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LI_LEP\"/>
    </mc:Choice>
  </mc:AlternateContent>
  <xr:revisionPtr revIDLastSave="0" documentId="13_ncr:1_{3AE2E7DA-B5D4-4E52-A8CA-44FD9BED0439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<sst xmlns="http://schemas.openxmlformats.org/spreadsheetml/2006/main" count="2354" uniqueCount="530">
  <si>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</si>
  <si>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</si>
  <si>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</si>
  <si>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</si>
  <si>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</si>
  <si>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</si>
  <si>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</si>
  <si>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</si>
  <si>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</si>
  <si>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</si>
  <si>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</si>
  <si>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</si>
  <si>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</si>
  <si>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</si>
  <si>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</si>
  <si>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</si>
  <si>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</si>
  <si>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</si>
  <si>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</si>
  <si>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</si>
  <si>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</si>
  <si>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</si>
  <si>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</si>
  <si>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</si>
  <si>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</si>
  <si>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</si>
  <si>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</si>
  <si>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</si>
  <si>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</si>
  <si>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</si>
  <si>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</si>
  <si>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</si>
  <si>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</si>
  <si>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</si>
  <si>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</si>
  <si>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</si>
  <si>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</si>
  <si>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</si>
  <si>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</si>
  <si>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</si>
  <si>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</si>
  <si>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</si>
  <si>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</si>
  <si>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</si>
  <si>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</si>
  <si>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</si>
  <si>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</si>
  <si>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</si>
  <si>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</si>
  <si>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</si>
  <si>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</si>
  <si>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</si>
  <si>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</si>
  <si>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</si>
  <si>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</si>
  <si>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</si>
  <si>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</si>
  <si>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</si>
  <si>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</si>
  <si>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</si>
  <si>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</si>
  <si>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</si>
  <si>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</si>
  <si>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</si>
  <si>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</si>
  <si>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</si>
  <si>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</si>
  <si>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</si>
  <si>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</si>
  <si>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</si>
  <si>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</si>
  <si>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</si>
  <si>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</si>
  <si>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</si>
  <si>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</si>
  <si>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</si>
  <si>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</si>
  <si>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</si>
  <si>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</si>
  <si>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</si>
  <si>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</si>
  <si>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</si>
  <si>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</si>
  <si>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</si>
  <si>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</si>
  <si>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</si>
  <si>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</si>
  <si>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</si>
  <si>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</si>
  <si>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</si>
  <si>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</si>
  <si>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</si>
  <si>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</si>
  <si>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</si>
  <si>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</si>
  <si>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</si>
  <si>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</si>
  <si>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</si>
  <si>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</si>
  <si>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</si>
  <si>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</si>
  <si>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</si>
  <si>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</si>
  <si>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</si>
  <si>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</si>
  <si>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</si>
  <si>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</si>
  <si>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</si>
  <si>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</si>
  <si>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</si>
  <si>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</si>
  <si>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</si>
  <si>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</si>
  <si>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</si>
  <si>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</si>
  <si>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</si>
  <si>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</si>
  <si>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</si>
  <si>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</si>
  <si>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</si>
  <si>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</si>
  <si>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</si>
  <si>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</si>
  <si>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</si>
  <si>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</si>
  <si>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</si>
  <si>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</si>
  <si>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</si>
  <si>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</si>
  <si>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</si>
  <si>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</si>
  <si>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</si>
  <si>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</si>
  <si>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</si>
  <si>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</si>
  <si>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</si>
  <si>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</si>
  <si>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</si>
  <si>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</si>
  <si>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</si>
  <si>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</si>
  <si>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</si>
  <si>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</si>
  <si>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</si>
  <si>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</si>
  <si>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</si>
  <si>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</si>
  <si>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</si>
  <si>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</si>
  <si>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</si>
  <si>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</si>
  <si>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</si>
  <si>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</si>
  <si>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</si>
  <si>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</si>
  <si>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</si>
  <si>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</si>
  <si>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</si>
  <si>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</si>
  <si>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</si>
  <si>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</si>
  <si>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</si>
  <si>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</si>
  <si>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</si>
  <si>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</si>
  <si>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</si>
  <si>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</si>
  <si>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</si>
  <si>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</si>
  <si>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</si>
  <si>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</si>
  <si>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</si>
  <si>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</si>
  <si>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</si>
  <si>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</si>
  <si>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</si>
  <si>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</si>
  <si>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</si>
  <si>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</si>
  <si>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</si>
  <si>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</si>
  <si>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</si>
  <si>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</si>
  <si>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</si>
  <si>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</si>
  <si>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</si>
  <si>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</si>
  <si>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</si>
  <si>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</si>
  <si>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</si>
  <si>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</si>
  <si>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</si>
  <si>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</si>
  <si>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</si>
  <si>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</si>
  <si>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</si>
  <si>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</si>
  <si>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</si>
  <si>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</si>
  <si>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</si>
  <si>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</si>
  <si>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</si>
  <si>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</si>
  <si>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</si>
  <si>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</si>
  <si>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</si>
  <si>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</si>
  <si>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</si>
  <si>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</si>
  <si>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</si>
  <si>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</si>
  <si>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</si>
  <si>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</si>
  <si>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</si>
  <si>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</si>
  <si>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</si>
  <si>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</si>
  <si>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</si>
  <si>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</si>
  <si>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</si>
  <si>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</si>
  <si>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</si>
  <si>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</si>
  <si>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</si>
  <si>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</si>
  <si>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</si>
  <si>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</si>
  <si>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</si>
  <si>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</si>
  <si>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</si>
  <si>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</si>
  <si>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</si>
  <si>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</si>
  <si>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</si>
  <si>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</si>
  <si>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</si>
  <si>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</si>
  <si>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</si>
  <si>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</si>
  <si>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</si>
  <si>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</si>
  <si>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</si>
  <si>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</si>
  <si>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</si>
  <si>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</si>
  <si>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</si>
  <si>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</si>
  <si>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</si>
  <si>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</si>
  <si>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</si>
  <si>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</si>
  <si>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</si>
  <si>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</si>
  <si>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</si>
  <si>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</si>
  <si>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</si>
  <si>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</si>
  <si>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</si>
  <si>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</si>
  <si>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</si>
  <si>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</si>
  <si>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</si>
  <si>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</si>
  <si>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</si>
  <si>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</si>
  <si>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</si>
  <si>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</si>
  <si>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</si>
  <si>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</si>
  <si>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</si>
  <si>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</si>
  <si>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</si>
  <si>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</si>
  <si>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</si>
  <si>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</si>
  <si>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</si>
  <si>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</si>
  <si>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</si>
  <si>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</si>
  <si>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</si>
  <si>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</si>
  <si>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</si>
  <si>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</si>
  <si>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</si>
  <si>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</si>
  <si>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</si>
  <si>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</si>
  <si>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</si>
  <si>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</si>
  <si>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</si>
  <si>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</si>
  <si>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</si>
  <si>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</si>
  <si>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</si>
  <si>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</si>
  <si>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</si>
  <si>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</si>
  <si>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</si>
  <si>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</si>
  <si>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</si>
  <si>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</si>
  <si>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</si>
  <si>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</si>
  <si>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</si>
  <si>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</si>
  <si>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</si>
  <si>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</si>
  <si>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</si>
  <si>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</si>
  <si>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</si>
  <si>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</si>
  <si>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</si>
  <si>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</si>
  <si>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</si>
  <si>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</si>
  <si>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</si>
  <si>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</si>
  <si>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</si>
  <si>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</si>
  <si>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</si>
  <si>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</si>
  <si>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</si>
  <si>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</si>
  <si>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</si>
  <si>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</si>
  <si>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</si>
  <si>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</si>
  <si>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</si>
  <si>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</si>
  <si>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</si>
  <si>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</si>
  <si>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</si>
  <si>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</si>
  <si>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</si>
  <si>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</si>
  <si>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</si>
  <si>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</si>
  <si>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</si>
  <si>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</si>
  <si>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</si>
  <si>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</si>
  <si>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</si>
  <si>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</si>
  <si>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</si>
  <si>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</si>
  <si>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</si>
  <si>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</si>
  <si>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</si>
  <si>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</si>
  <si>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</si>
  <si>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</si>
  <si>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</si>
  <si>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</si>
  <si>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</si>
  <si>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</si>
  <si>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</si>
  <si>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</si>
  <si>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</si>
  <si>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</si>
  <si>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</si>
  <si>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</si>
  <si>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</si>
  <si>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</si>
  <si>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</si>
  <si>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</si>
  <si>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</si>
  <si>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</si>
  <si>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</si>
  <si>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</si>
  <si>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</si>
  <si>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</si>
  <si>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</si>
  <si>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</si>
  <si>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</si>
  <si>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</si>
  <si>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</si>
  <si>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</si>
  <si>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</si>
  <si>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</si>
  <si>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</si>
  <si>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</si>
  <si>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</si>
  <si>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</si>
  <si>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</si>
  <si>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</si>
  <si>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</si>
  <si>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</si>
  <si>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</si>
  <si>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</si>
  <si>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</si>
  <si>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</si>
  <si>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</si>
  <si>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</si>
  <si>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</si>
  <si>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</si>
  <si>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</si>
  <si>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</si>
  <si>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</si>
  <si>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</si>
  <si>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</si>
  <si>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</si>
  <si>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</si>
  <si>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</si>
  <si>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</si>
  <si>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</si>
  <si>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</si>
  <si>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</si>
  <si>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</si>
  <si>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</si>
  <si>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</si>
  <si>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</si>
  <si>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</si>
  <si>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</si>
  <si>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</si>
  <si>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</si>
  <si>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</si>
  <si>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</si>
  <si>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</si>
  <si>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</si>
  <si>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</si>
  <si>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</si>
  <si>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</si>
  <si>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</si>
  <si>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</si>
  <si>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</si>
  <si>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</si>
  <si>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</si>
  <si>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</si>
  <si>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</si>
  <si>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</si>
  <si>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</si>
  <si>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</si>
  <si>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</si>
  <si>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</si>
  <si>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</si>
  <si>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</si>
  <si>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</si>
  <si>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</si>
  <si>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</si>
  <si>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</si>
  <si>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</si>
  <si>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</si>
  <si>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</si>
  <si>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</si>
  <si>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</si>
  <si>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</si>
  <si>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</si>
  <si>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</si>
  <si>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</si>
  <si>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</si>
  <si>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</si>
  <si>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</si>
  <si>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</si>
  <si>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</si>
  <si>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</si>
  <si>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</si>
  <si>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</si>
  <si>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</si>
  <si>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</si>
  <si>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</si>
  <si>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</si>
  <si>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</si>
  <si>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</si>
  <si>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</si>
  <si>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</si>
  <si>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</si>
  <si>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</si>
  <si>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</si>
  <si>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</si>
  <si>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</si>
  <si>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</si>
  <si>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</si>
  <si>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</si>
  <si>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</si>
  <si>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</si>
  <si>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</si>
  <si>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</si>
  <si>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</si>
  <si>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</si>
  <si>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</si>
  <si>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</si>
  <si>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</si>
  <si>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</si>
  <si>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</si>
  <si>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</si>
  <si>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</si>
  <si>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</si>
  <si>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</si>
  <si>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</si>
  <si>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</si>
  <si>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</si>
  <si>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</si>
  <si>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</si>
  <si>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</si>
  <si>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</si>
  <si>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</si>
  <si>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</si>
  <si>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</si>
  <si>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</si>
  <si>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</si>
  <si>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</si>
  <si>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</si>
  <si>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</si>
  <si>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</si>
  <si>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</si>
  <si>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</si>
  <si>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</si>
  <si>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</si>
  <si>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</si>
  <si>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</si>
  <si>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</si>
  <si>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</si>
  <si>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</si>
  <si>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</si>
  <si>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</si>
  <si>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</si>
  <si>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</si>
  <si>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</si>
  <si>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</si>
  <si>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</si>
  <si>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</si>
  <si>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</si>
  <si>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</si>
  <si>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</si>
  <si>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</si>
  <si>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</si>
  <si>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automation/Data/Results/Workbooks/LEPs/LI_LEP/LI_LEP_Database.Main.xlsx</t>
  </si>
  <si>
    <t>14. Greater Lincolnshire</t>
  </si>
  <si>
    <t>Greater Lincolnshire</t>
  </si>
  <si>
    <t>09 03 2023 10:18:39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</si>
</sst>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0.52241841326523542</c:v>
                </c:pt>
                <c:pt idx="2">
                  <c:v>0.85372583391500889</c:v>
                </c:pt>
                <c:pt idx="3">
                  <c:v>-1.0425924003481191</c:v>
                </c:pt>
                <c:pt idx="4">
                  <c:v>0.38216104240964555</c:v>
                </c:pt>
                <c:pt idx="5">
                  <c:v>0.11816145712943982</c:v>
                </c:pt>
                <c:pt idx="7">
                  <c:v>5.8769635748112004</c:v>
                </c:pt>
                <c:pt idx="8">
                  <c:v>0.33427909766676756</c:v>
                </c:pt>
                <c:pt idx="9">
                  <c:v>0.86227319318181728</c:v>
                </c:pt>
                <c:pt idx="10">
                  <c:v>3.5164748013454039</c:v>
                </c:pt>
                <c:pt idx="11">
                  <c:v>5.9325103520040168</c:v>
                </c:pt>
                <c:pt idx="12">
                  <c:v>-4.298965413581235</c:v>
                </c:pt>
                <c:pt idx="13">
                  <c:v>0.38098455531154762</c:v>
                </c:pt>
                <c:pt idx="14">
                  <c:v>1.0688592856978429</c:v>
                </c:pt>
                <c:pt idx="15">
                  <c:v>2.0831300155521371</c:v>
                </c:pt>
                <c:pt idx="17">
                  <c:v>-4.9247533670215837E-2</c:v>
                </c:pt>
                <c:pt idx="18">
                  <c:v>1.8465076100194988</c:v>
                </c:pt>
                <c:pt idx="19">
                  <c:v>-0.31218546632629796</c:v>
                </c:pt>
                <c:pt idx="20">
                  <c:v>0.15767605598384637</c:v>
                </c:pt>
                <c:pt idx="22">
                  <c:v>-0.70780153476213137</c:v>
                </c:pt>
                <c:pt idx="24">
                  <c:v>-0.22743178542734555</c:v>
                </c:pt>
                <c:pt idx="25">
                  <c:v>-6.9712148201588438</c:v>
                </c:pt>
                <c:pt idx="26">
                  <c:v>1.5465537797197948</c:v>
                </c:pt>
                <c:pt idx="27">
                  <c:v>-0.27840156966945084</c:v>
                </c:pt>
                <c:pt idx="29">
                  <c:v>-1.799950452106891</c:v>
                </c:pt>
                <c:pt idx="30">
                  <c:v>0.33696582569997524</c:v>
                </c:pt>
                <c:pt idx="31">
                  <c:v>5.3645494647709846</c:v>
                </c:pt>
                <c:pt idx="32">
                  <c:v>2.9559045328480638</c:v>
                </c:pt>
                <c:pt idx="33">
                  <c:v>1.6951135220768965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0.23020070827648453</c:v>
                </c:pt>
                <c:pt idx="2">
                  <c:v>0.73614390667773311</c:v>
                </c:pt>
                <c:pt idx="3">
                  <c:v>-8.6867184314753931E-2</c:v>
                </c:pt>
                <c:pt idx="4">
                  <c:v>0.37413772037970805</c:v>
                </c:pt>
                <c:pt idx="5">
                  <c:v>0.41393123653759023</c:v>
                </c:pt>
                <c:pt idx="7">
                  <c:v>-0.69912248152874668</c:v>
                </c:pt>
                <c:pt idx="8">
                  <c:v>-0.43018049795472413</c:v>
                </c:pt>
                <c:pt idx="9">
                  <c:v>0.88394315485351704</c:v>
                </c:pt>
                <c:pt idx="10">
                  <c:v>0.62820359543860338</c:v>
                </c:pt>
                <c:pt idx="11">
                  <c:v>8.2067375480954219E-2</c:v>
                </c:pt>
                <c:pt idx="12">
                  <c:v>-0.43997279222682817</c:v>
                </c:pt>
                <c:pt idx="13">
                  <c:v>1.0176467915485432</c:v>
                </c:pt>
                <c:pt idx="14">
                  <c:v>9.0768825795173314E-3</c:v>
                </c:pt>
                <c:pt idx="15">
                  <c:v>0.39158638240996968</c:v>
                </c:pt>
                <c:pt idx="17">
                  <c:v>0.63289256999830013</c:v>
                </c:pt>
                <c:pt idx="18">
                  <c:v>0.31905323709113809</c:v>
                </c:pt>
                <c:pt idx="19">
                  <c:v>0.20499225808650046</c:v>
                </c:pt>
                <c:pt idx="20">
                  <c:v>0.33088214164520569</c:v>
                </c:pt>
                <c:pt idx="22">
                  <c:v>0.30797859160296426</c:v>
                </c:pt>
                <c:pt idx="24">
                  <c:v>-1.1903309956480146</c:v>
                </c:pt>
                <c:pt idx="25">
                  <c:v>-0.75337970548389199</c:v>
                </c:pt>
                <c:pt idx="26">
                  <c:v>0.2814572920113223</c:v>
                </c:pt>
                <c:pt idx="27">
                  <c:v>-0.60005766449598985</c:v>
                </c:pt>
                <c:pt idx="29">
                  <c:v>0.6874606591248833</c:v>
                </c:pt>
                <c:pt idx="30">
                  <c:v>-0.27303690777481515</c:v>
                </c:pt>
                <c:pt idx="31">
                  <c:v>-3.4917539161036459</c:v>
                </c:pt>
                <c:pt idx="32">
                  <c:v>-0.21288641698670174</c:v>
                </c:pt>
                <c:pt idx="33">
                  <c:v>-0.11546214798360266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11.098999999999979</c:v>
                </c:pt>
                <c:pt idx="1">
                  <c:v>14.375000000000034</c:v>
                </c:pt>
                <c:pt idx="2">
                  <c:v>16.556999999999995</c:v>
                </c:pt>
                <c:pt idx="3">
                  <c:v>14.324000000000005</c:v>
                </c:pt>
                <c:pt idx="4">
                  <c:v>11.130000000000026</c:v>
                </c:pt>
                <c:pt idx="5">
                  <c:v>12.392000000000024</c:v>
                </c:pt>
                <c:pt idx="6">
                  <c:v>13.015000000000036</c:v>
                </c:pt>
                <c:pt idx="7">
                  <c:v>14.435000000000025</c:v>
                </c:pt>
                <c:pt idx="8">
                  <c:v>14.459000000000037</c:v>
                </c:pt>
                <c:pt idx="9">
                  <c:v>11.259999999999964</c:v>
                </c:pt>
                <c:pt idx="10">
                  <c:v>14.335000000000026</c:v>
                </c:pt>
                <c:pt idx="11">
                  <c:v>14.327999999999992</c:v>
                </c:pt>
                <c:pt idx="12">
                  <c:v>14.327000000000025</c:v>
                </c:pt>
                <c:pt idx="13">
                  <c:v>14.324000000000002</c:v>
                </c:pt>
                <c:pt idx="14">
                  <c:v>14.297999999999995</c:v>
                </c:pt>
                <c:pt idx="15">
                  <c:v>14.250000000000018</c:v>
                </c:pt>
                <c:pt idx="16">
                  <c:v>14.213000000000005</c:v>
                </c:pt>
                <c:pt idx="17">
                  <c:v>14.175000000000018</c:v>
                </c:pt>
                <c:pt idx="18">
                  <c:v>14.133000000000031</c:v>
                </c:pt>
                <c:pt idx="19">
                  <c:v>14.091999999999969</c:v>
                </c:pt>
                <c:pt idx="20">
                  <c:v>14.058999999999966</c:v>
                </c:pt>
                <c:pt idx="21">
                  <c:v>14.025000000000004</c:v>
                </c:pt>
                <c:pt idx="22">
                  <c:v>13.990999999999987</c:v>
                </c:pt>
                <c:pt idx="23">
                  <c:v>13.956000000000005</c:v>
                </c:pt>
                <c:pt idx="24" formatCode="#,##0.00">
                  <c:v>13.920000000000012</c:v>
                </c:pt>
                <c:pt idx="25">
                  <c:v>13.884000000000032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0.8539999999999992</c:v>
                </c:pt>
                <c:pt idx="1">
                  <c:v>0.97799999999999998</c:v>
                </c:pt>
                <c:pt idx="2">
                  <c:v>0.87499999999999634</c:v>
                </c:pt>
                <c:pt idx="3">
                  <c:v>0.46600000000000069</c:v>
                </c:pt>
                <c:pt idx="4">
                  <c:v>0.58699999999999997</c:v>
                </c:pt>
                <c:pt idx="5">
                  <c:v>0.70999999999999963</c:v>
                </c:pt>
                <c:pt idx="6">
                  <c:v>0.84599999999999898</c:v>
                </c:pt>
                <c:pt idx="7">
                  <c:v>0.83600000000000141</c:v>
                </c:pt>
                <c:pt idx="8">
                  <c:v>0.98599999999999843</c:v>
                </c:pt>
                <c:pt idx="9">
                  <c:v>0.93399999999999828</c:v>
                </c:pt>
                <c:pt idx="10">
                  <c:v>0.92199999999999949</c:v>
                </c:pt>
                <c:pt idx="11">
                  <c:v>0.876000000000001</c:v>
                </c:pt>
                <c:pt idx="12">
                  <c:v>0.85799999999999965</c:v>
                </c:pt>
                <c:pt idx="13">
                  <c:v>0.81899999999999684</c:v>
                </c:pt>
                <c:pt idx="14">
                  <c:v>0.7790000000000008</c:v>
                </c:pt>
                <c:pt idx="15">
                  <c:v>0.747</c:v>
                </c:pt>
                <c:pt idx="16">
                  <c:v>0.7200000000000002</c:v>
                </c:pt>
                <c:pt idx="17">
                  <c:v>0.69499999999999984</c:v>
                </c:pt>
                <c:pt idx="18">
                  <c:v>0.67100000000000037</c:v>
                </c:pt>
                <c:pt idx="19">
                  <c:v>0.64899999999999947</c:v>
                </c:pt>
                <c:pt idx="20">
                  <c:v>0.62999999999999845</c:v>
                </c:pt>
                <c:pt idx="21">
                  <c:v>0.60900000000000265</c:v>
                </c:pt>
                <c:pt idx="22">
                  <c:v>0.59000000000000052</c:v>
                </c:pt>
                <c:pt idx="23">
                  <c:v>0.57299999999999895</c:v>
                </c:pt>
                <c:pt idx="24" formatCode="#,##0.00">
                  <c:v>0.55600000000000105</c:v>
                </c:pt>
                <c:pt idx="25">
                  <c:v>0.54099999999999993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1.2300000000000029</c:v>
                </c:pt>
                <c:pt idx="1">
                  <c:v>1.236</c:v>
                </c:pt>
                <c:pt idx="2">
                  <c:v>1.6920000000000006</c:v>
                </c:pt>
                <c:pt idx="3">
                  <c:v>1.394000000000003</c:v>
                </c:pt>
                <c:pt idx="4">
                  <c:v>1.4419999999999955</c:v>
                </c:pt>
                <c:pt idx="5">
                  <c:v>1.297000000000003</c:v>
                </c:pt>
                <c:pt idx="6">
                  <c:v>1.2290000000000001</c:v>
                </c:pt>
                <c:pt idx="7">
                  <c:v>1.2920000000000031</c:v>
                </c:pt>
                <c:pt idx="8">
                  <c:v>1.4069999999999978</c:v>
                </c:pt>
                <c:pt idx="9">
                  <c:v>1.3590000000000013</c:v>
                </c:pt>
                <c:pt idx="10">
                  <c:v>1.3190000000000015</c:v>
                </c:pt>
                <c:pt idx="11">
                  <c:v>1.3050000000000006</c:v>
                </c:pt>
                <c:pt idx="12">
                  <c:v>1.2830000000000001</c:v>
                </c:pt>
                <c:pt idx="13">
                  <c:v>1.2780000000000002</c:v>
                </c:pt>
                <c:pt idx="14">
                  <c:v>1.2759999999999996</c:v>
                </c:pt>
                <c:pt idx="15">
                  <c:v>1.2739999999999985</c:v>
                </c:pt>
                <c:pt idx="16">
                  <c:v>1.2720000000000002</c:v>
                </c:pt>
                <c:pt idx="17">
                  <c:v>1.2700000000000038</c:v>
                </c:pt>
                <c:pt idx="18">
                  <c:v>1.268999999999999</c:v>
                </c:pt>
                <c:pt idx="19">
                  <c:v>1.2679999999999993</c:v>
                </c:pt>
                <c:pt idx="20">
                  <c:v>1.2670000000000012</c:v>
                </c:pt>
                <c:pt idx="21">
                  <c:v>1.2670000000000017</c:v>
                </c:pt>
                <c:pt idx="22">
                  <c:v>1.2660000000000056</c:v>
                </c:pt>
                <c:pt idx="23">
                  <c:v>1.2659999999999991</c:v>
                </c:pt>
                <c:pt idx="24" formatCode="#,##0.00">
                  <c:v>1.2660000000000036</c:v>
                </c:pt>
                <c:pt idx="25">
                  <c:v>1.2660000000000007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4.0650000000000031</c:v>
                </c:pt>
                <c:pt idx="1">
                  <c:v>4.3990000000000009</c:v>
                </c:pt>
                <c:pt idx="2">
                  <c:v>4.5020000000000087</c:v>
                </c:pt>
                <c:pt idx="3">
                  <c:v>5.0220000000000038</c:v>
                </c:pt>
                <c:pt idx="4">
                  <c:v>5.6069999999999993</c:v>
                </c:pt>
                <c:pt idx="5">
                  <c:v>5.2409999999999943</c:v>
                </c:pt>
                <c:pt idx="6">
                  <c:v>4.8379999999999939</c:v>
                </c:pt>
                <c:pt idx="7">
                  <c:v>5.0180000000000025</c:v>
                </c:pt>
                <c:pt idx="8">
                  <c:v>5.0190000000000063</c:v>
                </c:pt>
                <c:pt idx="9">
                  <c:v>5.1000000000000014</c:v>
                </c:pt>
                <c:pt idx="10">
                  <c:v>4.7860000000000129</c:v>
                </c:pt>
                <c:pt idx="11">
                  <c:v>4.6589999999999945</c:v>
                </c:pt>
                <c:pt idx="12">
                  <c:v>4.6169999999999884</c:v>
                </c:pt>
                <c:pt idx="13">
                  <c:v>4.6730000000000116</c:v>
                </c:pt>
                <c:pt idx="14">
                  <c:v>4.8820000000000059</c:v>
                </c:pt>
                <c:pt idx="15">
                  <c:v>4.9970000000000159</c:v>
                </c:pt>
                <c:pt idx="16">
                  <c:v>5.0799999999999947</c:v>
                </c:pt>
                <c:pt idx="17">
                  <c:v>5.1359999999999983</c:v>
                </c:pt>
                <c:pt idx="18">
                  <c:v>5.1750000000000043</c:v>
                </c:pt>
                <c:pt idx="19">
                  <c:v>5.2039999999999891</c:v>
                </c:pt>
                <c:pt idx="20">
                  <c:v>5.2270000000000092</c:v>
                </c:pt>
                <c:pt idx="21">
                  <c:v>5.2460000000000058</c:v>
                </c:pt>
                <c:pt idx="22">
                  <c:v>5.2629999999999919</c:v>
                </c:pt>
                <c:pt idx="23">
                  <c:v>5.2770000000000019</c:v>
                </c:pt>
                <c:pt idx="24" formatCode="#,##0.00">
                  <c:v>5.2910000000000004</c:v>
                </c:pt>
                <c:pt idx="25">
                  <c:v>5.3039999999999985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20.941000000000003</c:v>
                </c:pt>
                <c:pt idx="1">
                  <c:v>19.639999999999972</c:v>
                </c:pt>
                <c:pt idx="2">
                  <c:v>20.678000000000061</c:v>
                </c:pt>
                <c:pt idx="3">
                  <c:v>21.252000000000017</c:v>
                </c:pt>
                <c:pt idx="4">
                  <c:v>21.216999999999935</c:v>
                </c:pt>
                <c:pt idx="5">
                  <c:v>22.367999999999988</c:v>
                </c:pt>
                <c:pt idx="6">
                  <c:v>24.907000000000011</c:v>
                </c:pt>
                <c:pt idx="7">
                  <c:v>25.79999999999994</c:v>
                </c:pt>
                <c:pt idx="8">
                  <c:v>26.809999999999974</c:v>
                </c:pt>
                <c:pt idx="9">
                  <c:v>24.064000000000018</c:v>
                </c:pt>
                <c:pt idx="10">
                  <c:v>24.152000000000037</c:v>
                </c:pt>
                <c:pt idx="11">
                  <c:v>24.376999999999949</c:v>
                </c:pt>
                <c:pt idx="12">
                  <c:v>24.668999999999958</c:v>
                </c:pt>
                <c:pt idx="13">
                  <c:v>24.884999999999973</c:v>
                </c:pt>
                <c:pt idx="14">
                  <c:v>24.971999999999987</c:v>
                </c:pt>
                <c:pt idx="15">
                  <c:v>24.98199999999995</c:v>
                </c:pt>
                <c:pt idx="16">
                  <c:v>24.993000000000034</c:v>
                </c:pt>
                <c:pt idx="17">
                  <c:v>24.998999999999985</c:v>
                </c:pt>
                <c:pt idx="18">
                  <c:v>25.005000000000038</c:v>
                </c:pt>
                <c:pt idx="19">
                  <c:v>25.011000000000013</c:v>
                </c:pt>
                <c:pt idx="20">
                  <c:v>25.040000000000024</c:v>
                </c:pt>
                <c:pt idx="21">
                  <c:v>25.07200000000001</c:v>
                </c:pt>
                <c:pt idx="22">
                  <c:v>25.104000000000013</c:v>
                </c:pt>
                <c:pt idx="23">
                  <c:v>25.134999999999994</c:v>
                </c:pt>
                <c:pt idx="24" formatCode="#,##0.00">
                  <c:v>25.164000000000058</c:v>
                </c:pt>
                <c:pt idx="25">
                  <c:v>25.192000000000025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5.4530000000000118</c:v>
                </c:pt>
                <c:pt idx="1">
                  <c:v>5.7210000000000303</c:v>
                </c:pt>
                <c:pt idx="2">
                  <c:v>6.8670000000000053</c:v>
                </c:pt>
                <c:pt idx="3">
                  <c:v>6.7619999999999951</c:v>
                </c:pt>
                <c:pt idx="4">
                  <c:v>7.687000000000018</c:v>
                </c:pt>
                <c:pt idx="5">
                  <c:v>7.5750000000000162</c:v>
                </c:pt>
                <c:pt idx="6">
                  <c:v>5.8700000000000099</c:v>
                </c:pt>
                <c:pt idx="7">
                  <c:v>6.2859999999999996</c:v>
                </c:pt>
                <c:pt idx="8">
                  <c:v>7.3489999999999887</c:v>
                </c:pt>
                <c:pt idx="9">
                  <c:v>5.5139999999999878</c:v>
                </c:pt>
                <c:pt idx="10">
                  <c:v>5.2779999999999863</c:v>
                </c:pt>
                <c:pt idx="11">
                  <c:v>5.3669999999999938</c:v>
                </c:pt>
                <c:pt idx="12">
                  <c:v>5.3150000000000031</c:v>
                </c:pt>
                <c:pt idx="13">
                  <c:v>5.3039999999999967</c:v>
                </c:pt>
                <c:pt idx="14">
                  <c:v>5.2749999999999879</c:v>
                </c:pt>
                <c:pt idx="15">
                  <c:v>5.2490000000000068</c:v>
                </c:pt>
                <c:pt idx="16">
                  <c:v>5.1930000000000032</c:v>
                </c:pt>
                <c:pt idx="17">
                  <c:v>5.1369999999999889</c:v>
                </c:pt>
                <c:pt idx="18">
                  <c:v>5.0820000000000025</c:v>
                </c:pt>
                <c:pt idx="19">
                  <c:v>5.0270000000000143</c:v>
                </c:pt>
                <c:pt idx="20">
                  <c:v>4.9759999999999938</c:v>
                </c:pt>
                <c:pt idx="21">
                  <c:v>4.9240000000000004</c:v>
                </c:pt>
                <c:pt idx="22">
                  <c:v>4.8709999999999969</c:v>
                </c:pt>
                <c:pt idx="23">
                  <c:v>4.8179999999999952</c:v>
                </c:pt>
                <c:pt idx="24" formatCode="#,##0.00">
                  <c:v>4.7650000000000077</c:v>
                </c:pt>
                <c:pt idx="25">
                  <c:v>4.7119999999999918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35.941000000000116</c:v>
                </c:pt>
                <c:pt idx="1">
                  <c:v>37.678999999999988</c:v>
                </c:pt>
                <c:pt idx="2">
                  <c:v>34.981999999999985</c:v>
                </c:pt>
                <c:pt idx="3">
                  <c:v>33.833000000000027</c:v>
                </c:pt>
                <c:pt idx="4">
                  <c:v>34.804999999999957</c:v>
                </c:pt>
                <c:pt idx="5">
                  <c:v>39.046000000000149</c:v>
                </c:pt>
                <c:pt idx="6">
                  <c:v>34.610999999999883</c:v>
                </c:pt>
                <c:pt idx="7">
                  <c:v>39.314999999999976</c:v>
                </c:pt>
                <c:pt idx="8">
                  <c:v>40.211000000000084</c:v>
                </c:pt>
                <c:pt idx="9">
                  <c:v>38.372999999999969</c:v>
                </c:pt>
                <c:pt idx="10">
                  <c:v>38.603999999999992</c:v>
                </c:pt>
                <c:pt idx="11">
                  <c:v>38.187000000000054</c:v>
                </c:pt>
                <c:pt idx="12">
                  <c:v>37.507000000000026</c:v>
                </c:pt>
                <c:pt idx="13">
                  <c:v>36.706000000000046</c:v>
                </c:pt>
                <c:pt idx="14">
                  <c:v>36.205000000000133</c:v>
                </c:pt>
                <c:pt idx="15">
                  <c:v>35.712999999999994</c:v>
                </c:pt>
                <c:pt idx="16">
                  <c:v>35.305000000000128</c:v>
                </c:pt>
                <c:pt idx="17">
                  <c:v>34.892999999999923</c:v>
                </c:pt>
                <c:pt idx="18">
                  <c:v>34.50500000000001</c:v>
                </c:pt>
                <c:pt idx="19">
                  <c:v>34.135999999999989</c:v>
                </c:pt>
                <c:pt idx="20">
                  <c:v>33.80300000000009</c:v>
                </c:pt>
                <c:pt idx="21">
                  <c:v>33.46799999999994</c:v>
                </c:pt>
                <c:pt idx="22">
                  <c:v>33.145000000000024</c:v>
                </c:pt>
                <c:pt idx="23">
                  <c:v>32.835000000000015</c:v>
                </c:pt>
                <c:pt idx="24" formatCode="#,##0.00">
                  <c:v>32.537000000000035</c:v>
                </c:pt>
                <c:pt idx="25">
                  <c:v>32.256999999999962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35.047000000000125</c:v>
                </c:pt>
                <c:pt idx="1">
                  <c:v>36.080999999999882</c:v>
                </c:pt>
                <c:pt idx="2">
                  <c:v>34.770999999999972</c:v>
                </c:pt>
                <c:pt idx="3">
                  <c:v>29.696999999999981</c:v>
                </c:pt>
                <c:pt idx="4">
                  <c:v>35.275999999999861</c:v>
                </c:pt>
                <c:pt idx="5">
                  <c:v>35.251000000000047</c:v>
                </c:pt>
                <c:pt idx="6">
                  <c:v>38.302999999999955</c:v>
                </c:pt>
                <c:pt idx="7">
                  <c:v>37.257999999999917</c:v>
                </c:pt>
                <c:pt idx="8">
                  <c:v>35.737000000000023</c:v>
                </c:pt>
                <c:pt idx="9">
                  <c:v>34.611999999999952</c:v>
                </c:pt>
                <c:pt idx="10">
                  <c:v>34.021000000000058</c:v>
                </c:pt>
                <c:pt idx="11">
                  <c:v>33.403999999999989</c:v>
                </c:pt>
                <c:pt idx="12">
                  <c:v>33.548000000000052</c:v>
                </c:pt>
                <c:pt idx="13">
                  <c:v>33.878000000000007</c:v>
                </c:pt>
                <c:pt idx="14">
                  <c:v>34.182000000000059</c:v>
                </c:pt>
                <c:pt idx="15">
                  <c:v>34.368999999999993</c:v>
                </c:pt>
                <c:pt idx="16">
                  <c:v>34.518999999999977</c:v>
                </c:pt>
                <c:pt idx="17">
                  <c:v>34.587999999999937</c:v>
                </c:pt>
                <c:pt idx="18">
                  <c:v>34.695000000000057</c:v>
                </c:pt>
                <c:pt idx="19">
                  <c:v>34.781999999999975</c:v>
                </c:pt>
                <c:pt idx="20">
                  <c:v>34.909999999999989</c:v>
                </c:pt>
                <c:pt idx="21">
                  <c:v>35.042999999999942</c:v>
                </c:pt>
                <c:pt idx="22">
                  <c:v>35.18400000000009</c:v>
                </c:pt>
                <c:pt idx="23">
                  <c:v>35.328999999999972</c:v>
                </c:pt>
                <c:pt idx="24" formatCode="#,##0.00">
                  <c:v>35.476999999999997</c:v>
                </c:pt>
                <c:pt idx="25">
                  <c:v>35.626999999999988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81.83700000000006</c:v>
                </c:pt>
                <c:pt idx="1">
                  <c:v>85.753000000000213</c:v>
                </c:pt>
                <c:pt idx="2">
                  <c:v>84.185000000000002</c:v>
                </c:pt>
                <c:pt idx="3">
                  <c:v>79.614999999999981</c:v>
                </c:pt>
                <c:pt idx="4">
                  <c:v>82.407000000000082</c:v>
                </c:pt>
                <c:pt idx="5">
                  <c:v>82.774000000000072</c:v>
                </c:pt>
                <c:pt idx="6">
                  <c:v>88.075999999999937</c:v>
                </c:pt>
                <c:pt idx="7">
                  <c:v>85.369000000000113</c:v>
                </c:pt>
                <c:pt idx="8">
                  <c:v>77.589999999999975</c:v>
                </c:pt>
                <c:pt idx="9">
                  <c:v>84.95299999999996</c:v>
                </c:pt>
                <c:pt idx="10">
                  <c:v>81.490000000000094</c:v>
                </c:pt>
                <c:pt idx="11">
                  <c:v>81.985000000000042</c:v>
                </c:pt>
                <c:pt idx="12">
                  <c:v>82.153000000000134</c:v>
                </c:pt>
                <c:pt idx="13">
                  <c:v>82.163000000000025</c:v>
                </c:pt>
                <c:pt idx="14">
                  <c:v>82.317000000000078</c:v>
                </c:pt>
                <c:pt idx="15">
                  <c:v>82.538000000000139</c:v>
                </c:pt>
                <c:pt idx="16">
                  <c:v>82.686000000000007</c:v>
                </c:pt>
                <c:pt idx="17">
                  <c:v>82.816999999999851</c:v>
                </c:pt>
                <c:pt idx="18">
                  <c:v>82.939000000000235</c:v>
                </c:pt>
                <c:pt idx="19">
                  <c:v>83.058999999999841</c:v>
                </c:pt>
                <c:pt idx="20">
                  <c:v>83.199000000000083</c:v>
                </c:pt>
                <c:pt idx="21">
                  <c:v>83.349000000000132</c:v>
                </c:pt>
                <c:pt idx="22">
                  <c:v>83.495999999999896</c:v>
                </c:pt>
                <c:pt idx="23">
                  <c:v>83.683999999999799</c:v>
                </c:pt>
                <c:pt idx="24" formatCode="#,##0.00">
                  <c:v>83.859999999999843</c:v>
                </c:pt>
                <c:pt idx="25">
                  <c:v>84.032000000000039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26.057000000000055</c:v>
                </c:pt>
                <c:pt idx="1">
                  <c:v>25.710000000000029</c:v>
                </c:pt>
                <c:pt idx="2">
                  <c:v>25.547000000000008</c:v>
                </c:pt>
                <c:pt idx="3">
                  <c:v>26.365000000000013</c:v>
                </c:pt>
                <c:pt idx="4">
                  <c:v>24.041999999999902</c:v>
                </c:pt>
                <c:pt idx="5">
                  <c:v>26.086000000000016</c:v>
                </c:pt>
                <c:pt idx="6">
                  <c:v>27.757000000000009</c:v>
                </c:pt>
                <c:pt idx="7">
                  <c:v>29.551000000000027</c:v>
                </c:pt>
                <c:pt idx="8">
                  <c:v>28.911999999999978</c:v>
                </c:pt>
                <c:pt idx="9">
                  <c:v>25.812999999999953</c:v>
                </c:pt>
                <c:pt idx="10">
                  <c:v>28.585000000000058</c:v>
                </c:pt>
                <c:pt idx="11">
                  <c:v>29.529000000000028</c:v>
                </c:pt>
                <c:pt idx="12">
                  <c:v>29.426000000000037</c:v>
                </c:pt>
                <c:pt idx="13">
                  <c:v>29.450999999999983</c:v>
                </c:pt>
                <c:pt idx="14">
                  <c:v>29.563999999999961</c:v>
                </c:pt>
                <c:pt idx="15">
                  <c:v>29.634999999999998</c:v>
                </c:pt>
                <c:pt idx="16">
                  <c:v>29.675000000000004</c:v>
                </c:pt>
                <c:pt idx="17">
                  <c:v>29.712</c:v>
                </c:pt>
                <c:pt idx="18">
                  <c:v>29.747000000000032</c:v>
                </c:pt>
                <c:pt idx="19">
                  <c:v>29.782999999999937</c:v>
                </c:pt>
                <c:pt idx="20">
                  <c:v>29.823999999999934</c:v>
                </c:pt>
                <c:pt idx="21">
                  <c:v>29.858999999999977</c:v>
                </c:pt>
                <c:pt idx="22">
                  <c:v>29.89199999999995</c:v>
                </c:pt>
                <c:pt idx="23">
                  <c:v>29.924000000000042</c:v>
                </c:pt>
                <c:pt idx="24" formatCode="#,##0.00">
                  <c:v>29.954000000000033</c:v>
                </c:pt>
                <c:pt idx="25">
                  <c:v>29.983999999999959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30.378</c:v>
                </c:pt>
                <c:pt idx="1">
                  <c:v>30.033000000000001</c:v>
                </c:pt>
                <c:pt idx="2">
                  <c:v>30.156000000000013</c:v>
                </c:pt>
                <c:pt idx="3">
                  <c:v>32.835999999999956</c:v>
                </c:pt>
                <c:pt idx="4">
                  <c:v>31.104000000000056</c:v>
                </c:pt>
                <c:pt idx="5">
                  <c:v>34.146999999999935</c:v>
                </c:pt>
                <c:pt idx="6">
                  <c:v>37.771000000000036</c:v>
                </c:pt>
                <c:pt idx="7">
                  <c:v>39.007000000000033</c:v>
                </c:pt>
                <c:pt idx="8">
                  <c:v>37.133999999999958</c:v>
                </c:pt>
                <c:pt idx="9">
                  <c:v>35.470000000000006</c:v>
                </c:pt>
                <c:pt idx="10">
                  <c:v>34.063000000000066</c:v>
                </c:pt>
                <c:pt idx="11">
                  <c:v>32.068999999999974</c:v>
                </c:pt>
                <c:pt idx="12">
                  <c:v>32.768999999999991</c:v>
                </c:pt>
                <c:pt idx="13">
                  <c:v>33.316999999999965</c:v>
                </c:pt>
                <c:pt idx="14">
                  <c:v>34.005000000000045</c:v>
                </c:pt>
                <c:pt idx="15">
                  <c:v>34.481999999999942</c:v>
                </c:pt>
                <c:pt idx="16">
                  <c:v>34.873000000000083</c:v>
                </c:pt>
                <c:pt idx="17">
                  <c:v>35.22100000000011</c:v>
                </c:pt>
                <c:pt idx="18">
                  <c:v>35.546000000000063</c:v>
                </c:pt>
                <c:pt idx="19">
                  <c:v>35.854999999999968</c:v>
                </c:pt>
                <c:pt idx="20">
                  <c:v>36.155000000000015</c:v>
                </c:pt>
                <c:pt idx="21">
                  <c:v>36.437000000000005</c:v>
                </c:pt>
                <c:pt idx="22">
                  <c:v>36.707999999999963</c:v>
                </c:pt>
                <c:pt idx="23">
                  <c:v>36.967000000000027</c:v>
                </c:pt>
                <c:pt idx="24" formatCode="#,##0.00">
                  <c:v>37.211999999999954</c:v>
                </c:pt>
                <c:pt idx="25">
                  <c:v>37.443999999999896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2.5820000000000034</c:v>
                </c:pt>
                <c:pt idx="1">
                  <c:v>2.6650000000000023</c:v>
                </c:pt>
                <c:pt idx="2">
                  <c:v>2.6590000000000025</c:v>
                </c:pt>
                <c:pt idx="3">
                  <c:v>2.8100000000000049</c:v>
                </c:pt>
                <c:pt idx="4">
                  <c:v>2.9310000000000072</c:v>
                </c:pt>
                <c:pt idx="5">
                  <c:v>2.0880000000000023</c:v>
                </c:pt>
                <c:pt idx="6">
                  <c:v>2.5330000000000101</c:v>
                </c:pt>
                <c:pt idx="7">
                  <c:v>2.9090000000000065</c:v>
                </c:pt>
                <c:pt idx="8">
                  <c:v>1.605999999999999</c:v>
                </c:pt>
                <c:pt idx="9">
                  <c:v>2.9180000000000046</c:v>
                </c:pt>
                <c:pt idx="10">
                  <c:v>2.2020000000000048</c:v>
                </c:pt>
                <c:pt idx="11">
                  <c:v>2.1789999999999963</c:v>
                </c:pt>
                <c:pt idx="12">
                  <c:v>2.1729999999999992</c:v>
                </c:pt>
                <c:pt idx="13">
                  <c:v>2.1649999999999956</c:v>
                </c:pt>
                <c:pt idx="14">
                  <c:v>2.1610000000000031</c:v>
                </c:pt>
                <c:pt idx="15">
                  <c:v>2.1680000000000015</c:v>
                </c:pt>
                <c:pt idx="16">
                  <c:v>2.1720000000000006</c:v>
                </c:pt>
                <c:pt idx="17">
                  <c:v>2.1759999999999997</c:v>
                </c:pt>
                <c:pt idx="18">
                  <c:v>2.1800000000000033</c:v>
                </c:pt>
                <c:pt idx="19">
                  <c:v>2.1839999999999971</c:v>
                </c:pt>
                <c:pt idx="20">
                  <c:v>2.1880000000000002</c:v>
                </c:pt>
                <c:pt idx="21">
                  <c:v>2.1909999999999998</c:v>
                </c:pt>
                <c:pt idx="22">
                  <c:v>2.1939999999999991</c:v>
                </c:pt>
                <c:pt idx="23">
                  <c:v>2.1979999999999968</c:v>
                </c:pt>
                <c:pt idx="24" formatCode="#,##0.00">
                  <c:v>2.2009999999999974</c:v>
                </c:pt>
                <c:pt idx="25">
                  <c:v>2.2050000000000014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5.8370000000000095</c:v>
                </c:pt>
                <c:pt idx="1">
                  <c:v>4.6249999999999929</c:v>
                </c:pt>
                <c:pt idx="2">
                  <c:v>3.9830000000000028</c:v>
                </c:pt>
                <c:pt idx="3">
                  <c:v>5.665000000000008</c:v>
                </c:pt>
                <c:pt idx="4">
                  <c:v>6.0129999999999963</c:v>
                </c:pt>
                <c:pt idx="5">
                  <c:v>5.3660000000000121</c:v>
                </c:pt>
                <c:pt idx="6">
                  <c:v>5.6760000000000215</c:v>
                </c:pt>
                <c:pt idx="7">
                  <c:v>7.8099999999999952</c:v>
                </c:pt>
                <c:pt idx="8">
                  <c:v>7.4890000000000025</c:v>
                </c:pt>
                <c:pt idx="9">
                  <c:v>6.0439999999999996</c:v>
                </c:pt>
                <c:pt idx="10">
                  <c:v>5.4690000000000101</c:v>
                </c:pt>
                <c:pt idx="11">
                  <c:v>5.6219999999999928</c:v>
                </c:pt>
                <c:pt idx="12">
                  <c:v>5.6680000000000081</c:v>
                </c:pt>
                <c:pt idx="13">
                  <c:v>5.7720000000000091</c:v>
                </c:pt>
                <c:pt idx="14">
                  <c:v>5.8500000000000121</c:v>
                </c:pt>
                <c:pt idx="15">
                  <c:v>5.9120000000000088</c:v>
                </c:pt>
                <c:pt idx="16">
                  <c:v>5.9700000000000024</c:v>
                </c:pt>
                <c:pt idx="17">
                  <c:v>6.018000000000006</c:v>
                </c:pt>
                <c:pt idx="18">
                  <c:v>6.0640000000000072</c:v>
                </c:pt>
                <c:pt idx="19">
                  <c:v>6.1080000000000139</c:v>
                </c:pt>
                <c:pt idx="20">
                  <c:v>6.1560000000000077</c:v>
                </c:pt>
                <c:pt idx="21">
                  <c:v>6.2019999999999937</c:v>
                </c:pt>
                <c:pt idx="22">
                  <c:v>6.2469999999999883</c:v>
                </c:pt>
                <c:pt idx="23">
                  <c:v>6.2899999999999894</c:v>
                </c:pt>
                <c:pt idx="24" formatCode="#,##0.00">
                  <c:v>6.3289999999999962</c:v>
                </c:pt>
                <c:pt idx="25">
                  <c:v>6.3659999999999899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4.4620000000000015</c:v>
                </c:pt>
                <c:pt idx="1">
                  <c:v>5.2870000000000186</c:v>
                </c:pt>
                <c:pt idx="2">
                  <c:v>5.4279999999999937</c:v>
                </c:pt>
                <c:pt idx="3">
                  <c:v>4.561000000000007</c:v>
                </c:pt>
                <c:pt idx="4">
                  <c:v>5.9789999999999868</c:v>
                </c:pt>
                <c:pt idx="5">
                  <c:v>6.1699999999999884</c:v>
                </c:pt>
                <c:pt idx="6">
                  <c:v>4.0210000000000008</c:v>
                </c:pt>
                <c:pt idx="7">
                  <c:v>5.1860000000000044</c:v>
                </c:pt>
                <c:pt idx="8">
                  <c:v>4.7229999999999919</c:v>
                </c:pt>
                <c:pt idx="9">
                  <c:v>4.4890000000000008</c:v>
                </c:pt>
                <c:pt idx="10">
                  <c:v>4.9529999999999879</c:v>
                </c:pt>
                <c:pt idx="11">
                  <c:v>5.0419999999999998</c:v>
                </c:pt>
                <c:pt idx="12">
                  <c:v>5.0120000000000013</c:v>
                </c:pt>
                <c:pt idx="13">
                  <c:v>4.9779999999999971</c:v>
                </c:pt>
                <c:pt idx="14">
                  <c:v>4.9349999999999854</c:v>
                </c:pt>
                <c:pt idx="15">
                  <c:v>4.9029999999999951</c:v>
                </c:pt>
                <c:pt idx="16">
                  <c:v>4.8769999999999936</c:v>
                </c:pt>
                <c:pt idx="17">
                  <c:v>4.8499999999999988</c:v>
                </c:pt>
                <c:pt idx="18">
                  <c:v>4.8230000000000084</c:v>
                </c:pt>
                <c:pt idx="19">
                  <c:v>4.7960000000000038</c:v>
                </c:pt>
                <c:pt idx="20">
                  <c:v>4.771999999999994</c:v>
                </c:pt>
                <c:pt idx="21">
                  <c:v>4.7440000000000078</c:v>
                </c:pt>
                <c:pt idx="22">
                  <c:v>4.7169999999999952</c:v>
                </c:pt>
                <c:pt idx="23">
                  <c:v>4.6900000000000031</c:v>
                </c:pt>
                <c:pt idx="24" formatCode="#,##0.00">
                  <c:v>4.6629999999999985</c:v>
                </c:pt>
                <c:pt idx="25">
                  <c:v>4.6359999999999904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5.8159999999999927</c:v>
                </c:pt>
                <c:pt idx="1">
                  <c:v>5.1690000000000218</c:v>
                </c:pt>
                <c:pt idx="2">
                  <c:v>4.9770000000000119</c:v>
                </c:pt>
                <c:pt idx="3">
                  <c:v>5.5400000000000134</c:v>
                </c:pt>
                <c:pt idx="4">
                  <c:v>6.0889999999999791</c:v>
                </c:pt>
                <c:pt idx="5">
                  <c:v>5.752000000000014</c:v>
                </c:pt>
                <c:pt idx="6">
                  <c:v>5.6969999999999894</c:v>
                </c:pt>
                <c:pt idx="7">
                  <c:v>5.665999999999995</c:v>
                </c:pt>
                <c:pt idx="8">
                  <c:v>6.0519999999999925</c:v>
                </c:pt>
                <c:pt idx="9">
                  <c:v>7.1069999999999958</c:v>
                </c:pt>
                <c:pt idx="10">
                  <c:v>7.6729999999999938</c:v>
                </c:pt>
                <c:pt idx="11">
                  <c:v>7.4890000000000159</c:v>
                </c:pt>
                <c:pt idx="12">
                  <c:v>7.3100000000000005</c:v>
                </c:pt>
                <c:pt idx="13">
                  <c:v>7.19</c:v>
                </c:pt>
                <c:pt idx="14">
                  <c:v>7.1239999999999934</c:v>
                </c:pt>
                <c:pt idx="15">
                  <c:v>7.152000000000009</c:v>
                </c:pt>
                <c:pt idx="16">
                  <c:v>7.199999999999994</c:v>
                </c:pt>
                <c:pt idx="17">
                  <c:v>7.2560000000000082</c:v>
                </c:pt>
                <c:pt idx="18">
                  <c:v>7.3170000000000091</c:v>
                </c:pt>
                <c:pt idx="19">
                  <c:v>7.3810000000000136</c:v>
                </c:pt>
                <c:pt idx="20">
                  <c:v>7.445999999999998</c:v>
                </c:pt>
                <c:pt idx="21">
                  <c:v>7.5109999999999912</c:v>
                </c:pt>
                <c:pt idx="22">
                  <c:v>7.5760000000000156</c:v>
                </c:pt>
                <c:pt idx="23">
                  <c:v>7.641000000000008</c:v>
                </c:pt>
                <c:pt idx="24" formatCode="#,##0.00">
                  <c:v>7.704999999999993</c:v>
                </c:pt>
                <c:pt idx="25">
                  <c:v>7.7679999999999945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23.692</c:v>
                </c:pt>
                <c:pt idx="1">
                  <c:v>23.740999999999939</c:v>
                </c:pt>
                <c:pt idx="2">
                  <c:v>21.451000000000025</c:v>
                </c:pt>
                <c:pt idx="3">
                  <c:v>24.456000000000017</c:v>
                </c:pt>
                <c:pt idx="4">
                  <c:v>27.597999999999999</c:v>
                </c:pt>
                <c:pt idx="5">
                  <c:v>26.284000000000049</c:v>
                </c:pt>
                <c:pt idx="6">
                  <c:v>27.185999999999996</c:v>
                </c:pt>
                <c:pt idx="7">
                  <c:v>27.045999999999967</c:v>
                </c:pt>
                <c:pt idx="8">
                  <c:v>24.833000000000037</c:v>
                </c:pt>
                <c:pt idx="9">
                  <c:v>29.22300000000007</c:v>
                </c:pt>
                <c:pt idx="10">
                  <c:v>31.242000000000051</c:v>
                </c:pt>
                <c:pt idx="11">
                  <c:v>31.676000000000062</c:v>
                </c:pt>
                <c:pt idx="12">
                  <c:v>31.810000000000048</c:v>
                </c:pt>
                <c:pt idx="13">
                  <c:v>32.009000000000022</c:v>
                </c:pt>
                <c:pt idx="14">
                  <c:v>32.233999999999959</c:v>
                </c:pt>
                <c:pt idx="15">
                  <c:v>32.414999999999978</c:v>
                </c:pt>
                <c:pt idx="16">
                  <c:v>32.581999999999958</c:v>
                </c:pt>
                <c:pt idx="17">
                  <c:v>32.757000000000033</c:v>
                </c:pt>
                <c:pt idx="18">
                  <c:v>32.938000000000073</c:v>
                </c:pt>
                <c:pt idx="19">
                  <c:v>33.127000000000045</c:v>
                </c:pt>
                <c:pt idx="20">
                  <c:v>33.329000000000065</c:v>
                </c:pt>
                <c:pt idx="21">
                  <c:v>33.527000000000015</c:v>
                </c:pt>
                <c:pt idx="22">
                  <c:v>33.724999999999937</c:v>
                </c:pt>
                <c:pt idx="23">
                  <c:v>33.923000000000066</c:v>
                </c:pt>
                <c:pt idx="24" formatCode="#,##0.00">
                  <c:v>34.120999999999995</c:v>
                </c:pt>
                <c:pt idx="25">
                  <c:v>34.318999999999946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35.768999999999942</c:v>
                </c:pt>
                <c:pt idx="1">
                  <c:v>37.960000000000015</c:v>
                </c:pt>
                <c:pt idx="2">
                  <c:v>36.518000000000058</c:v>
                </c:pt>
                <c:pt idx="3">
                  <c:v>36.007999999999882</c:v>
                </c:pt>
                <c:pt idx="4">
                  <c:v>40.694999999999965</c:v>
                </c:pt>
                <c:pt idx="5">
                  <c:v>39.827999999999939</c:v>
                </c:pt>
                <c:pt idx="6">
                  <c:v>37.149000000000015</c:v>
                </c:pt>
                <c:pt idx="7">
                  <c:v>42.204000000000001</c:v>
                </c:pt>
                <c:pt idx="8">
                  <c:v>41.711000000000212</c:v>
                </c:pt>
                <c:pt idx="9">
                  <c:v>41.087999999999973</c:v>
                </c:pt>
                <c:pt idx="10">
                  <c:v>41.575000000000088</c:v>
                </c:pt>
                <c:pt idx="11">
                  <c:v>42.341000000000022</c:v>
                </c:pt>
                <c:pt idx="12">
                  <c:v>43.226999999999919</c:v>
                </c:pt>
                <c:pt idx="13">
                  <c:v>43.781999999999869</c:v>
                </c:pt>
                <c:pt idx="14">
                  <c:v>44.143000000000029</c:v>
                </c:pt>
                <c:pt idx="15">
                  <c:v>44.417000000000137</c:v>
                </c:pt>
                <c:pt idx="16">
                  <c:v>44.727999999999973</c:v>
                </c:pt>
                <c:pt idx="17">
                  <c:v>45.034000000000006</c:v>
                </c:pt>
                <c:pt idx="18">
                  <c:v>45.336999999999961</c:v>
                </c:pt>
                <c:pt idx="19">
                  <c:v>45.639000000000003</c:v>
                </c:pt>
                <c:pt idx="20">
                  <c:v>45.950000000000045</c:v>
                </c:pt>
                <c:pt idx="21">
                  <c:v>46.249000000000024</c:v>
                </c:pt>
                <c:pt idx="22">
                  <c:v>46.54699999999999</c:v>
                </c:pt>
                <c:pt idx="23">
                  <c:v>46.845000000000056</c:v>
                </c:pt>
                <c:pt idx="24" formatCode="#,##0.00">
                  <c:v>47.143000000000107</c:v>
                </c:pt>
                <c:pt idx="25">
                  <c:v>47.441999999999965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11.130000000000015</c:v>
                </c:pt>
                <c:pt idx="1">
                  <c:v>13.367999999999979</c:v>
                </c:pt>
                <c:pt idx="2">
                  <c:v>10.833999999999985</c:v>
                </c:pt>
                <c:pt idx="3">
                  <c:v>10.137999999999977</c:v>
                </c:pt>
                <c:pt idx="4">
                  <c:v>10.483000000000004</c:v>
                </c:pt>
                <c:pt idx="5">
                  <c:v>11.292000000000003</c:v>
                </c:pt>
                <c:pt idx="6">
                  <c:v>11.200000000000001</c:v>
                </c:pt>
                <c:pt idx="7">
                  <c:v>12.081000000000005</c:v>
                </c:pt>
                <c:pt idx="8">
                  <c:v>12.895000000000008</c:v>
                </c:pt>
                <c:pt idx="9">
                  <c:v>12.757000000000005</c:v>
                </c:pt>
                <c:pt idx="10">
                  <c:v>11.482000000000003</c:v>
                </c:pt>
                <c:pt idx="11">
                  <c:v>11.284999999999989</c:v>
                </c:pt>
                <c:pt idx="12">
                  <c:v>10.641999999999989</c:v>
                </c:pt>
                <c:pt idx="13">
                  <c:v>10.436999999999989</c:v>
                </c:pt>
                <c:pt idx="14">
                  <c:v>10.535</c:v>
                </c:pt>
                <c:pt idx="15">
                  <c:v>10.555000000000017</c:v>
                </c:pt>
                <c:pt idx="16">
                  <c:v>10.596999999999989</c:v>
                </c:pt>
                <c:pt idx="17">
                  <c:v>10.623000000000012</c:v>
                </c:pt>
                <c:pt idx="18">
                  <c:v>10.643000000000024</c:v>
                </c:pt>
                <c:pt idx="19">
                  <c:v>10.65800000000003</c:v>
                </c:pt>
                <c:pt idx="20">
                  <c:v>10.674999999999962</c:v>
                </c:pt>
                <c:pt idx="21">
                  <c:v>10.694000000000001</c:v>
                </c:pt>
                <c:pt idx="22">
                  <c:v>10.712999999999992</c:v>
                </c:pt>
                <c:pt idx="23">
                  <c:v>10.732000000000001</c:v>
                </c:pt>
                <c:pt idx="24" formatCode="#,##0.00">
                  <c:v>10.747999999999999</c:v>
                </c:pt>
                <c:pt idx="25">
                  <c:v>10.762999999999987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13.466000000000005</c:v>
                </c:pt>
                <c:pt idx="1">
                  <c:v>14.073000000000009</c:v>
                </c:pt>
                <c:pt idx="2">
                  <c:v>13.96000000000002</c:v>
                </c:pt>
                <c:pt idx="3">
                  <c:v>13.893000000000017</c:v>
                </c:pt>
                <c:pt idx="4">
                  <c:v>16.027999999999995</c:v>
                </c:pt>
                <c:pt idx="5">
                  <c:v>12.136999999999986</c:v>
                </c:pt>
                <c:pt idx="6">
                  <c:v>15.265000000000013</c:v>
                </c:pt>
                <c:pt idx="7">
                  <c:v>13.577000000000002</c:v>
                </c:pt>
                <c:pt idx="8">
                  <c:v>15.067000000000004</c:v>
                </c:pt>
                <c:pt idx="9">
                  <c:v>15.345999999999977</c:v>
                </c:pt>
                <c:pt idx="10">
                  <c:v>16.147999999999978</c:v>
                </c:pt>
                <c:pt idx="11">
                  <c:v>15.419999999999996</c:v>
                </c:pt>
                <c:pt idx="12">
                  <c:v>14.986000000000004</c:v>
                </c:pt>
                <c:pt idx="13">
                  <c:v>14.941999999999977</c:v>
                </c:pt>
                <c:pt idx="14">
                  <c:v>14.923999999999998</c:v>
                </c:pt>
                <c:pt idx="15">
                  <c:v>14.876000000000003</c:v>
                </c:pt>
                <c:pt idx="16">
                  <c:v>14.82199999999999</c:v>
                </c:pt>
                <c:pt idx="17">
                  <c:v>14.769000000000018</c:v>
                </c:pt>
                <c:pt idx="18">
                  <c:v>14.720999999999981</c:v>
                </c:pt>
                <c:pt idx="19">
                  <c:v>14.680000000000016</c:v>
                </c:pt>
                <c:pt idx="20">
                  <c:v>14.646999999999988</c:v>
                </c:pt>
                <c:pt idx="21">
                  <c:v>14.618000000000023</c:v>
                </c:pt>
                <c:pt idx="22">
                  <c:v>14.593000000000021</c:v>
                </c:pt>
                <c:pt idx="23">
                  <c:v>14.571000000000023</c:v>
                </c:pt>
                <c:pt idx="24" formatCode="#,##0.00">
                  <c:v>14.551000000000021</c:v>
                </c:pt>
                <c:pt idx="25">
                  <c:v>14.535000000000004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22.933000000000007</c:v>
                </c:pt>
                <c:pt idx="1">
                  <c:v>20.163999999999994</c:v>
                </c:pt>
                <c:pt idx="2">
                  <c:v>18.02199999999997</c:v>
                </c:pt>
                <c:pt idx="3">
                  <c:v>18.190000000000023</c:v>
                </c:pt>
                <c:pt idx="4">
                  <c:v>19.456999999999994</c:v>
                </c:pt>
                <c:pt idx="5">
                  <c:v>17.710000000000008</c:v>
                </c:pt>
                <c:pt idx="6">
                  <c:v>18.040000000000045</c:v>
                </c:pt>
                <c:pt idx="7">
                  <c:v>16.850000000000012</c:v>
                </c:pt>
                <c:pt idx="8">
                  <c:v>17.230000000000018</c:v>
                </c:pt>
                <c:pt idx="9">
                  <c:v>17.408999999999953</c:v>
                </c:pt>
                <c:pt idx="10">
                  <c:v>18.051000000000062</c:v>
                </c:pt>
                <c:pt idx="11">
                  <c:v>17.792000000000023</c:v>
                </c:pt>
                <c:pt idx="12">
                  <c:v>17.990999999999961</c:v>
                </c:pt>
                <c:pt idx="13">
                  <c:v>18.131000000000014</c:v>
                </c:pt>
                <c:pt idx="14">
                  <c:v>18.311000000000028</c:v>
                </c:pt>
                <c:pt idx="15">
                  <c:v>18.392000000000017</c:v>
                </c:pt>
                <c:pt idx="16">
                  <c:v>18.461000000000027</c:v>
                </c:pt>
                <c:pt idx="17">
                  <c:v>18.530999999999999</c:v>
                </c:pt>
                <c:pt idx="18">
                  <c:v>18.602000000000032</c:v>
                </c:pt>
                <c:pt idx="19">
                  <c:v>18.672999999999931</c:v>
                </c:pt>
                <c:pt idx="20">
                  <c:v>18.744000000000014</c:v>
                </c:pt>
                <c:pt idx="21">
                  <c:v>18.814000000000007</c:v>
                </c:pt>
                <c:pt idx="22">
                  <c:v>18.883999999999983</c:v>
                </c:pt>
                <c:pt idx="23">
                  <c:v>18.953999999999994</c:v>
                </c:pt>
                <c:pt idx="24" formatCode="#,##0.00">
                  <c:v>19.024000000000008</c:v>
                </c:pt>
                <c:pt idx="25">
                  <c:v>19.091000000000012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42.290000000000099</c:v>
                </c:pt>
                <c:pt idx="1">
                  <c:v>41.51599999999992</c:v>
                </c:pt>
                <c:pt idx="2">
                  <c:v>43.635999999999953</c:v>
                </c:pt>
                <c:pt idx="3">
                  <c:v>43.668999999999969</c:v>
                </c:pt>
                <c:pt idx="4">
                  <c:v>43.559000000000076</c:v>
                </c:pt>
                <c:pt idx="5">
                  <c:v>45.402999999999956</c:v>
                </c:pt>
                <c:pt idx="6">
                  <c:v>42.14699999999992</c:v>
                </c:pt>
                <c:pt idx="7">
                  <c:v>41.554999999999978</c:v>
                </c:pt>
                <c:pt idx="8">
                  <c:v>43.153999999999854</c:v>
                </c:pt>
                <c:pt idx="9">
                  <c:v>43.415000000000063</c:v>
                </c:pt>
                <c:pt idx="10">
                  <c:v>43.085000000000015</c:v>
                </c:pt>
                <c:pt idx="11">
                  <c:v>42.591000000000051</c:v>
                </c:pt>
                <c:pt idx="12">
                  <c:v>42.157000000000011</c:v>
                </c:pt>
                <c:pt idx="13">
                  <c:v>42.041999999999973</c:v>
                </c:pt>
                <c:pt idx="14">
                  <c:v>42.021999999999991</c:v>
                </c:pt>
                <c:pt idx="15">
                  <c:v>42.096000000000039</c:v>
                </c:pt>
                <c:pt idx="16">
                  <c:v>42.112000000000073</c:v>
                </c:pt>
                <c:pt idx="17">
                  <c:v>42.129999999999981</c:v>
                </c:pt>
                <c:pt idx="18">
                  <c:v>42.154000000000003</c:v>
                </c:pt>
                <c:pt idx="19">
                  <c:v>42.186999999999983</c:v>
                </c:pt>
                <c:pt idx="20">
                  <c:v>42.253999999999976</c:v>
                </c:pt>
                <c:pt idx="21">
                  <c:v>42.317999999999927</c:v>
                </c:pt>
                <c:pt idx="22">
                  <c:v>42.375999999999969</c:v>
                </c:pt>
                <c:pt idx="23">
                  <c:v>42.433</c:v>
                </c:pt>
                <c:pt idx="24" formatCode="#,##0.00">
                  <c:v>42.48300000000004</c:v>
                </c:pt>
                <c:pt idx="25">
                  <c:v>42.527000000000065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65.32000000000005</c:v>
                </c:pt>
                <c:pt idx="1">
                  <c:v>65.266999999999953</c:v>
                </c:pt>
                <c:pt idx="2">
                  <c:v>61.980999999999938</c:v>
                </c:pt>
                <c:pt idx="3">
                  <c:v>59.690000000000097</c:v>
                </c:pt>
                <c:pt idx="4">
                  <c:v>63.155999999999935</c:v>
                </c:pt>
                <c:pt idx="5">
                  <c:v>62.687999999999903</c:v>
                </c:pt>
                <c:pt idx="6">
                  <c:v>64.697999999999851</c:v>
                </c:pt>
                <c:pt idx="7">
                  <c:v>68.26899999999992</c:v>
                </c:pt>
                <c:pt idx="8">
                  <c:v>66.531000000000034</c:v>
                </c:pt>
                <c:pt idx="9">
                  <c:v>66.518000000000001</c:v>
                </c:pt>
                <c:pt idx="10">
                  <c:v>65.410000000000139</c:v>
                </c:pt>
                <c:pt idx="11">
                  <c:v>66.425000000000054</c:v>
                </c:pt>
                <c:pt idx="12">
                  <c:v>67.206999999999923</c:v>
                </c:pt>
                <c:pt idx="13">
                  <c:v>67.898999999999958</c:v>
                </c:pt>
                <c:pt idx="14">
                  <c:v>68.680999999999926</c:v>
                </c:pt>
                <c:pt idx="15">
                  <c:v>69.248000000000133</c:v>
                </c:pt>
                <c:pt idx="16">
                  <c:v>69.690000000000026</c:v>
                </c:pt>
                <c:pt idx="17">
                  <c:v>70.094000000000023</c:v>
                </c:pt>
                <c:pt idx="18">
                  <c:v>70.481999999999957</c:v>
                </c:pt>
                <c:pt idx="19">
                  <c:v>70.864000000000019</c:v>
                </c:pt>
                <c:pt idx="20">
                  <c:v>71.237000000000023</c:v>
                </c:pt>
                <c:pt idx="21">
                  <c:v>71.600000000000051</c:v>
                </c:pt>
                <c:pt idx="22">
                  <c:v>71.956000000000103</c:v>
                </c:pt>
                <c:pt idx="23">
                  <c:v>72.310000000000088</c:v>
                </c:pt>
                <c:pt idx="24" formatCode="#,##0.00">
                  <c:v>72.664000000000115</c:v>
                </c:pt>
                <c:pt idx="25">
                  <c:v>73.017000000000039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17.247999999999983</c:v>
                </c:pt>
                <c:pt idx="1">
                  <c:v>20.988000000000035</c:v>
                </c:pt>
                <c:pt idx="2">
                  <c:v>23.626000000000001</c:v>
                </c:pt>
                <c:pt idx="3">
                  <c:v>21.20600000000001</c:v>
                </c:pt>
                <c:pt idx="4">
                  <c:v>18.76600000000002</c:v>
                </c:pt>
                <c:pt idx="5">
                  <c:v>19.640000000000022</c:v>
                </c:pt>
                <c:pt idx="6">
                  <c:v>19.928000000000029</c:v>
                </c:pt>
                <c:pt idx="7">
                  <c:v>21.581000000000031</c:v>
                </c:pt>
                <c:pt idx="8">
                  <c:v>21.871000000000038</c:v>
                </c:pt>
                <c:pt idx="9">
                  <c:v>18.652999999999963</c:v>
                </c:pt>
                <c:pt idx="10">
                  <c:v>21.362000000000037</c:v>
                </c:pt>
                <c:pt idx="11">
                  <c:v>21.167999999999989</c:v>
                </c:pt>
                <c:pt idx="12">
                  <c:v>21.085000000000015</c:v>
                </c:pt>
                <c:pt idx="13">
                  <c:v>21.094000000000012</c:v>
                </c:pt>
                <c:pt idx="14">
                  <c:v>21.234999999999999</c:v>
                </c:pt>
                <c:pt idx="15">
                  <c:v>21.268000000000029</c:v>
                </c:pt>
                <c:pt idx="16">
                  <c:v>21.285</c:v>
                </c:pt>
                <c:pt idx="17">
                  <c:v>21.276000000000021</c:v>
                </c:pt>
                <c:pt idx="18">
                  <c:v>21.248000000000037</c:v>
                </c:pt>
                <c:pt idx="19">
                  <c:v>21.212999999999958</c:v>
                </c:pt>
                <c:pt idx="20">
                  <c:v>21.182999999999975</c:v>
                </c:pt>
                <c:pt idx="21">
                  <c:v>21.147000000000013</c:v>
                </c:pt>
                <c:pt idx="22">
                  <c:v>21.109999999999985</c:v>
                </c:pt>
                <c:pt idx="23">
                  <c:v>21.072000000000003</c:v>
                </c:pt>
                <c:pt idx="24">
                  <c:v>21.033000000000015</c:v>
                </c:pt>
                <c:pt idx="25">
                  <c:v>20.995000000000033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62.335000000000129</c:v>
                </c:pt>
                <c:pt idx="1">
                  <c:v>63.039999999999992</c:v>
                </c:pt>
                <c:pt idx="2">
                  <c:v>62.527000000000051</c:v>
                </c:pt>
                <c:pt idx="3">
                  <c:v>61.847000000000037</c:v>
                </c:pt>
                <c:pt idx="4">
                  <c:v>63.708999999999911</c:v>
                </c:pt>
                <c:pt idx="5">
                  <c:v>68.989000000000146</c:v>
                </c:pt>
                <c:pt idx="6">
                  <c:v>65.387999999999906</c:v>
                </c:pt>
                <c:pt idx="7">
                  <c:v>71.400999999999925</c:v>
                </c:pt>
                <c:pt idx="8">
                  <c:v>74.370000000000047</c:v>
                </c:pt>
                <c:pt idx="9">
                  <c:v>67.950999999999979</c:v>
                </c:pt>
                <c:pt idx="10">
                  <c:v>68.03400000000002</c:v>
                </c:pt>
                <c:pt idx="11">
                  <c:v>67.930999999999997</c:v>
                </c:pt>
                <c:pt idx="12">
                  <c:v>67.490999999999985</c:v>
                </c:pt>
                <c:pt idx="13">
                  <c:v>66.89500000000001</c:v>
                </c:pt>
                <c:pt idx="14">
                  <c:v>66.452000000000112</c:v>
                </c:pt>
                <c:pt idx="15">
                  <c:v>65.943999999999946</c:v>
                </c:pt>
                <c:pt idx="16">
                  <c:v>65.491000000000156</c:v>
                </c:pt>
                <c:pt idx="17">
                  <c:v>65.028999999999897</c:v>
                </c:pt>
                <c:pt idx="18">
                  <c:v>64.592000000000041</c:v>
                </c:pt>
                <c:pt idx="19">
                  <c:v>64.174000000000021</c:v>
                </c:pt>
                <c:pt idx="20">
                  <c:v>63.819000000000109</c:v>
                </c:pt>
                <c:pt idx="21">
                  <c:v>63.463999999999949</c:v>
                </c:pt>
                <c:pt idx="22">
                  <c:v>63.120000000000033</c:v>
                </c:pt>
                <c:pt idx="23">
                  <c:v>62.788000000000004</c:v>
                </c:pt>
                <c:pt idx="24">
                  <c:v>62.466000000000101</c:v>
                </c:pt>
                <c:pt idx="25">
                  <c:v>62.16099999999998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35.047000000000125</c:v>
                </c:pt>
                <c:pt idx="1">
                  <c:v>36.080999999999882</c:v>
                </c:pt>
                <c:pt idx="2">
                  <c:v>34.770999999999972</c:v>
                </c:pt>
                <c:pt idx="3">
                  <c:v>29.696999999999981</c:v>
                </c:pt>
                <c:pt idx="4">
                  <c:v>35.275999999999861</c:v>
                </c:pt>
                <c:pt idx="5">
                  <c:v>35.251000000000047</c:v>
                </c:pt>
                <c:pt idx="6">
                  <c:v>38.302999999999955</c:v>
                </c:pt>
                <c:pt idx="7">
                  <c:v>37.257999999999917</c:v>
                </c:pt>
                <c:pt idx="8">
                  <c:v>35.737000000000023</c:v>
                </c:pt>
                <c:pt idx="9">
                  <c:v>34.611999999999952</c:v>
                </c:pt>
                <c:pt idx="10">
                  <c:v>34.021000000000058</c:v>
                </c:pt>
                <c:pt idx="11">
                  <c:v>33.403999999999989</c:v>
                </c:pt>
                <c:pt idx="12">
                  <c:v>33.548000000000052</c:v>
                </c:pt>
                <c:pt idx="13">
                  <c:v>33.878000000000007</c:v>
                </c:pt>
                <c:pt idx="14">
                  <c:v>34.182000000000059</c:v>
                </c:pt>
                <c:pt idx="15">
                  <c:v>34.368999999999993</c:v>
                </c:pt>
                <c:pt idx="16">
                  <c:v>34.518999999999977</c:v>
                </c:pt>
                <c:pt idx="17">
                  <c:v>34.587999999999937</c:v>
                </c:pt>
                <c:pt idx="18">
                  <c:v>34.695000000000057</c:v>
                </c:pt>
                <c:pt idx="19">
                  <c:v>34.781999999999975</c:v>
                </c:pt>
                <c:pt idx="20">
                  <c:v>34.909999999999989</c:v>
                </c:pt>
                <c:pt idx="21">
                  <c:v>35.042999999999942</c:v>
                </c:pt>
                <c:pt idx="22">
                  <c:v>35.18400000000009</c:v>
                </c:pt>
                <c:pt idx="23">
                  <c:v>35.328999999999972</c:v>
                </c:pt>
                <c:pt idx="24" formatCode="#,##0.00">
                  <c:v>35.476999999999997</c:v>
                </c:pt>
                <c:pt idx="25">
                  <c:v>35.626999999999988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138.27200000000011</c:v>
                </c:pt>
                <c:pt idx="1">
                  <c:v>141.49600000000027</c:v>
                </c:pt>
                <c:pt idx="2">
                  <c:v>139.88800000000003</c:v>
                </c:pt>
                <c:pt idx="3">
                  <c:v>138.81599999999995</c:v>
                </c:pt>
                <c:pt idx="4">
                  <c:v>137.55300000000005</c:v>
                </c:pt>
                <c:pt idx="5">
                  <c:v>143.00700000000001</c:v>
                </c:pt>
                <c:pt idx="6">
                  <c:v>153.60399999999998</c:v>
                </c:pt>
                <c:pt idx="7">
                  <c:v>153.92700000000019</c:v>
                </c:pt>
                <c:pt idx="8">
                  <c:v>143.63599999999991</c:v>
                </c:pt>
                <c:pt idx="9">
                  <c:v>146.2359999999999</c:v>
                </c:pt>
                <c:pt idx="10">
                  <c:v>144.13800000000023</c:v>
                </c:pt>
                <c:pt idx="11">
                  <c:v>143.58300000000003</c:v>
                </c:pt>
                <c:pt idx="12">
                  <c:v>144.34800000000018</c:v>
                </c:pt>
                <c:pt idx="13">
                  <c:v>144.93099999999998</c:v>
                </c:pt>
                <c:pt idx="14">
                  <c:v>145.88600000000008</c:v>
                </c:pt>
                <c:pt idx="15">
                  <c:v>146.65500000000009</c:v>
                </c:pt>
                <c:pt idx="16">
                  <c:v>147.23400000000009</c:v>
                </c:pt>
                <c:pt idx="17">
                  <c:v>147.74999999999997</c:v>
                </c:pt>
                <c:pt idx="18">
                  <c:v>148.23200000000031</c:v>
                </c:pt>
                <c:pt idx="19">
                  <c:v>148.69699999999975</c:v>
                </c:pt>
                <c:pt idx="20">
                  <c:v>149.17800000000005</c:v>
                </c:pt>
                <c:pt idx="21">
                  <c:v>149.64500000000012</c:v>
                </c:pt>
                <c:pt idx="22">
                  <c:v>150.0959999999998</c:v>
                </c:pt>
                <c:pt idx="23">
                  <c:v>150.57499999999987</c:v>
                </c:pt>
                <c:pt idx="24">
                  <c:v>151.02599999999984</c:v>
                </c:pt>
                <c:pt idx="25">
                  <c:v>151.45999999999989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102.75399999999998</c:v>
                </c:pt>
                <c:pt idx="1">
                  <c:v>106.88799999999999</c:v>
                </c:pt>
                <c:pt idx="2">
                  <c:v>99.810000000000102</c:v>
                </c:pt>
                <c:pt idx="3">
                  <c:v>103.07099999999993</c:v>
                </c:pt>
                <c:pt idx="4">
                  <c:v>115.81599999999993</c:v>
                </c:pt>
                <c:pt idx="5">
                  <c:v>108.91699999999999</c:v>
                </c:pt>
                <c:pt idx="6">
                  <c:v>108.72700000000005</c:v>
                </c:pt>
                <c:pt idx="7">
                  <c:v>116.47899999999997</c:v>
                </c:pt>
                <c:pt idx="8">
                  <c:v>114.37600000000026</c:v>
                </c:pt>
                <c:pt idx="9">
                  <c:v>118.97200000000002</c:v>
                </c:pt>
                <c:pt idx="10">
                  <c:v>120.74400000000011</c:v>
                </c:pt>
                <c:pt idx="11">
                  <c:v>121.05400000000007</c:v>
                </c:pt>
                <c:pt idx="12">
                  <c:v>120.82799999999996</c:v>
                </c:pt>
                <c:pt idx="13">
                  <c:v>121.27499999999986</c:v>
                </c:pt>
                <c:pt idx="14">
                  <c:v>121.90599999999996</c:v>
                </c:pt>
                <c:pt idx="15">
                  <c:v>122.39800000000015</c:v>
                </c:pt>
                <c:pt idx="16">
                  <c:v>122.94799999999989</c:v>
                </c:pt>
                <c:pt idx="17">
                  <c:v>123.48300000000008</c:v>
                </c:pt>
                <c:pt idx="18">
                  <c:v>124.02300000000007</c:v>
                </c:pt>
                <c:pt idx="19">
                  <c:v>124.57300000000012</c:v>
                </c:pt>
                <c:pt idx="20">
                  <c:v>125.16300000000007</c:v>
                </c:pt>
                <c:pt idx="21">
                  <c:v>125.73600000000006</c:v>
                </c:pt>
                <c:pt idx="22">
                  <c:v>126.31199999999993</c:v>
                </c:pt>
                <c:pt idx="23">
                  <c:v>126.89000000000014</c:v>
                </c:pt>
                <c:pt idx="24">
                  <c:v>127.46100000000011</c:v>
                </c:pt>
                <c:pt idx="25">
                  <c:v>128.03399999999988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130.54300000000015</c:v>
                </c:pt>
                <c:pt idx="1">
                  <c:v>126.94699999999986</c:v>
                </c:pt>
                <c:pt idx="2">
                  <c:v>123.63899999999987</c:v>
                </c:pt>
                <c:pt idx="3">
                  <c:v>121.54900000000009</c:v>
                </c:pt>
                <c:pt idx="4">
                  <c:v>126.172</c:v>
                </c:pt>
                <c:pt idx="5">
                  <c:v>125.80099999999987</c:v>
                </c:pt>
                <c:pt idx="6">
                  <c:v>124.88499999999982</c:v>
                </c:pt>
                <c:pt idx="7">
                  <c:v>126.67399999999991</c:v>
                </c:pt>
                <c:pt idx="8">
                  <c:v>126.91499999999991</c:v>
                </c:pt>
                <c:pt idx="9">
                  <c:v>127.34200000000001</c:v>
                </c:pt>
                <c:pt idx="10">
                  <c:v>126.54600000000022</c:v>
                </c:pt>
                <c:pt idx="11">
                  <c:v>126.80800000000013</c:v>
                </c:pt>
                <c:pt idx="12">
                  <c:v>127.35499999999989</c:v>
                </c:pt>
                <c:pt idx="13">
                  <c:v>128.07199999999995</c:v>
                </c:pt>
                <c:pt idx="14">
                  <c:v>129.01399999999995</c:v>
                </c:pt>
                <c:pt idx="15">
                  <c:v>129.73600000000019</c:v>
                </c:pt>
                <c:pt idx="16">
                  <c:v>130.26300000000012</c:v>
                </c:pt>
                <c:pt idx="17">
                  <c:v>130.755</c:v>
                </c:pt>
                <c:pt idx="18">
                  <c:v>131.238</c:v>
                </c:pt>
                <c:pt idx="19">
                  <c:v>131.72399999999993</c:v>
                </c:pt>
                <c:pt idx="20">
                  <c:v>132.23500000000001</c:v>
                </c:pt>
                <c:pt idx="21">
                  <c:v>132.73199999999997</c:v>
                </c:pt>
                <c:pt idx="22">
                  <c:v>133.21600000000007</c:v>
                </c:pt>
                <c:pt idx="23">
                  <c:v>133.69700000000009</c:v>
                </c:pt>
                <c:pt idx="24">
                  <c:v>134.17100000000016</c:v>
                </c:pt>
                <c:pt idx="25">
                  <c:v>134.6350000000001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25.079694181676786</c:v>
                </c:pt>
                <c:pt idx="1">
                  <c:v>24.579436529440908</c:v>
                </c:pt>
                <c:pt idx="2">
                  <c:v>25.264021076650582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21.713699026126129</c:v>
                </c:pt>
                <c:pt idx="1">
                  <c:v>23.452495411240264</c:v>
                </c:pt>
                <c:pt idx="2">
                  <c:v>24.02535503047406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28.509883274688246</c:v>
                </c:pt>
                <c:pt idx="1">
                  <c:v>27.996387262185713</c:v>
                </c:pt>
                <c:pt idx="2">
                  <c:v>28.421202750172625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7.0276412715184335</c:v>
                </c:pt>
                <c:pt idx="1">
                  <c:v>6.6080082354883523</c:v>
                </c:pt>
                <c:pt idx="2">
                  <c:v>6.6853439216981423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13.75365078099304</c:v>
                </c:pt>
                <c:pt idx="1">
                  <c:v>13.214462605250111</c:v>
                </c:pt>
                <c:pt idx="2">
                  <c:v>11.664402377878524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3.9154314649973618</c:v>
                </c:pt>
                <c:pt idx="1">
                  <c:v>4.1492099563946443</c:v>
                </c:pt>
                <c:pt idx="2">
                  <c:v>3.9396748431260771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0.74500000000034561</c:v>
                </c:pt>
                <c:pt idx="1">
                  <c:v>11.827000000000126</c:v>
                </c:pt>
                <c:pt idx="2">
                  <c:v>1.1310000000002276</c:v>
                </c:pt>
                <c:pt idx="3">
                  <c:v>-1.2299999999999898</c:v>
                </c:pt>
                <c:pt idx="4">
                  <c:v>-0.95500000000012619</c:v>
                </c:pt>
                <c:pt idx="5">
                  <c:v>1.7220000000000155</c:v>
                </c:pt>
                <c:pt idx="7">
                  <c:v>13.240000000000634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8.0889999999998849</c:v>
                </c:pt>
                <c:pt idx="1">
                  <c:v>7.2899999999997647</c:v>
                </c:pt>
                <c:pt idx="2">
                  <c:v>7.3219999999996617</c:v>
                </c:pt>
                <c:pt idx="3">
                  <c:v>1.6059999999999306</c:v>
                </c:pt>
                <c:pt idx="4">
                  <c:v>-5.8730000000000402</c:v>
                </c:pt>
                <c:pt idx="5">
                  <c:v>-0.36700000000000443</c:v>
                </c:pt>
                <c:pt idx="7">
                  <c:v>18.066999999999197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0.23020070827648453</c:v>
                </c:pt>
                <c:pt idx="2">
                  <c:v>-1.4832785420224925</c:v>
                </c:pt>
                <c:pt idx="3">
                  <c:v>4.0733207095563051</c:v>
                </c:pt>
                <c:pt idx="4">
                  <c:v>-6.8367726321361122E-2</c:v>
                </c:pt>
                <c:pt idx="6">
                  <c:v>-0.36341294700982241</c:v>
                </c:pt>
                <c:pt idx="7">
                  <c:v>-0.38485807210871803</c:v>
                </c:pt>
                <c:pt idx="8">
                  <c:v>-0.37379395565542151</c:v>
                </c:pt>
                <c:pt idx="10">
                  <c:v>1.2904033636425893</c:v>
                </c:pt>
                <c:pt idx="11">
                  <c:v>-0.39800448581286396</c:v>
                </c:pt>
                <c:pt idx="12">
                  <c:v>-4.7788725599950954E-2</c:v>
                </c:pt>
                <c:pt idx="14">
                  <c:v>-1.0369852633635102</c:v>
                </c:pt>
                <c:pt idx="15">
                  <c:v>-0.50589225225016188</c:v>
                </c:pt>
                <c:pt idx="16">
                  <c:v>0.67727316714287777</c:v>
                </c:pt>
                <c:pt idx="17">
                  <c:v>0.40811118875707653</c:v>
                </c:pt>
                <c:pt idx="19">
                  <c:v>-0.51178783423651009</c:v>
                </c:pt>
                <c:pt idx="20">
                  <c:v>-1.2747230980522328</c:v>
                </c:pt>
                <c:pt idx="21">
                  <c:v>-0.71745943929563127</c:v>
                </c:pt>
                <c:pt idx="22">
                  <c:v>-0.55377716898685758</c:v>
                </c:pt>
                <c:pt idx="23">
                  <c:v>-0.76767119895284619</c:v>
                </c:pt>
                <c:pt idx="25">
                  <c:v>-2.3579790711757642</c:v>
                </c:pt>
                <c:pt idx="26">
                  <c:v>-3.6025625880720114E-2</c:v>
                </c:pt>
                <c:pt idx="27">
                  <c:v>-0.39873868858705253</c:v>
                </c:pt>
                <c:pt idx="29">
                  <c:v>0.28478195746237667</c:v>
                </c:pt>
                <c:pt idx="30">
                  <c:v>-0.72565251059176772</c:v>
                </c:pt>
                <c:pt idx="31">
                  <c:v>-0.6060276737569148</c:v>
                </c:pt>
                <c:pt idx="32">
                  <c:v>4.1773881525108081</c:v>
                </c:pt>
                <c:pt idx="33">
                  <c:v>-3.4129669856530764E-2</c:v>
                </c:pt>
                <c:pt idx="34">
                  <c:v>0.85429515401460598</c:v>
                </c:pt>
                <c:pt idx="36">
                  <c:v>0.97877453193280228</c:v>
                </c:pt>
                <c:pt idx="37">
                  <c:v>-0.30432640784666676</c:v>
                </c:pt>
                <c:pt idx="38">
                  <c:v>0.29370944541005084</c:v>
                </c:pt>
                <c:pt idx="39">
                  <c:v>2.3151079070570457</c:v>
                </c:pt>
                <c:pt idx="40">
                  <c:v>1.0172111429947783</c:v>
                </c:pt>
                <c:pt idx="42">
                  <c:v>0.90415009162645443</c:v>
                </c:pt>
                <c:pt idx="43">
                  <c:v>-0.27564721899374645</c:v>
                </c:pt>
                <c:pt idx="44">
                  <c:v>0.12459826275421637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0.52241841326519101</c:v>
                </c:pt>
                <c:pt idx="2">
                  <c:v>-2.1353288962586814</c:v>
                </c:pt>
                <c:pt idx="3">
                  <c:v>-4.0270258989486667</c:v>
                </c:pt>
                <c:pt idx="4">
                  <c:v>-2.5057155715052626</c:v>
                </c:pt>
                <c:pt idx="6">
                  <c:v>0.28881492085373051</c:v>
                </c:pt>
                <c:pt idx="7">
                  <c:v>-3.1562684905210081</c:v>
                </c:pt>
                <c:pt idx="8">
                  <c:v>-1.4704362294704287</c:v>
                </c:pt>
                <c:pt idx="10">
                  <c:v>1.7720764793354604</c:v>
                </c:pt>
                <c:pt idx="11">
                  <c:v>-2.2656371889221871</c:v>
                </c:pt>
                <c:pt idx="12">
                  <c:v>-1.5760741652843135</c:v>
                </c:pt>
                <c:pt idx="14">
                  <c:v>0.72981010636821164</c:v>
                </c:pt>
                <c:pt idx="15">
                  <c:v>4.1226804193178701</c:v>
                </c:pt>
                <c:pt idx="16">
                  <c:v>-0.35252486004240247</c:v>
                </c:pt>
                <c:pt idx="17">
                  <c:v>0.58184893647519331</c:v>
                </c:pt>
                <c:pt idx="19">
                  <c:v>-3.7651518734696188</c:v>
                </c:pt>
                <c:pt idx="20">
                  <c:v>-5.0577405135382447</c:v>
                </c:pt>
                <c:pt idx="21">
                  <c:v>-2.9197928323575928</c:v>
                </c:pt>
                <c:pt idx="22">
                  <c:v>2.3463485233949255</c:v>
                </c:pt>
                <c:pt idx="23">
                  <c:v>-2.6724009271615778</c:v>
                </c:pt>
                <c:pt idx="25">
                  <c:v>-1.7950375833312715</c:v>
                </c:pt>
                <c:pt idx="26">
                  <c:v>0.31320689803877588</c:v>
                </c:pt>
                <c:pt idx="27">
                  <c:v>-8.3567627689740132E-2</c:v>
                </c:pt>
                <c:pt idx="29">
                  <c:v>2.4235085007760837</c:v>
                </c:pt>
                <c:pt idx="30">
                  <c:v>0.86223860740157754</c:v>
                </c:pt>
                <c:pt idx="31">
                  <c:v>0.96975369409324497</c:v>
                </c:pt>
                <c:pt idx="32">
                  <c:v>3.0071343626423941</c:v>
                </c:pt>
                <c:pt idx="33">
                  <c:v>5.3226719309982462</c:v>
                </c:pt>
                <c:pt idx="34">
                  <c:v>2.6420837278857245</c:v>
                </c:pt>
                <c:pt idx="36">
                  <c:v>5.7371092945450286</c:v>
                </c:pt>
                <c:pt idx="37">
                  <c:v>1.2465473525053561</c:v>
                </c:pt>
                <c:pt idx="38">
                  <c:v>3.0055465035826234</c:v>
                </c:pt>
                <c:pt idx="39">
                  <c:v>3.8445963923345428</c:v>
                </c:pt>
                <c:pt idx="40">
                  <c:v>3.6675828025585666</c:v>
                </c:pt>
                <c:pt idx="42">
                  <c:v>2.6231971261082121</c:v>
                </c:pt>
                <c:pt idx="43">
                  <c:v>4.2723240701384002</c:v>
                </c:pt>
                <c:pt idx="44">
                  <c:v>3.725660303447631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7.0375665505287088</c:v>
                </c:pt>
                <c:pt idx="1">
                  <c:v>2.1401252110444737</c:v>
                </c:pt>
                <c:pt idx="2">
                  <c:v>4.8283684069273249</c:v>
                </c:pt>
                <c:pt idx="3">
                  <c:v>3.0558873387521608</c:v>
                </c:pt>
                <c:pt idx="4">
                  <c:v>1.1667694349103073</c:v>
                </c:pt>
                <c:pt idx="5">
                  <c:v>7.55414293104851</c:v>
                </c:pt>
                <c:pt idx="6">
                  <c:v>2.3322301624823085</c:v>
                </c:pt>
                <c:pt idx="7">
                  <c:v>1.3539686152072044</c:v>
                </c:pt>
                <c:pt idx="8">
                  <c:v>0.269741205091659</c:v>
                </c:pt>
                <c:pt idx="9">
                  <c:v>0.27892387399426166</c:v>
                </c:pt>
                <c:pt idx="10">
                  <c:v>3.2756238398702813</c:v>
                </c:pt>
                <c:pt idx="11">
                  <c:v>0.65183945759230966</c:v>
                </c:pt>
                <c:pt idx="12">
                  <c:v>-0.86610949061900122</c:v>
                </c:pt>
                <c:pt idx="13">
                  <c:v>1.1007653322437214</c:v>
                </c:pt>
                <c:pt idx="14">
                  <c:v>-2.915452071265566</c:v>
                </c:pt>
                <c:pt idx="15">
                  <c:v>-3.3081611057947296</c:v>
                </c:pt>
                <c:pt idx="16">
                  <c:v>-1.916279210904694</c:v>
                </c:pt>
                <c:pt idx="17">
                  <c:v>-0.77130094255694814</c:v>
                </c:pt>
                <c:pt idx="18">
                  <c:v>2.3768233225480326</c:v>
                </c:pt>
                <c:pt idx="19">
                  <c:v>1.9800833773732873E-2</c:v>
                </c:pt>
                <c:pt idx="20">
                  <c:v>-4.2194193695712201</c:v>
                </c:pt>
                <c:pt idx="21">
                  <c:v>0.67882103968152041</c:v>
                </c:pt>
                <c:pt idx="22">
                  <c:v>-3.4992636191876443</c:v>
                </c:pt>
                <c:pt idx="23">
                  <c:v>0.3065202681803072</c:v>
                </c:pt>
                <c:pt idx="24">
                  <c:v>-2.4220689641209958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-1.5122374746346736</c:v>
                </c:pt>
                <c:pt idx="1">
                  <c:v>2.54745813653415</c:v>
                </c:pt>
                <c:pt idx="2">
                  <c:v>11.504705147656846</c:v>
                </c:pt>
                <c:pt idx="3">
                  <c:v>0.99863054774898075</c:v>
                </c:pt>
                <c:pt idx="4">
                  <c:v>-0.86812649724724267</c:v>
                </c:pt>
                <c:pt idx="5">
                  <c:v>4.8822813920006674</c:v>
                </c:pt>
                <c:pt idx="6">
                  <c:v>-5.2150216649019754E-2</c:v>
                </c:pt>
                <c:pt idx="7">
                  <c:v>8.3345936317451699</c:v>
                </c:pt>
                <c:pt idx="8">
                  <c:v>-0.49900293981924815</c:v>
                </c:pt>
                <c:pt idx="9">
                  <c:v>-0.68696758629196086</c:v>
                </c:pt>
                <c:pt idx="10">
                  <c:v>1.2650601299508288</c:v>
                </c:pt>
                <c:pt idx="11">
                  <c:v>-0.22647347361322545</c:v>
                </c:pt>
                <c:pt idx="12">
                  <c:v>-2.7490406491188173</c:v>
                </c:pt>
                <c:pt idx="13">
                  <c:v>-0.80349844858393205</c:v>
                </c:pt>
                <c:pt idx="14">
                  <c:v>-1.8689754160394614</c:v>
                </c:pt>
                <c:pt idx="15">
                  <c:v>-1.9545292325523675</c:v>
                </c:pt>
                <c:pt idx="16">
                  <c:v>-0.67104742881584301</c:v>
                </c:pt>
                <c:pt idx="17">
                  <c:v>4.6133615373514871</c:v>
                </c:pt>
                <c:pt idx="18">
                  <c:v>-0.95194037749309146</c:v>
                </c:pt>
                <c:pt idx="19">
                  <c:v>-8.0272963567101896E-2</c:v>
                </c:pt>
                <c:pt idx="20">
                  <c:v>-2.0180228862945455</c:v>
                </c:pt>
                <c:pt idx="21">
                  <c:v>1.7120471848774823</c:v>
                </c:pt>
                <c:pt idx="22">
                  <c:v>-1.1306554681072321</c:v>
                </c:pt>
                <c:pt idx="23">
                  <c:v>-1.1378911865492469</c:v>
                </c:pt>
                <c:pt idx="24">
                  <c:v>8.7056909196960977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9.177691761573179</c:v>
                </c:pt>
                <c:pt idx="1">
                  <c:v>16.605168111638307</c:v>
                </c:pt>
                <c:pt idx="2">
                  <c:v>7.5104876966457113</c:v>
                </c:pt>
                <c:pt idx="3">
                  <c:v>-0.21427003302669334</c:v>
                </c:pt>
                <c:pt idx="4">
                  <c:v>-7.0391270557212664</c:v>
                </c:pt>
                <c:pt idx="5">
                  <c:v>1.6253232137648226</c:v>
                </c:pt>
                <c:pt idx="6">
                  <c:v>-3.5405983298897041</c:v>
                </c:pt>
                <c:pt idx="7">
                  <c:v>-3.1927433510073371</c:v>
                </c:pt>
                <c:pt idx="8">
                  <c:v>-7.6919320139771585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1.0352206618994799</c:v>
                </c:pt>
                <c:pt idx="1">
                  <c:v>16.517490590159241</c:v>
                </c:pt>
                <c:pt idx="2">
                  <c:v>8.3615330189357735</c:v>
                </c:pt>
                <c:pt idx="3">
                  <c:v>-2.9755141227320436</c:v>
                </c:pt>
                <c:pt idx="4">
                  <c:v>-5.2980505259916129</c:v>
                </c:pt>
                <c:pt idx="5">
                  <c:v>3.5811481962912879</c:v>
                </c:pt>
                <c:pt idx="6">
                  <c:v>-0.30597570141706143</c:v>
                </c:pt>
                <c:pt idx="7">
                  <c:v>-2.2685466546564825</c:v>
                </c:pt>
                <c:pt idx="8">
                  <c:v>-0.58030546248888726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26.039097768455182</c:v>
                </c:pt>
                <c:pt idx="1">
                  <c:v>28.686458448555751</c:v>
                </c:pt>
                <c:pt idx="2">
                  <c:v>28.841634666860351</c:v>
                </c:pt>
                <c:pt idx="3">
                  <c:v>28.163943847534632</c:v>
                </c:pt>
                <c:pt idx="4">
                  <c:v>28.72964474018681</c:v>
                </c:pt>
                <c:pt idx="5">
                  <c:v>30.247562792471243</c:v>
                </c:pt>
                <c:pt idx="6">
                  <c:v>32.318679479805681</c:v>
                </c:pt>
                <c:pt idx="7">
                  <c:v>34.188942838094682</c:v>
                </c:pt>
                <c:pt idx="8">
                  <c:v>33.950605193001813</c:v>
                </c:pt>
                <c:pt idx="9">
                  <c:v>35.435168332564437</c:v>
                </c:pt>
                <c:pt idx="10">
                  <c:v>37.285129342999952</c:v>
                </c:pt>
                <c:pt idx="11">
                  <c:v>32.176417225158715</c:v>
                </c:pt>
                <c:pt idx="12">
                  <c:v>32.414168539891385</c:v>
                </c:pt>
                <c:pt idx="13">
                  <c:v>32.666917879624755</c:v>
                </c:pt>
                <c:pt idx="14">
                  <c:v>32.984553193633303</c:v>
                </c:pt>
                <c:pt idx="15">
                  <c:v>33.254205149928133</c:v>
                </c:pt>
                <c:pt idx="16">
                  <c:v>33.503676555017854</c:v>
                </c:pt>
                <c:pt idx="17">
                  <c:v>33.740801875833668</c:v>
                </c:pt>
                <c:pt idx="18">
                  <c:v>33.979837544384878</c:v>
                </c:pt>
                <c:pt idx="19">
                  <c:v>34.219667452259088</c:v>
                </c:pt>
                <c:pt idx="20">
                  <c:v>34.47874856632361</c:v>
                </c:pt>
                <c:pt idx="21">
                  <c:v>34.735659292329487</c:v>
                </c:pt>
                <c:pt idx="22">
                  <c:v>34.983994879404229</c:v>
                </c:pt>
                <c:pt idx="23">
                  <c:v>35.234656543725301</c:v>
                </c:pt>
                <c:pt idx="24">
                  <c:v>35.501523678626612</c:v>
                </c:pt>
                <c:pt idx="25">
                  <c:v>35.772891868365278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13.737953232613643</c:v>
                </c:pt>
                <c:pt idx="1">
                  <c:v>15.005074685248232</c:v>
                </c:pt>
                <c:pt idx="2">
                  <c:v>15.201762816822026</c:v>
                </c:pt>
                <c:pt idx="3">
                  <c:v>14.786053045161221</c:v>
                </c:pt>
                <c:pt idx="4">
                  <c:v>16.143069631073374</c:v>
                </c:pt>
                <c:pt idx="5">
                  <c:v>15.483032384061453</c:v>
                </c:pt>
                <c:pt idx="6">
                  <c:v>15.073903610276068</c:v>
                </c:pt>
                <c:pt idx="7">
                  <c:v>16.493367687909885</c:v>
                </c:pt>
                <c:pt idx="8">
                  <c:v>15.654208741768782</c:v>
                </c:pt>
                <c:pt idx="9">
                  <c:v>16.781545972413859</c:v>
                </c:pt>
                <c:pt idx="10">
                  <c:v>17.623157595105926</c:v>
                </c:pt>
                <c:pt idx="11">
                  <c:v>17.308595664392985</c:v>
                </c:pt>
                <c:pt idx="12">
                  <c:v>17.481804847166899</c:v>
                </c:pt>
                <c:pt idx="13">
                  <c:v>17.680645995190176</c:v>
                </c:pt>
                <c:pt idx="14">
                  <c:v>17.92686198495657</c:v>
                </c:pt>
                <c:pt idx="15">
                  <c:v>18.132214773438296</c:v>
                </c:pt>
                <c:pt idx="16">
                  <c:v>18.32891807401214</c:v>
                </c:pt>
                <c:pt idx="17">
                  <c:v>18.532899347780038</c:v>
                </c:pt>
                <c:pt idx="18">
                  <c:v>18.731687373022393</c:v>
                </c:pt>
                <c:pt idx="19">
                  <c:v>18.924151032199887</c:v>
                </c:pt>
                <c:pt idx="20">
                  <c:v>19.124595705099701</c:v>
                </c:pt>
                <c:pt idx="21">
                  <c:v>19.336299404686642</c:v>
                </c:pt>
                <c:pt idx="22">
                  <c:v>19.542230991355108</c:v>
                </c:pt>
                <c:pt idx="23">
                  <c:v>19.75380088141808</c:v>
                </c:pt>
                <c:pt idx="24">
                  <c:v>19.959358777841139</c:v>
                </c:pt>
                <c:pt idx="25">
                  <c:v>20.170615731640076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22.362488614189964</c:v>
                </c:pt>
                <c:pt idx="1">
                  <c:v>20.992223124475977</c:v>
                </c:pt>
                <c:pt idx="2">
                  <c:v>20.891016096397582</c:v>
                </c:pt>
                <c:pt idx="3">
                  <c:v>20.645086485960416</c:v>
                </c:pt>
                <c:pt idx="4">
                  <c:v>22.963654934878267</c:v>
                </c:pt>
                <c:pt idx="5">
                  <c:v>23.25915527928213</c:v>
                </c:pt>
                <c:pt idx="6">
                  <c:v>24.007174062997347</c:v>
                </c:pt>
                <c:pt idx="7">
                  <c:v>24.453552817073543</c:v>
                </c:pt>
                <c:pt idx="8">
                  <c:v>25.908613539988892</c:v>
                </c:pt>
                <c:pt idx="9">
                  <c:v>26.194759519288692</c:v>
                </c:pt>
                <c:pt idx="10">
                  <c:v>28.087523686209455</c:v>
                </c:pt>
                <c:pt idx="11">
                  <c:v>32.393808848084049</c:v>
                </c:pt>
                <c:pt idx="12">
                  <c:v>32.843391727494733</c:v>
                </c:pt>
                <c:pt idx="13">
                  <c:v>33.370694254027313</c:v>
                </c:pt>
                <c:pt idx="14">
                  <c:v>33.961528056285765</c:v>
                </c:pt>
                <c:pt idx="15">
                  <c:v>34.493218359218091</c:v>
                </c:pt>
                <c:pt idx="16">
                  <c:v>35.002235226858673</c:v>
                </c:pt>
                <c:pt idx="17">
                  <c:v>35.49084439283007</c:v>
                </c:pt>
                <c:pt idx="18">
                  <c:v>35.992463835961537</c:v>
                </c:pt>
                <c:pt idx="19">
                  <c:v>36.485091581465277</c:v>
                </c:pt>
                <c:pt idx="20">
                  <c:v>37.002042526811799</c:v>
                </c:pt>
                <c:pt idx="21">
                  <c:v>37.518003554211504</c:v>
                </c:pt>
                <c:pt idx="22">
                  <c:v>38.034113960919939</c:v>
                </c:pt>
                <c:pt idx="23">
                  <c:v>38.54549227563087</c:v>
                </c:pt>
                <c:pt idx="24">
                  <c:v>39.067959406492911</c:v>
                </c:pt>
                <c:pt idx="25">
                  <c:v>39.592228833866301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18.549962758864211</c:v>
                </c:pt>
                <c:pt idx="1">
                  <c:v>19.401912585812273</c:v>
                </c:pt>
                <c:pt idx="2">
                  <c:v>18.949625607496781</c:v>
                </c:pt>
                <c:pt idx="3">
                  <c:v>18.168646682755782</c:v>
                </c:pt>
                <c:pt idx="4">
                  <c:v>19.438109673456438</c:v>
                </c:pt>
                <c:pt idx="5">
                  <c:v>19.148814719960843</c:v>
                </c:pt>
                <c:pt idx="6">
                  <c:v>20.147145923280867</c:v>
                </c:pt>
                <c:pt idx="7">
                  <c:v>21.632074927423613</c:v>
                </c:pt>
                <c:pt idx="8">
                  <c:v>21.311057761619264</c:v>
                </c:pt>
                <c:pt idx="9">
                  <c:v>21.995438768546176</c:v>
                </c:pt>
                <c:pt idx="10">
                  <c:v>22.204702058713004</c:v>
                </c:pt>
                <c:pt idx="11">
                  <c:v>21.087691353864123</c:v>
                </c:pt>
                <c:pt idx="12">
                  <c:v>21.203581688754568</c:v>
                </c:pt>
                <c:pt idx="13">
                  <c:v>21.378532211688942</c:v>
                </c:pt>
                <c:pt idx="14">
                  <c:v>21.567042341521077</c:v>
                </c:pt>
                <c:pt idx="15">
                  <c:v>21.725810467444898</c:v>
                </c:pt>
                <c:pt idx="16">
                  <c:v>21.868762836384274</c:v>
                </c:pt>
                <c:pt idx="17">
                  <c:v>22.032630924734356</c:v>
                </c:pt>
                <c:pt idx="18">
                  <c:v>22.19324026490651</c:v>
                </c:pt>
                <c:pt idx="19">
                  <c:v>22.331218908538862</c:v>
                </c:pt>
                <c:pt idx="20">
                  <c:v>22.484005561072859</c:v>
                </c:pt>
                <c:pt idx="21">
                  <c:v>22.626976066011078</c:v>
                </c:pt>
                <c:pt idx="22">
                  <c:v>22.771652702525643</c:v>
                </c:pt>
                <c:pt idx="23">
                  <c:v>22.911955925474636</c:v>
                </c:pt>
                <c:pt idx="24">
                  <c:v>23.046509341054879</c:v>
                </c:pt>
                <c:pt idx="25">
                  <c:v>23.203332606461984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18.604224356237772</c:v>
                </c:pt>
                <c:pt idx="1">
                  <c:v>18.221285339489071</c:v>
                </c:pt>
                <c:pt idx="2">
                  <c:v>18.588603565604444</c:v>
                </c:pt>
                <c:pt idx="3">
                  <c:v>18.372631118720946</c:v>
                </c:pt>
                <c:pt idx="4">
                  <c:v>18.294657321842617</c:v>
                </c:pt>
                <c:pt idx="5">
                  <c:v>18.259091469867247</c:v>
                </c:pt>
                <c:pt idx="6">
                  <c:v>17.758110491050179</c:v>
                </c:pt>
                <c:pt idx="7">
                  <c:v>16.827601263370678</c:v>
                </c:pt>
                <c:pt idx="8">
                  <c:v>17.778468566175601</c:v>
                </c:pt>
                <c:pt idx="9">
                  <c:v>18.576127910613074</c:v>
                </c:pt>
                <c:pt idx="10">
                  <c:v>19.425860904777554</c:v>
                </c:pt>
                <c:pt idx="11">
                  <c:v>18.054362161395524</c:v>
                </c:pt>
                <c:pt idx="12">
                  <c:v>17.918079936845878</c:v>
                </c:pt>
                <c:pt idx="13">
                  <c:v>17.933189200673329</c:v>
                </c:pt>
                <c:pt idx="14">
                  <c:v>17.989424319359127</c:v>
                </c:pt>
                <c:pt idx="15">
                  <c:v>18.030334762119871</c:v>
                </c:pt>
                <c:pt idx="16">
                  <c:v>18.071798769268966</c:v>
                </c:pt>
                <c:pt idx="17">
                  <c:v>18.105599215967427</c:v>
                </c:pt>
                <c:pt idx="18">
                  <c:v>18.153532083489061</c:v>
                </c:pt>
                <c:pt idx="19">
                  <c:v>18.211585124020964</c:v>
                </c:pt>
                <c:pt idx="20">
                  <c:v>18.289141194736125</c:v>
                </c:pt>
                <c:pt idx="21">
                  <c:v>18.347936115132423</c:v>
                </c:pt>
                <c:pt idx="22">
                  <c:v>18.399074246418383</c:v>
                </c:pt>
                <c:pt idx="23">
                  <c:v>18.452237573840737</c:v>
                </c:pt>
                <c:pt idx="24">
                  <c:v>18.504201252724339</c:v>
                </c:pt>
                <c:pt idx="25">
                  <c:v>18.557734407530312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24.889418351813561</c:v>
                </c:pt>
                <c:pt idx="1">
                  <c:v>23.752202982608942</c:v>
                </c:pt>
                <c:pt idx="2">
                  <c:v>22.3441591387211</c:v>
                </c:pt>
                <c:pt idx="3">
                  <c:v>22.730525126986304</c:v>
                </c:pt>
                <c:pt idx="4">
                  <c:v>24.769976738138141</c:v>
                </c:pt>
                <c:pt idx="5">
                  <c:v>23.48099893135856</c:v>
                </c:pt>
                <c:pt idx="6">
                  <c:v>25.411701808052317</c:v>
                </c:pt>
                <c:pt idx="7">
                  <c:v>25.683227493773639</c:v>
                </c:pt>
                <c:pt idx="8">
                  <c:v>26.647413796100206</c:v>
                </c:pt>
                <c:pt idx="9">
                  <c:v>27.176276573598052</c:v>
                </c:pt>
                <c:pt idx="10">
                  <c:v>31.03514186240707</c:v>
                </c:pt>
                <c:pt idx="11">
                  <c:v>30.748791712267877</c:v>
                </c:pt>
                <c:pt idx="12">
                  <c:v>31.011965134910483</c:v>
                </c:pt>
                <c:pt idx="13">
                  <c:v>31.368260449998523</c:v>
                </c:pt>
                <c:pt idx="14">
                  <c:v>31.796019665982111</c:v>
                </c:pt>
                <c:pt idx="15">
                  <c:v>32.170245655310246</c:v>
                </c:pt>
                <c:pt idx="16">
                  <c:v>32.535973624985026</c:v>
                </c:pt>
                <c:pt idx="17">
                  <c:v>32.889880659878266</c:v>
                </c:pt>
                <c:pt idx="18">
                  <c:v>33.251015355113545</c:v>
                </c:pt>
                <c:pt idx="19">
                  <c:v>33.615916848749862</c:v>
                </c:pt>
                <c:pt idx="20">
                  <c:v>33.997634963424908</c:v>
                </c:pt>
                <c:pt idx="21">
                  <c:v>34.391863544034763</c:v>
                </c:pt>
                <c:pt idx="22">
                  <c:v>34.763263397499813</c:v>
                </c:pt>
                <c:pt idx="23">
                  <c:v>35.142060183112264</c:v>
                </c:pt>
                <c:pt idx="24">
                  <c:v>35.530343812986324</c:v>
                </c:pt>
                <c:pt idx="25">
                  <c:v>35.917423254407737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8.4139604562159871</c:v>
                </c:pt>
                <c:pt idx="1">
                  <c:v>8.0503194029323044</c:v>
                </c:pt>
                <c:pt idx="2">
                  <c:v>8.1822401368710871</c:v>
                </c:pt>
                <c:pt idx="3">
                  <c:v>8.1517213400390922</c:v>
                </c:pt>
                <c:pt idx="4">
                  <c:v>8.0265526419711222</c:v>
                </c:pt>
                <c:pt idx="5">
                  <c:v>7.8788112683670883</c:v>
                </c:pt>
                <c:pt idx="6">
                  <c:v>8.259426511266561</c:v>
                </c:pt>
                <c:pt idx="7">
                  <c:v>9.3580074829238864</c:v>
                </c:pt>
                <c:pt idx="8">
                  <c:v>9.5479753494650907</c:v>
                </c:pt>
                <c:pt idx="9">
                  <c:v>9.0640058563672952</c:v>
                </c:pt>
                <c:pt idx="10">
                  <c:v>10.211041430849397</c:v>
                </c:pt>
                <c:pt idx="11">
                  <c:v>9.1427230687541776</c:v>
                </c:pt>
                <c:pt idx="12">
                  <c:v>9.2182736342815605</c:v>
                </c:pt>
                <c:pt idx="13">
                  <c:v>9.2898380593806777</c:v>
                </c:pt>
                <c:pt idx="14">
                  <c:v>9.3776876884558877</c:v>
                </c:pt>
                <c:pt idx="15">
                  <c:v>9.4565333793712654</c:v>
                </c:pt>
                <c:pt idx="16">
                  <c:v>9.527780964473834</c:v>
                </c:pt>
                <c:pt idx="17">
                  <c:v>9.5883703860575604</c:v>
                </c:pt>
                <c:pt idx="18">
                  <c:v>9.6479541503681467</c:v>
                </c:pt>
                <c:pt idx="19">
                  <c:v>9.7045344698970339</c:v>
                </c:pt>
                <c:pt idx="20">
                  <c:v>9.775892084125525</c:v>
                </c:pt>
                <c:pt idx="21">
                  <c:v>9.8458266491644828</c:v>
                </c:pt>
                <c:pt idx="22">
                  <c:v>9.9193467988578377</c:v>
                </c:pt>
                <c:pt idx="23">
                  <c:v>9.9995744495142933</c:v>
                </c:pt>
                <c:pt idx="24">
                  <c:v>10.07740795408861</c:v>
                </c:pt>
                <c:pt idx="25">
                  <c:v>10.158891214200377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7.0328000313434522</c:v>
                </c:pt>
                <c:pt idx="1">
                  <c:v>8.9567277951979758</c:v>
                </c:pt>
                <c:pt idx="2">
                  <c:v>8.5214861996522107</c:v>
                </c:pt>
                <c:pt idx="3">
                  <c:v>8.0166026815317135</c:v>
                </c:pt>
                <c:pt idx="4">
                  <c:v>8.5033026710342341</c:v>
                </c:pt>
                <c:pt idx="5">
                  <c:v>8.4794949970886488</c:v>
                </c:pt>
                <c:pt idx="6">
                  <c:v>8.6583732406822289</c:v>
                </c:pt>
                <c:pt idx="7">
                  <c:v>8.9383630478753666</c:v>
                </c:pt>
                <c:pt idx="8">
                  <c:v>9.669700290725272</c:v>
                </c:pt>
                <c:pt idx="9">
                  <c:v>9.6209059892435427</c:v>
                </c:pt>
                <c:pt idx="10">
                  <c:v>9.8334636122958532</c:v>
                </c:pt>
                <c:pt idx="11">
                  <c:v>14.385192407051289</c:v>
                </c:pt>
                <c:pt idx="12">
                  <c:v>14.627125118254314</c:v>
                </c:pt>
                <c:pt idx="13">
                  <c:v>14.90944646087069</c:v>
                </c:pt>
                <c:pt idx="14">
                  <c:v>15.202837560894331</c:v>
                </c:pt>
                <c:pt idx="15">
                  <c:v>15.479455893129849</c:v>
                </c:pt>
                <c:pt idx="16">
                  <c:v>15.741178170784529</c:v>
                </c:pt>
                <c:pt idx="17">
                  <c:v>16.004699435401676</c:v>
                </c:pt>
                <c:pt idx="18">
                  <c:v>16.255619432893528</c:v>
                </c:pt>
                <c:pt idx="19">
                  <c:v>16.515204861986192</c:v>
                </c:pt>
                <c:pt idx="20">
                  <c:v>16.800683541253576</c:v>
                </c:pt>
                <c:pt idx="21">
                  <c:v>17.096847596832372</c:v>
                </c:pt>
                <c:pt idx="22">
                  <c:v>17.369119939313173</c:v>
                </c:pt>
                <c:pt idx="23">
                  <c:v>17.633997439763053</c:v>
                </c:pt>
                <c:pt idx="24">
                  <c:v>17.9020850582618</c:v>
                </c:pt>
                <c:pt idx="25">
                  <c:v>18.168057244041023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5.4005664419396124</c:v>
                </c:pt>
                <c:pt idx="1">
                  <c:v>5.7496853493878808</c:v>
                </c:pt>
                <c:pt idx="2">
                  <c:v>5.5031327570420281</c:v>
                </c:pt>
                <c:pt idx="3">
                  <c:v>5.1883694028971821</c:v>
                </c:pt>
                <c:pt idx="4">
                  <c:v>5.6197702267841576</c:v>
                </c:pt>
                <c:pt idx="5">
                  <c:v>5.4562316961422113</c:v>
                </c:pt>
                <c:pt idx="6">
                  <c:v>5.7763741229156915</c:v>
                </c:pt>
                <c:pt idx="7">
                  <c:v>5.327020943131072</c:v>
                </c:pt>
                <c:pt idx="8">
                  <c:v>5.4987201052088981</c:v>
                </c:pt>
                <c:pt idx="9">
                  <c:v>5.4434429140666705</c:v>
                </c:pt>
                <c:pt idx="10">
                  <c:v>5.7259729012338703</c:v>
                </c:pt>
                <c:pt idx="11">
                  <c:v>4.746567075661126</c:v>
                </c:pt>
                <c:pt idx="12">
                  <c:v>4.7946000507767055</c:v>
                </c:pt>
                <c:pt idx="13">
                  <c:v>4.8431930870696629</c:v>
                </c:pt>
                <c:pt idx="14">
                  <c:v>4.9048172013794691</c:v>
                </c:pt>
                <c:pt idx="15">
                  <c:v>4.9464339165450673</c:v>
                </c:pt>
                <c:pt idx="16">
                  <c:v>4.9816840485060574</c:v>
                </c:pt>
                <c:pt idx="17">
                  <c:v>5.0157832860997287</c:v>
                </c:pt>
                <c:pt idx="18">
                  <c:v>5.0418581810068108</c:v>
                </c:pt>
                <c:pt idx="19">
                  <c:v>5.075494578870523</c:v>
                </c:pt>
                <c:pt idx="20">
                  <c:v>5.09953135738568</c:v>
                </c:pt>
                <c:pt idx="21">
                  <c:v>5.1193645028696197</c:v>
                </c:pt>
                <c:pt idx="22">
                  <c:v>5.1333589801330817</c:v>
                </c:pt>
                <c:pt idx="23">
                  <c:v>5.1670036315538761</c:v>
                </c:pt>
                <c:pt idx="24">
                  <c:v>5.1918063705100028</c:v>
                </c:pt>
                <c:pt idx="25">
                  <c:v>5.2269699614146221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4.646254740962191</c:v>
                </c:pt>
                <c:pt idx="1">
                  <c:v>5.9032291087832158</c:v>
                </c:pt>
                <c:pt idx="2">
                  <c:v>5.760524875108648</c:v>
                </c:pt>
                <c:pt idx="3">
                  <c:v>5.3708886314174871</c:v>
                </c:pt>
                <c:pt idx="4">
                  <c:v>5.6333456975662051</c:v>
                </c:pt>
                <c:pt idx="5">
                  <c:v>6.3591490193584974</c:v>
                </c:pt>
                <c:pt idx="6">
                  <c:v>6.3103650904246944</c:v>
                </c:pt>
                <c:pt idx="7">
                  <c:v>7.3883895473419647</c:v>
                </c:pt>
                <c:pt idx="8">
                  <c:v>6.489460463628526</c:v>
                </c:pt>
                <c:pt idx="9">
                  <c:v>6.4279469411592771</c:v>
                </c:pt>
                <c:pt idx="10">
                  <c:v>6.6380728933527591</c:v>
                </c:pt>
                <c:pt idx="11">
                  <c:v>5.624240050754759</c:v>
                </c:pt>
                <c:pt idx="12">
                  <c:v>5.542252309964586</c:v>
                </c:pt>
                <c:pt idx="13">
                  <c:v>5.5419956024828609</c:v>
                </c:pt>
                <c:pt idx="14">
                  <c:v>5.5904009755983903</c:v>
                </c:pt>
                <c:pt idx="15">
                  <c:v>5.6290627564795095</c:v>
                </c:pt>
                <c:pt idx="16">
                  <c:v>5.66088191271065</c:v>
                </c:pt>
                <c:pt idx="17">
                  <c:v>5.6867188472526529</c:v>
                </c:pt>
                <c:pt idx="18">
                  <c:v>5.7171951678424913</c:v>
                </c:pt>
                <c:pt idx="19">
                  <c:v>5.7496196103103498</c:v>
                </c:pt>
                <c:pt idx="20">
                  <c:v>5.7844079429728099</c:v>
                </c:pt>
                <c:pt idx="21">
                  <c:v>5.8273751260002866</c:v>
                </c:pt>
                <c:pt idx="22">
                  <c:v>5.8589446105543566</c:v>
                </c:pt>
                <c:pt idx="23">
                  <c:v>5.8886081803950798</c:v>
                </c:pt>
                <c:pt idx="24">
                  <c:v>5.9196145049051028</c:v>
                </c:pt>
                <c:pt idx="25">
                  <c:v>5.9511053070607982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25.954275655474362</c:v>
                </c:pt>
                <c:pt idx="1">
                  <c:v>24.281515859168721</c:v>
                </c:pt>
                <c:pt idx="2">
                  <c:v>24.475103570303101</c:v>
                </c:pt>
                <c:pt idx="3">
                  <c:v>23.76452359402613</c:v>
                </c:pt>
                <c:pt idx="4">
                  <c:v>26.005503229512659</c:v>
                </c:pt>
                <c:pt idx="5">
                  <c:v>25.75319846854515</c:v>
                </c:pt>
                <c:pt idx="6">
                  <c:v>25.749004697337845</c:v>
                </c:pt>
                <c:pt idx="7">
                  <c:v>27.265947603883578</c:v>
                </c:pt>
                <c:pt idx="8">
                  <c:v>26.779697372579083</c:v>
                </c:pt>
                <c:pt idx="9">
                  <c:v>27.23539492947214</c:v>
                </c:pt>
                <c:pt idx="10">
                  <c:v>29.028822308415432</c:v>
                </c:pt>
                <c:pt idx="11">
                  <c:v>28.218389962419803</c:v>
                </c:pt>
                <c:pt idx="12">
                  <c:v>28.357666969723887</c:v>
                </c:pt>
                <c:pt idx="13">
                  <c:v>28.530550064037818</c:v>
                </c:pt>
                <c:pt idx="14">
                  <c:v>28.750830159978712</c:v>
                </c:pt>
                <c:pt idx="15">
                  <c:v>28.911520327967629</c:v>
                </c:pt>
                <c:pt idx="16">
                  <c:v>29.061389605827994</c:v>
                </c:pt>
                <c:pt idx="17">
                  <c:v>29.193499395716891</c:v>
                </c:pt>
                <c:pt idx="18">
                  <c:v>29.315832871275394</c:v>
                </c:pt>
                <c:pt idx="19">
                  <c:v>29.437153637137268</c:v>
                </c:pt>
                <c:pt idx="20">
                  <c:v>29.569182648618543</c:v>
                </c:pt>
                <c:pt idx="21">
                  <c:v>29.704617948772928</c:v>
                </c:pt>
                <c:pt idx="22">
                  <c:v>29.837937882772213</c:v>
                </c:pt>
                <c:pt idx="23">
                  <c:v>29.981180066331127</c:v>
                </c:pt>
                <c:pt idx="24">
                  <c:v>30.133295460604216</c:v>
                </c:pt>
                <c:pt idx="25">
                  <c:v>30.293882438366261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39.719436543854243</c:v>
                </c:pt>
                <c:pt idx="1">
                  <c:v>40.775334447837956</c:v>
                </c:pt>
                <c:pt idx="2">
                  <c:v>39.90479792280329</c:v>
                </c:pt>
                <c:pt idx="3">
                  <c:v>38.730500806746576</c:v>
                </c:pt>
                <c:pt idx="4">
                  <c:v>40.471415936775841</c:v>
                </c:pt>
                <c:pt idx="5">
                  <c:v>41.363649282321632</c:v>
                </c:pt>
                <c:pt idx="6">
                  <c:v>39.778933448069438</c:v>
                </c:pt>
                <c:pt idx="7">
                  <c:v>42.419182863801211</c:v>
                </c:pt>
                <c:pt idx="8">
                  <c:v>41.118529742029708</c:v>
                </c:pt>
                <c:pt idx="9">
                  <c:v>40.242010662428157</c:v>
                </c:pt>
                <c:pt idx="10">
                  <c:v>42.015488739913941</c:v>
                </c:pt>
                <c:pt idx="11">
                  <c:v>42.675563047955649</c:v>
                </c:pt>
                <c:pt idx="12">
                  <c:v>42.579719563606673</c:v>
                </c:pt>
                <c:pt idx="13">
                  <c:v>42.548624833721107</c:v>
                </c:pt>
                <c:pt idx="14">
                  <c:v>42.615427484132169</c:v>
                </c:pt>
                <c:pt idx="15">
                  <c:v>42.577492293785532</c:v>
                </c:pt>
                <c:pt idx="16">
                  <c:v>42.534678354968598</c:v>
                </c:pt>
                <c:pt idx="17">
                  <c:v>42.47547967859051</c:v>
                </c:pt>
                <c:pt idx="18">
                  <c:v>42.380132606161453</c:v>
                </c:pt>
                <c:pt idx="19">
                  <c:v>42.287833005842984</c:v>
                </c:pt>
                <c:pt idx="20">
                  <c:v>42.220749530877946</c:v>
                </c:pt>
                <c:pt idx="21">
                  <c:v>42.1542867634953</c:v>
                </c:pt>
                <c:pt idx="22">
                  <c:v>42.080038121558736</c:v>
                </c:pt>
                <c:pt idx="23">
                  <c:v>42.004120027381703</c:v>
                </c:pt>
                <c:pt idx="24">
                  <c:v>41.911205631043877</c:v>
                </c:pt>
                <c:pt idx="25">
                  <c:v>41.789015266300716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11.499062377083744</c:v>
                </c:pt>
                <c:pt idx="1">
                  <c:v>10.860353507490281</c:v>
                </c:pt>
                <c:pt idx="2">
                  <c:v>10.320356799056519</c:v>
                </c:pt>
                <c:pt idx="3">
                  <c:v>10.846918474667911</c:v>
                </c:pt>
                <c:pt idx="4">
                  <c:v>10.737490860694706</c:v>
                </c:pt>
                <c:pt idx="5">
                  <c:v>10.002761162761342</c:v>
                </c:pt>
                <c:pt idx="6">
                  <c:v>9.4835060931502024</c:v>
                </c:pt>
                <c:pt idx="7">
                  <c:v>10.186184262634056</c:v>
                </c:pt>
                <c:pt idx="8">
                  <c:v>10.218725007268075</c:v>
                </c:pt>
                <c:pt idx="9">
                  <c:v>9.3039196961606603</c:v>
                </c:pt>
                <c:pt idx="10">
                  <c:v>9.1366516721423405</c:v>
                </c:pt>
                <c:pt idx="11">
                  <c:v>8.9848537032486497</c:v>
                </c:pt>
                <c:pt idx="12">
                  <c:v>8.8337742012770715</c:v>
                </c:pt>
                <c:pt idx="13">
                  <c:v>8.6950043913494195</c:v>
                </c:pt>
                <c:pt idx="14">
                  <c:v>8.5948190627831824</c:v>
                </c:pt>
                <c:pt idx="15">
                  <c:v>8.452475581117131</c:v>
                </c:pt>
                <c:pt idx="16">
                  <c:v>8.2884700861335929</c:v>
                </c:pt>
                <c:pt idx="17">
                  <c:v>8.1247364942390039</c:v>
                </c:pt>
                <c:pt idx="18">
                  <c:v>7.9870672828866764</c:v>
                </c:pt>
                <c:pt idx="19">
                  <c:v>7.8083182435002021</c:v>
                </c:pt>
                <c:pt idx="20">
                  <c:v>7.5612027234997301</c:v>
                </c:pt>
                <c:pt idx="21">
                  <c:v>7.2628142871198431</c:v>
                </c:pt>
                <c:pt idx="22">
                  <c:v>7.0652016396853368</c:v>
                </c:pt>
                <c:pt idx="23">
                  <c:v>6.8488082892772146</c:v>
                </c:pt>
                <c:pt idx="24">
                  <c:v>6.6283464931642762</c:v>
                </c:pt>
                <c:pt idx="25">
                  <c:v>6.3876110230235232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8.3044106928676023</c:v>
                </c:pt>
                <c:pt idx="1">
                  <c:v>11.239013645105103</c:v>
                </c:pt>
                <c:pt idx="2">
                  <c:v>11.206329954202008</c:v>
                </c:pt>
                <c:pt idx="3">
                  <c:v>9.2938648458100879</c:v>
                </c:pt>
                <c:pt idx="4">
                  <c:v>8.064423463956329</c:v>
                </c:pt>
                <c:pt idx="5">
                  <c:v>8.9526980313788851</c:v>
                </c:pt>
                <c:pt idx="6">
                  <c:v>9.7353991269067972</c:v>
                </c:pt>
                <c:pt idx="7">
                  <c:v>10.552601243394236</c:v>
                </c:pt>
                <c:pt idx="8">
                  <c:v>9.2652940192855393</c:v>
                </c:pt>
                <c:pt idx="9">
                  <c:v>8.610293929416617</c:v>
                </c:pt>
                <c:pt idx="10">
                  <c:v>10.053463363622607</c:v>
                </c:pt>
                <c:pt idx="11">
                  <c:v>9.4312796106522168</c:v>
                </c:pt>
                <c:pt idx="12">
                  <c:v>9.3865015369413101</c:v>
                </c:pt>
                <c:pt idx="13">
                  <c:v>9.3619704177350815</c:v>
                </c:pt>
                <c:pt idx="14">
                  <c:v>9.3479027693064456</c:v>
                </c:pt>
                <c:pt idx="15">
                  <c:v>9.3251742602478878</c:v>
                </c:pt>
                <c:pt idx="16">
                  <c:v>9.2941755786827542</c:v>
                </c:pt>
                <c:pt idx="17">
                  <c:v>9.2478887518657995</c:v>
                </c:pt>
                <c:pt idx="18">
                  <c:v>9.2288132244113097</c:v>
                </c:pt>
                <c:pt idx="19">
                  <c:v>9.2264515798229692</c:v>
                </c:pt>
                <c:pt idx="20">
                  <c:v>9.227350687657319</c:v>
                </c:pt>
                <c:pt idx="21">
                  <c:v>9.2282032335097259</c:v>
                </c:pt>
                <c:pt idx="22">
                  <c:v>9.228232423833278</c:v>
                </c:pt>
                <c:pt idx="23">
                  <c:v>9.2358920288454911</c:v>
                </c:pt>
                <c:pt idx="24">
                  <c:v>9.2426659440507617</c:v>
                </c:pt>
                <c:pt idx="25">
                  <c:v>9.2499649150386745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20.065425593148056</c:v>
                </c:pt>
                <c:pt idx="1">
                  <c:v>20.84262936150779</c:v>
                </c:pt>
                <c:pt idx="2">
                  <c:v>20.099650045326396</c:v>
                </c:pt>
                <c:pt idx="3">
                  <c:v>18.852042687549449</c:v>
                </c:pt>
                <c:pt idx="4">
                  <c:v>21.669018989207544</c:v>
                </c:pt>
                <c:pt idx="5">
                  <c:v>21.170991389265154</c:v>
                </c:pt>
                <c:pt idx="6">
                  <c:v>20.701769773925278</c:v>
                </c:pt>
                <c:pt idx="7">
                  <c:v>21.473844989777568</c:v>
                </c:pt>
                <c:pt idx="8">
                  <c:v>20.352959540926467</c:v>
                </c:pt>
                <c:pt idx="9">
                  <c:v>20.612383160737192</c:v>
                </c:pt>
                <c:pt idx="10">
                  <c:v>18.255539317999588</c:v>
                </c:pt>
                <c:pt idx="11">
                  <c:v>18.226868090357332</c:v>
                </c:pt>
                <c:pt idx="12">
                  <c:v>18.074280576562199</c:v>
                </c:pt>
                <c:pt idx="13">
                  <c:v>17.904849439540037</c:v>
                </c:pt>
                <c:pt idx="14">
                  <c:v>17.788506089151962</c:v>
                </c:pt>
                <c:pt idx="15">
                  <c:v>17.667412211289474</c:v>
                </c:pt>
                <c:pt idx="16">
                  <c:v>17.541300769883343</c:v>
                </c:pt>
                <c:pt idx="17">
                  <c:v>17.407576461983233</c:v>
                </c:pt>
                <c:pt idx="18">
                  <c:v>17.277950442716371</c:v>
                </c:pt>
                <c:pt idx="19">
                  <c:v>17.148288840962621</c:v>
                </c:pt>
                <c:pt idx="20">
                  <c:v>17.024414337712798</c:v>
                </c:pt>
                <c:pt idx="21">
                  <c:v>16.896211143685701</c:v>
                </c:pt>
                <c:pt idx="22">
                  <c:v>16.766866593243176</c:v>
                </c:pt>
                <c:pt idx="23">
                  <c:v>16.640423110721137</c:v>
                </c:pt>
                <c:pt idx="24">
                  <c:v>16.511961022987453</c:v>
                </c:pt>
                <c:pt idx="25">
                  <c:v>16.386563901960127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15.612698009700015</c:v>
                </c:pt>
                <c:pt idx="1">
                  <c:v>15.712486818972666</c:v>
                </c:pt>
                <c:pt idx="2">
                  <c:v>15.514959165937693</c:v>
                </c:pt>
                <c:pt idx="3">
                  <c:v>13.737203086520738</c:v>
                </c:pt>
                <c:pt idx="4">
                  <c:v>15.361042833002506</c:v>
                </c:pt>
                <c:pt idx="5">
                  <c:v>14.47344054106075</c:v>
                </c:pt>
                <c:pt idx="6">
                  <c:v>14.823978808058117</c:v>
                </c:pt>
                <c:pt idx="7">
                  <c:v>15.395861442781543</c:v>
                </c:pt>
                <c:pt idx="8">
                  <c:v>14.653702785786555</c:v>
                </c:pt>
                <c:pt idx="9">
                  <c:v>13.659114038381423</c:v>
                </c:pt>
                <c:pt idx="10">
                  <c:v>11.165279435266021</c:v>
                </c:pt>
                <c:pt idx="11">
                  <c:v>11.445187226597628</c:v>
                </c:pt>
                <c:pt idx="12">
                  <c:v>11.233714265748119</c:v>
                </c:pt>
                <c:pt idx="13">
                  <c:v>11.033465516067542</c:v>
                </c:pt>
                <c:pt idx="14">
                  <c:v>10.874717530402432</c:v>
                </c:pt>
                <c:pt idx="15">
                  <c:v>10.730291669143234</c:v>
                </c:pt>
                <c:pt idx="16">
                  <c:v>10.584331714042538</c:v>
                </c:pt>
                <c:pt idx="17">
                  <c:v>10.429767559361679</c:v>
                </c:pt>
                <c:pt idx="18">
                  <c:v>10.273184404242881</c:v>
                </c:pt>
                <c:pt idx="19">
                  <c:v>10.114758797411389</c:v>
                </c:pt>
                <c:pt idx="20">
                  <c:v>9.9578332452795486</c:v>
                </c:pt>
                <c:pt idx="21">
                  <c:v>9.8045424307636324</c:v>
                </c:pt>
                <c:pt idx="22">
                  <c:v>9.6552740301844509</c:v>
                </c:pt>
                <c:pt idx="23">
                  <c:v>9.5071162141443235</c:v>
                </c:pt>
                <c:pt idx="24">
                  <c:v>9.3585454417822636</c:v>
                </c:pt>
                <c:pt idx="25">
                  <c:v>9.210750202713653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9.9154096168490398</c:v>
                </c:pt>
                <c:pt idx="1">
                  <c:v>10.235409879450255</c:v>
                </c:pt>
                <c:pt idx="2">
                  <c:v>10.144863269407033</c:v>
                </c:pt>
                <c:pt idx="3">
                  <c:v>10.151040641579096</c:v>
                </c:pt>
                <c:pt idx="4">
                  <c:v>10.0993155620599</c:v>
                </c:pt>
                <c:pt idx="5">
                  <c:v>10.974938041399668</c:v>
                </c:pt>
                <c:pt idx="6">
                  <c:v>10.821732149766735</c:v>
                </c:pt>
                <c:pt idx="7">
                  <c:v>10.919912936984879</c:v>
                </c:pt>
                <c:pt idx="8">
                  <c:v>10.306511121849068</c:v>
                </c:pt>
                <c:pt idx="9">
                  <c:v>9.3555248091092658</c:v>
                </c:pt>
                <c:pt idx="10">
                  <c:v>9.0586588304949736</c:v>
                </c:pt>
                <c:pt idx="11">
                  <c:v>9.3021386393870475</c:v>
                </c:pt>
                <c:pt idx="12">
                  <c:v>9.2304973297509996</c:v>
                </c:pt>
                <c:pt idx="13">
                  <c:v>9.1611914077752186</c:v>
                </c:pt>
                <c:pt idx="14">
                  <c:v>9.1153515886294496</c:v>
                </c:pt>
                <c:pt idx="15">
                  <c:v>9.0672206610629029</c:v>
                </c:pt>
                <c:pt idx="16">
                  <c:v>9.0166895061892074</c:v>
                </c:pt>
                <c:pt idx="17">
                  <c:v>8.9419135488472961</c:v>
                </c:pt>
                <c:pt idx="18">
                  <c:v>8.8625320805290375</c:v>
                </c:pt>
                <c:pt idx="19">
                  <c:v>8.779623270805299</c:v>
                </c:pt>
                <c:pt idx="20">
                  <c:v>8.7098728997864256</c:v>
                </c:pt>
                <c:pt idx="21">
                  <c:v>8.6495632936892992</c:v>
                </c:pt>
                <c:pt idx="22">
                  <c:v>8.5886921991419882</c:v>
                </c:pt>
                <c:pt idx="23">
                  <c:v>8.5289036706428636</c:v>
                </c:pt>
                <c:pt idx="24">
                  <c:v>8.4598329195963409</c:v>
                </c:pt>
                <c:pt idx="25">
                  <c:v>8.3876114016791306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43.200516472834714</c:v>
                </c:pt>
                <c:pt idx="1">
                  <c:v>41.180823580991607</c:v>
                </c:pt>
                <c:pt idx="2">
                  <c:v>40.745072870915692</c:v>
                </c:pt>
                <c:pt idx="3">
                  <c:v>40.49364388432415</c:v>
                </c:pt>
                <c:pt idx="4">
                  <c:v>43.280938760271837</c:v>
                </c:pt>
                <c:pt idx="5">
                  <c:v>44.06827943212275</c:v>
                </c:pt>
                <c:pt idx="6">
                  <c:v>44.32558974046264</c:v>
                </c:pt>
                <c:pt idx="7">
                  <c:v>45.66815094005171</c:v>
                </c:pt>
                <c:pt idx="8">
                  <c:v>44.535520091137514</c:v>
                </c:pt>
                <c:pt idx="9">
                  <c:v>44.697965228436082</c:v>
                </c:pt>
                <c:pt idx="10">
                  <c:v>43.296978489565802</c:v>
                </c:pt>
                <c:pt idx="11">
                  <c:v>43.345809871754575</c:v>
                </c:pt>
                <c:pt idx="12">
                  <c:v>43.651530670435861</c:v>
                </c:pt>
                <c:pt idx="13">
                  <c:v>44.045029317979534</c:v>
                </c:pt>
                <c:pt idx="14">
                  <c:v>44.465924689743765</c:v>
                </c:pt>
                <c:pt idx="15">
                  <c:v>44.846827713113818</c:v>
                </c:pt>
                <c:pt idx="16">
                  <c:v>45.16444662673684</c:v>
                </c:pt>
                <c:pt idx="17">
                  <c:v>45.45873055682376</c:v>
                </c:pt>
                <c:pt idx="18">
                  <c:v>45.736887705160846</c:v>
                </c:pt>
                <c:pt idx="19">
                  <c:v>46.022847236153872</c:v>
                </c:pt>
                <c:pt idx="20">
                  <c:v>46.312851612136484</c:v>
                </c:pt>
                <c:pt idx="21">
                  <c:v>46.615367507801544</c:v>
                </c:pt>
                <c:pt idx="22">
                  <c:v>46.935583467534272</c:v>
                </c:pt>
                <c:pt idx="23">
                  <c:v>47.25662562320322</c:v>
                </c:pt>
                <c:pt idx="24">
                  <c:v>47.582294389763057</c:v>
                </c:pt>
                <c:pt idx="25">
                  <c:v>47.910340026917289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10.969560671641633</c:v>
                </c:pt>
                <c:pt idx="1">
                  <c:v>12.224852058338715</c:v>
                </c:pt>
                <c:pt idx="2">
                  <c:v>11.401113452918544</c:v>
                </c:pt>
                <c:pt idx="3">
                  <c:v>12.36177955311943</c:v>
                </c:pt>
                <c:pt idx="4">
                  <c:v>12.120099212050885</c:v>
                </c:pt>
                <c:pt idx="5">
                  <c:v>10.618128366267882</c:v>
                </c:pt>
                <c:pt idx="6">
                  <c:v>13.240707231896719</c:v>
                </c:pt>
                <c:pt idx="7">
                  <c:v>12.193498198504155</c:v>
                </c:pt>
                <c:pt idx="8">
                  <c:v>11.696493316434145</c:v>
                </c:pt>
                <c:pt idx="9">
                  <c:v>13.411998144831484</c:v>
                </c:pt>
                <c:pt idx="10">
                  <c:v>12.994951688815915</c:v>
                </c:pt>
                <c:pt idx="11">
                  <c:v>11.972126653161567</c:v>
                </c:pt>
                <c:pt idx="12">
                  <c:v>11.869186859577228</c:v>
                </c:pt>
                <c:pt idx="13">
                  <c:v>11.880182269551138</c:v>
                </c:pt>
                <c:pt idx="14">
                  <c:v>11.932600047905455</c:v>
                </c:pt>
                <c:pt idx="15">
                  <c:v>11.967287253679919</c:v>
                </c:pt>
                <c:pt idx="16">
                  <c:v>11.989192758035649</c:v>
                </c:pt>
                <c:pt idx="17">
                  <c:v>12.005867837238055</c:v>
                </c:pt>
                <c:pt idx="18">
                  <c:v>12.013688984847319</c:v>
                </c:pt>
                <c:pt idx="19">
                  <c:v>12.019952522880638</c:v>
                </c:pt>
                <c:pt idx="20">
                  <c:v>12.030267264152275</c:v>
                </c:pt>
                <c:pt idx="21">
                  <c:v>12.041319072889136</c:v>
                </c:pt>
                <c:pt idx="22">
                  <c:v>12.040592855176065</c:v>
                </c:pt>
                <c:pt idx="23">
                  <c:v>12.041642527022734</c:v>
                </c:pt>
                <c:pt idx="24">
                  <c:v>12.040366100058812</c:v>
                </c:pt>
                <c:pt idx="25">
                  <c:v>12.043011311322823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0.84110049634013995</c:v>
                </c:pt>
                <c:pt idx="1">
                  <c:v>0.55833733872599467</c:v>
                </c:pt>
                <c:pt idx="2">
                  <c:v>0.52118154340133194</c:v>
                </c:pt>
                <c:pt idx="3">
                  <c:v>0.49049318074313014</c:v>
                </c:pt>
                <c:pt idx="4">
                  <c:v>0.59047727469600741</c:v>
                </c:pt>
                <c:pt idx="5">
                  <c:v>0.53476700853324488</c:v>
                </c:pt>
                <c:pt idx="6">
                  <c:v>0.44448110731501783</c:v>
                </c:pt>
                <c:pt idx="7">
                  <c:v>0.47362097005126402</c:v>
                </c:pt>
                <c:pt idx="8">
                  <c:v>0.47715512036676705</c:v>
                </c:pt>
                <c:pt idx="9">
                  <c:v>0.43819173345182433</c:v>
                </c:pt>
                <c:pt idx="10">
                  <c:v>0.55456784230697775</c:v>
                </c:pt>
                <c:pt idx="11">
                  <c:v>0.39698110111706009</c:v>
                </c:pt>
                <c:pt idx="12">
                  <c:v>0.40371373827298945</c:v>
                </c:pt>
                <c:pt idx="13">
                  <c:v>0.40990711423347848</c:v>
                </c:pt>
                <c:pt idx="14">
                  <c:v>0.41729864612597423</c:v>
                </c:pt>
                <c:pt idx="15">
                  <c:v>0.42346353306994405</c:v>
                </c:pt>
                <c:pt idx="16">
                  <c:v>0.42890345809515429</c:v>
                </c:pt>
                <c:pt idx="17">
                  <c:v>0.43423335187313999</c:v>
                </c:pt>
                <c:pt idx="18">
                  <c:v>0.43903853340165833</c:v>
                </c:pt>
                <c:pt idx="19">
                  <c:v>0.44464549857174474</c:v>
                </c:pt>
                <c:pt idx="20">
                  <c:v>0.4495445248915606</c:v>
                </c:pt>
                <c:pt idx="21">
                  <c:v>0.45421296831199948</c:v>
                </c:pt>
                <c:pt idx="22">
                  <c:v>0.4584636228779948</c:v>
                </c:pt>
                <c:pt idx="23">
                  <c:v>0.46389273090680683</c:v>
                </c:pt>
                <c:pt idx="24">
                  <c:v>0.46864209990810063</c:v>
                </c:pt>
                <c:pt idx="25">
                  <c:v>0.47429487873987586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35.593601828834224</c:v>
                </c:pt>
                <c:pt idx="1">
                  <c:v>39.971461738096913</c:v>
                </c:pt>
                <c:pt idx="2">
                  <c:v>38.090918569115203</c:v>
                </c:pt>
                <c:pt idx="3">
                  <c:v>37.844961370795545</c:v>
                </c:pt>
                <c:pt idx="4">
                  <c:v>39.006830507672227</c:v>
                </c:pt>
                <c:pt idx="5">
                  <c:v>38.973525313793111</c:v>
                </c:pt>
                <c:pt idx="6">
                  <c:v>39.617152560141299</c:v>
                </c:pt>
                <c:pt idx="7">
                  <c:v>38.17121469033799</c:v>
                </c:pt>
                <c:pt idx="8">
                  <c:v>35.750804819775247</c:v>
                </c:pt>
                <c:pt idx="9">
                  <c:v>35.582072392355371</c:v>
                </c:pt>
                <c:pt idx="10">
                  <c:v>34.754105944221891</c:v>
                </c:pt>
                <c:pt idx="11">
                  <c:v>33.756408588857191</c:v>
                </c:pt>
                <c:pt idx="12">
                  <c:v>33.761150227884372</c:v>
                </c:pt>
                <c:pt idx="13">
                  <c:v>33.734085779012297</c:v>
                </c:pt>
                <c:pt idx="14">
                  <c:v>33.763198522175983</c:v>
                </c:pt>
                <c:pt idx="15">
                  <c:v>33.725088646435069</c:v>
                </c:pt>
                <c:pt idx="16">
                  <c:v>33.680683523876723</c:v>
                </c:pt>
                <c:pt idx="17">
                  <c:v>33.607432975191848</c:v>
                </c:pt>
                <c:pt idx="18">
                  <c:v>33.507731513891478</c:v>
                </c:pt>
                <c:pt idx="19">
                  <c:v>33.402467951265251</c:v>
                </c:pt>
                <c:pt idx="20">
                  <c:v>33.293755390051487</c:v>
                </c:pt>
                <c:pt idx="21">
                  <c:v>33.155640150752987</c:v>
                </c:pt>
                <c:pt idx="22">
                  <c:v>33.054766585584986</c:v>
                </c:pt>
                <c:pt idx="23">
                  <c:v>32.951226996962333</c:v>
                </c:pt>
                <c:pt idx="24">
                  <c:v>32.848110110128168</c:v>
                </c:pt>
                <c:pt idx="25">
                  <c:v>32.736083057927345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6.9127816265147395</c:v>
                </c:pt>
                <c:pt idx="1">
                  <c:v>6.9635573114934086</c:v>
                </c:pt>
                <c:pt idx="2">
                  <c:v>6.7482745793313716</c:v>
                </c:pt>
                <c:pt idx="3">
                  <c:v>6.7393759335671346</c:v>
                </c:pt>
                <c:pt idx="4">
                  <c:v>6.7636003259069408</c:v>
                </c:pt>
                <c:pt idx="5">
                  <c:v>7.394546856901548</c:v>
                </c:pt>
                <c:pt idx="6">
                  <c:v>6.9991547312899582</c:v>
                </c:pt>
                <c:pt idx="7">
                  <c:v>7.9893734814824402</c:v>
                </c:pt>
                <c:pt idx="8">
                  <c:v>8.0426629247156445</c:v>
                </c:pt>
                <c:pt idx="9">
                  <c:v>7.8513039895321315</c:v>
                </c:pt>
                <c:pt idx="10">
                  <c:v>8.0733678965830684</c:v>
                </c:pt>
                <c:pt idx="11">
                  <c:v>8.4366717390318087</c:v>
                </c:pt>
                <c:pt idx="12">
                  <c:v>8.5366338676243352</c:v>
                </c:pt>
                <c:pt idx="13">
                  <c:v>8.6368560803060976</c:v>
                </c:pt>
                <c:pt idx="14">
                  <c:v>8.75573819977126</c:v>
                </c:pt>
                <c:pt idx="15">
                  <c:v>8.8602695628944659</c:v>
                </c:pt>
                <c:pt idx="16">
                  <c:v>8.9521538961369718</c:v>
                </c:pt>
                <c:pt idx="17">
                  <c:v>9.0426498601919807</c:v>
                </c:pt>
                <c:pt idx="18">
                  <c:v>9.1281753958572107</c:v>
                </c:pt>
                <c:pt idx="19">
                  <c:v>9.2128184975852854</c:v>
                </c:pt>
                <c:pt idx="20">
                  <c:v>9.30179789968264</c:v>
                </c:pt>
                <c:pt idx="21">
                  <c:v>9.3988529867482509</c:v>
                </c:pt>
                <c:pt idx="22">
                  <c:v>9.4922201334322871</c:v>
                </c:pt>
                <c:pt idx="23">
                  <c:v>9.5882987909689632</c:v>
                </c:pt>
                <c:pt idx="24">
                  <c:v>9.6856801561973018</c:v>
                </c:pt>
                <c:pt idx="25">
                  <c:v>9.7854150814605507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22.33972756040972</c:v>
                </c:pt>
                <c:pt idx="1">
                  <c:v>20.929943769542788</c:v>
                </c:pt>
                <c:pt idx="2">
                  <c:v>21.508646263574317</c:v>
                </c:pt>
                <c:pt idx="3">
                  <c:v>21.791583736663465</c:v>
                </c:pt>
                <c:pt idx="4">
                  <c:v>22.723734388525823</c:v>
                </c:pt>
                <c:pt idx="5">
                  <c:v>23.617997881207206</c:v>
                </c:pt>
                <c:pt idx="6">
                  <c:v>23.538407367572784</c:v>
                </c:pt>
                <c:pt idx="7">
                  <c:v>24.486965408365158</c:v>
                </c:pt>
                <c:pt idx="8">
                  <c:v>24.15664823282502</c:v>
                </c:pt>
                <c:pt idx="9">
                  <c:v>22.621141012114837</c:v>
                </c:pt>
                <c:pt idx="10">
                  <c:v>20.118734262019561</c:v>
                </c:pt>
                <c:pt idx="11">
                  <c:v>21.081026027848925</c:v>
                </c:pt>
                <c:pt idx="12">
                  <c:v>20.963000165288854</c:v>
                </c:pt>
                <c:pt idx="13">
                  <c:v>20.795838057964357</c:v>
                </c:pt>
                <c:pt idx="14">
                  <c:v>20.650605471455602</c:v>
                </c:pt>
                <c:pt idx="15">
                  <c:v>20.473548267191795</c:v>
                </c:pt>
                <c:pt idx="16">
                  <c:v>20.309925022273163</c:v>
                </c:pt>
                <c:pt idx="17">
                  <c:v>20.149495604770301</c:v>
                </c:pt>
                <c:pt idx="18">
                  <c:v>20.032224166300193</c:v>
                </c:pt>
                <c:pt idx="19">
                  <c:v>19.91788910293052</c:v>
                </c:pt>
                <c:pt idx="20">
                  <c:v>19.798706238750938</c:v>
                </c:pt>
                <c:pt idx="21">
                  <c:v>19.666172066868704</c:v>
                </c:pt>
                <c:pt idx="22">
                  <c:v>19.519895576767677</c:v>
                </c:pt>
                <c:pt idx="23">
                  <c:v>19.361955807745463</c:v>
                </c:pt>
                <c:pt idx="24">
                  <c:v>19.180575708089275</c:v>
                </c:pt>
                <c:pt idx="25">
                  <c:v>18.988078793912329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21.96065038212528</c:v>
                </c:pt>
                <c:pt idx="1">
                  <c:v>21.32791887139506</c:v>
                </c:pt>
                <c:pt idx="2">
                  <c:v>20.452432062489233</c:v>
                </c:pt>
                <c:pt idx="3">
                  <c:v>20.72756122590145</c:v>
                </c:pt>
                <c:pt idx="4">
                  <c:v>20.09811983282723</c:v>
                </c:pt>
                <c:pt idx="5">
                  <c:v>21.10381423306055</c:v>
                </c:pt>
                <c:pt idx="6">
                  <c:v>22.812018526298175</c:v>
                </c:pt>
                <c:pt idx="7">
                  <c:v>23.655838786855956</c:v>
                </c:pt>
                <c:pt idx="8">
                  <c:v>23.331061074126108</c:v>
                </c:pt>
                <c:pt idx="9">
                  <c:v>21.870825096494286</c:v>
                </c:pt>
                <c:pt idx="10">
                  <c:v>21.410334501240857</c:v>
                </c:pt>
                <c:pt idx="11">
                  <c:v>21.497297298356557</c:v>
                </c:pt>
                <c:pt idx="12">
                  <c:v>21.299712418655592</c:v>
                </c:pt>
                <c:pt idx="13">
                  <c:v>21.231131771710448</c:v>
                </c:pt>
                <c:pt idx="14">
                  <c:v>21.22330046692117</c:v>
                </c:pt>
                <c:pt idx="15">
                  <c:v>21.17784749007696</c:v>
                </c:pt>
                <c:pt idx="16">
                  <c:v>21.112327139869048</c:v>
                </c:pt>
                <c:pt idx="17">
                  <c:v>21.028462767275567</c:v>
                </c:pt>
                <c:pt idx="18">
                  <c:v>20.942548874243656</c:v>
                </c:pt>
                <c:pt idx="19">
                  <c:v>20.854635725243508</c:v>
                </c:pt>
                <c:pt idx="20">
                  <c:v>20.775395763950367</c:v>
                </c:pt>
                <c:pt idx="21">
                  <c:v>20.698220613900247</c:v>
                </c:pt>
                <c:pt idx="22">
                  <c:v>20.59701700878794</c:v>
                </c:pt>
                <c:pt idx="23">
                  <c:v>20.492746430002203</c:v>
                </c:pt>
                <c:pt idx="24">
                  <c:v>20.384148223771458</c:v>
                </c:pt>
                <c:pt idx="25">
                  <c:v>20.272443314691611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11.537460020005678</c:v>
                </c:pt>
                <c:pt idx="1">
                  <c:v>12.039825593836714</c:v>
                </c:pt>
                <c:pt idx="2">
                  <c:v>11.749745352442407</c:v>
                </c:pt>
                <c:pt idx="3">
                  <c:v>11.553980935698601</c:v>
                </c:pt>
                <c:pt idx="4">
                  <c:v>12.138714796790216</c:v>
                </c:pt>
                <c:pt idx="5">
                  <c:v>13.037691425580578</c:v>
                </c:pt>
                <c:pt idx="6">
                  <c:v>13.437311100684539</c:v>
                </c:pt>
                <c:pt idx="7">
                  <c:v>12.571219265730864</c:v>
                </c:pt>
                <c:pt idx="8">
                  <c:v>12.389937029939562</c:v>
                </c:pt>
                <c:pt idx="9">
                  <c:v>11.543826331138638</c:v>
                </c:pt>
                <c:pt idx="10">
                  <c:v>10.615622461459582</c:v>
                </c:pt>
                <c:pt idx="11">
                  <c:v>17.302806522029684</c:v>
                </c:pt>
                <c:pt idx="12">
                  <c:v>17.486083133070828</c:v>
                </c:pt>
                <c:pt idx="13">
                  <c:v>17.660518476483961</c:v>
                </c:pt>
                <c:pt idx="14">
                  <c:v>17.849397874203714</c:v>
                </c:pt>
                <c:pt idx="15">
                  <c:v>17.994784591289726</c:v>
                </c:pt>
                <c:pt idx="16">
                  <c:v>18.106416315615984</c:v>
                </c:pt>
                <c:pt idx="17">
                  <c:v>18.218553361976202</c:v>
                </c:pt>
                <c:pt idx="18">
                  <c:v>18.345250418279122</c:v>
                </c:pt>
                <c:pt idx="19">
                  <c:v>18.475339557442258</c:v>
                </c:pt>
                <c:pt idx="20">
                  <c:v>18.628180361562993</c:v>
                </c:pt>
                <c:pt idx="21">
                  <c:v>18.774657640131856</c:v>
                </c:pt>
                <c:pt idx="22">
                  <c:v>18.912403337802942</c:v>
                </c:pt>
                <c:pt idx="23">
                  <c:v>19.052986421147381</c:v>
                </c:pt>
                <c:pt idx="24">
                  <c:v>19.190689827149104</c:v>
                </c:pt>
                <c:pt idx="25">
                  <c:v>19.321313381155679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52.096155699681347</c:v>
                </c:pt>
                <c:pt idx="1">
                  <c:v>51.577417395554029</c:v>
                </c:pt>
                <c:pt idx="2">
                  <c:v>48.593368718199393</c:v>
                </c:pt>
                <c:pt idx="3">
                  <c:v>49.212057679282388</c:v>
                </c:pt>
                <c:pt idx="4">
                  <c:v>50.039189749118023</c:v>
                </c:pt>
                <c:pt idx="5">
                  <c:v>51.512230007842916</c:v>
                </c:pt>
                <c:pt idx="6">
                  <c:v>51.604599196372988</c:v>
                </c:pt>
                <c:pt idx="7">
                  <c:v>53.606034866444858</c:v>
                </c:pt>
                <c:pt idx="8">
                  <c:v>51.373073993273138</c:v>
                </c:pt>
                <c:pt idx="9">
                  <c:v>50.014416068078731</c:v>
                </c:pt>
                <c:pt idx="10">
                  <c:v>46.242366957986754</c:v>
                </c:pt>
                <c:pt idx="11">
                  <c:v>42.206202349839629</c:v>
                </c:pt>
                <c:pt idx="12">
                  <c:v>41.932591487238611</c:v>
                </c:pt>
                <c:pt idx="13">
                  <c:v>41.533081861525197</c:v>
                </c:pt>
                <c:pt idx="14">
                  <c:v>41.22820840924669</c:v>
                </c:pt>
                <c:pt idx="15">
                  <c:v>40.851780824649495</c:v>
                </c:pt>
                <c:pt idx="16">
                  <c:v>40.452025460630288</c:v>
                </c:pt>
                <c:pt idx="17">
                  <c:v>40.026483422219293</c:v>
                </c:pt>
                <c:pt idx="18">
                  <c:v>39.592538106806877</c:v>
                </c:pt>
                <c:pt idx="19">
                  <c:v>39.177492064146072</c:v>
                </c:pt>
                <c:pt idx="20">
                  <c:v>38.79021142818236</c:v>
                </c:pt>
                <c:pt idx="21">
                  <c:v>38.416166040286143</c:v>
                </c:pt>
                <c:pt idx="22">
                  <c:v>38.029714014634976</c:v>
                </c:pt>
                <c:pt idx="23">
                  <c:v>37.665794180268868</c:v>
                </c:pt>
                <c:pt idx="24">
                  <c:v>37.306830314214004</c:v>
                </c:pt>
                <c:pt idx="25">
                  <c:v>36.956370575801763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39.777051001068827</c:v>
                </c:pt>
                <c:pt idx="1">
                  <c:v>43.691533133803986</c:v>
                </c:pt>
                <c:pt idx="2">
                  <c:v>44.043397483682377</c:v>
                </c:pt>
                <c:pt idx="3">
                  <c:v>42.94999689269585</c:v>
                </c:pt>
                <c:pt idx="4">
                  <c:v>44.872714371260187</c:v>
                </c:pt>
                <c:pt idx="5">
                  <c:v>45.730595176532695</c:v>
                </c:pt>
                <c:pt idx="6">
                  <c:v>47.39258309008175</c:v>
                </c:pt>
                <c:pt idx="7">
                  <c:v>50.682310526004571</c:v>
                </c:pt>
                <c:pt idx="8">
                  <c:v>49.604813934770597</c:v>
                </c:pt>
                <c:pt idx="9">
                  <c:v>52.216714304978296</c:v>
                </c:pt>
                <c:pt idx="10">
                  <c:v>54.908286938105874</c:v>
                </c:pt>
                <c:pt idx="11">
                  <c:v>49.485012889551697</c:v>
                </c:pt>
                <c:pt idx="12">
                  <c:v>49.895973387058284</c:v>
                </c:pt>
                <c:pt idx="13">
                  <c:v>50.347563874814931</c:v>
                </c:pt>
                <c:pt idx="14">
                  <c:v>50.911415178589877</c:v>
                </c:pt>
                <c:pt idx="15">
                  <c:v>51.386419923366432</c:v>
                </c:pt>
                <c:pt idx="16">
                  <c:v>51.832594629029998</c:v>
                </c:pt>
                <c:pt idx="17">
                  <c:v>52.273701223613706</c:v>
                </c:pt>
                <c:pt idx="18">
                  <c:v>52.711524917407274</c:v>
                </c:pt>
                <c:pt idx="19">
                  <c:v>53.143818484458976</c:v>
                </c:pt>
                <c:pt idx="20">
                  <c:v>53.60334427142331</c:v>
                </c:pt>
                <c:pt idx="21">
                  <c:v>54.071958697016129</c:v>
                </c:pt>
                <c:pt idx="22">
                  <c:v>54.526225870759333</c:v>
                </c:pt>
                <c:pt idx="23">
                  <c:v>54.98845742514338</c:v>
                </c:pt>
                <c:pt idx="24">
                  <c:v>55.460882456467751</c:v>
                </c:pt>
                <c:pt idx="25">
                  <c:v>55.943507600005354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84.406094081105508</c:v>
                </c:pt>
                <c:pt idx="1">
                  <c:v>82.36762403238626</c:v>
                </c:pt>
                <c:pt idx="2">
                  <c:v>80.773404408219903</c:v>
                </c:pt>
                <c:pt idx="3">
                  <c:v>79.916889414423451</c:v>
                </c:pt>
                <c:pt idx="4">
                  <c:v>85.466398668315463</c:v>
                </c:pt>
                <c:pt idx="5">
                  <c:v>84.148060400468779</c:v>
                </c:pt>
                <c:pt idx="6">
                  <c:v>87.324132285380699</c:v>
                </c:pt>
                <c:pt idx="7">
                  <c:v>88.596456501641484</c:v>
                </c:pt>
                <c:pt idx="8">
                  <c:v>91.645553663883973</c:v>
                </c:pt>
                <c:pt idx="9">
                  <c:v>93.942602772046001</c:v>
                </c:pt>
                <c:pt idx="10">
                  <c:v>100.75322851210709</c:v>
                </c:pt>
                <c:pt idx="11">
                  <c:v>102.28465407561157</c:v>
                </c:pt>
                <c:pt idx="12">
                  <c:v>102.97701848800567</c:v>
                </c:pt>
                <c:pt idx="13">
                  <c:v>104.0506761163881</c:v>
                </c:pt>
                <c:pt idx="14">
                  <c:v>105.31401438314809</c:v>
                </c:pt>
                <c:pt idx="15">
                  <c:v>106.41960924409312</c:v>
                </c:pt>
                <c:pt idx="16">
                  <c:v>107.47877045749695</c:v>
                </c:pt>
                <c:pt idx="17">
                  <c:v>108.51895519341011</c:v>
                </c:pt>
                <c:pt idx="18">
                  <c:v>109.59025153947064</c:v>
                </c:pt>
                <c:pt idx="19">
                  <c:v>110.64381246277497</c:v>
                </c:pt>
                <c:pt idx="20">
                  <c:v>111.77282424604567</c:v>
                </c:pt>
                <c:pt idx="21">
                  <c:v>112.88477927938978</c:v>
                </c:pt>
                <c:pt idx="22">
                  <c:v>113.96810430736377</c:v>
                </c:pt>
                <c:pt idx="23">
                  <c:v>115.0517459580585</c:v>
                </c:pt>
                <c:pt idx="24">
                  <c:v>116.14901381325845</c:v>
                </c:pt>
                <c:pt idx="25">
                  <c:v>117.27071910226633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51.447857325935601</c:v>
                </c:pt>
                <c:pt idx="1">
                  <c:v>52.941477515470098</c:v>
                </c:pt>
                <c:pt idx="2">
                  <c:v>52.442487538977076</c:v>
                </c:pt>
                <c:pt idx="3">
                  <c:v>50.492105649911601</c:v>
                </c:pt>
                <c:pt idx="4">
                  <c:v>53.788474466868379</c:v>
                </c:pt>
                <c:pt idx="5">
                  <c:v>53.926885449501597</c:v>
                </c:pt>
                <c:pt idx="6">
                  <c:v>54.753543662627024</c:v>
                </c:pt>
                <c:pt idx="7">
                  <c:v>58.277728625155866</c:v>
                </c:pt>
                <c:pt idx="8">
                  <c:v>57.985553581606865</c:v>
                </c:pt>
                <c:pt idx="9">
                  <c:v>57.79169663030892</c:v>
                </c:pt>
                <c:pt idx="10">
                  <c:v>61.437373146147308</c:v>
                </c:pt>
                <c:pt idx="11">
                  <c:v>62.117112564641147</c:v>
                </c:pt>
                <c:pt idx="12">
                  <c:v>62.539918083001055</c:v>
                </c:pt>
                <c:pt idx="13">
                  <c:v>63.115023273841715</c:v>
                </c:pt>
                <c:pt idx="14">
                  <c:v>63.826573586306786</c:v>
                </c:pt>
                <c:pt idx="15">
                  <c:v>64.423006273493314</c:v>
                </c:pt>
                <c:pt idx="16">
                  <c:v>64.972914702303072</c:v>
                </c:pt>
                <c:pt idx="17">
                  <c:v>65.489071350528519</c:v>
                </c:pt>
                <c:pt idx="18">
                  <c:v>65.978459803386372</c:v>
                </c:pt>
                <c:pt idx="19">
                  <c:v>66.48200715820137</c:v>
                </c:pt>
                <c:pt idx="20">
                  <c:v>67.029697574356135</c:v>
                </c:pt>
                <c:pt idx="21">
                  <c:v>67.594031823639682</c:v>
                </c:pt>
                <c:pt idx="22">
                  <c:v>68.118708211630661</c:v>
                </c:pt>
                <c:pt idx="23">
                  <c:v>68.670363767557433</c:v>
                </c:pt>
                <c:pt idx="24">
                  <c:v>69.224209348369726</c:v>
                </c:pt>
                <c:pt idx="25">
                  <c:v>69.798906165083082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51.218498920937989</c:v>
                </c:pt>
                <c:pt idx="1">
                  <c:v>51.635687955328237</c:v>
                </c:pt>
                <c:pt idx="2">
                  <c:v>50.225154721859809</c:v>
                </c:pt>
                <c:pt idx="3">
                  <c:v>49.577419281414485</c:v>
                </c:pt>
                <c:pt idx="4">
                  <c:v>51.208906797470547</c:v>
                </c:pt>
                <c:pt idx="5">
                  <c:v>51.366410445082977</c:v>
                </c:pt>
                <c:pt idx="6">
                  <c:v>49.262439541219642</c:v>
                </c:pt>
                <c:pt idx="7">
                  <c:v>52.605367126435269</c:v>
                </c:pt>
                <c:pt idx="8">
                  <c:v>51.337254749297784</c:v>
                </c:pt>
                <c:pt idx="9">
                  <c:v>49.545930358588819</c:v>
                </c:pt>
                <c:pt idx="10">
                  <c:v>51.152140412056283</c:v>
                </c:pt>
                <c:pt idx="11">
                  <c:v>51.660416751204295</c:v>
                </c:pt>
                <c:pt idx="12">
                  <c:v>51.413493764883746</c:v>
                </c:pt>
                <c:pt idx="13">
                  <c:v>51.243629225070528</c:v>
                </c:pt>
                <c:pt idx="14">
                  <c:v>51.21024654691535</c:v>
                </c:pt>
                <c:pt idx="15">
                  <c:v>51.029967874902667</c:v>
                </c:pt>
                <c:pt idx="16">
                  <c:v>50.823148441102191</c:v>
                </c:pt>
                <c:pt idx="17">
                  <c:v>50.600216172829512</c:v>
                </c:pt>
                <c:pt idx="18">
                  <c:v>50.367199889048131</c:v>
                </c:pt>
                <c:pt idx="19">
                  <c:v>50.096151249343187</c:v>
                </c:pt>
                <c:pt idx="20">
                  <c:v>49.781952254377678</c:v>
                </c:pt>
                <c:pt idx="21">
                  <c:v>49.417101050615145</c:v>
                </c:pt>
                <c:pt idx="22">
                  <c:v>49.145239761244071</c:v>
                </c:pt>
                <c:pt idx="23">
                  <c:v>48.852928316658918</c:v>
                </c:pt>
                <c:pt idx="24">
                  <c:v>48.539552124208157</c:v>
                </c:pt>
                <c:pt idx="25">
                  <c:v>48.17662628932424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53.897943912564713</c:v>
                </c:pt>
                <c:pt idx="1">
                  <c:v>58.029539705035816</c:v>
                </c:pt>
                <c:pt idx="2">
                  <c:v>56.965802434873133</c:v>
                </c:pt>
                <c:pt idx="3">
                  <c:v>52.034151261459371</c:v>
                </c:pt>
                <c:pt idx="4">
                  <c:v>55.193800848226282</c:v>
                </c:pt>
                <c:pt idx="5">
                  <c:v>55.572068003104462</c:v>
                </c:pt>
                <c:pt idx="6">
                  <c:v>56.082879858656923</c:v>
                </c:pt>
                <c:pt idx="7">
                  <c:v>58.342220612938227</c:v>
                </c:pt>
                <c:pt idx="8">
                  <c:v>54.578467467847631</c:v>
                </c:pt>
                <c:pt idx="9">
                  <c:v>52.237315937644496</c:v>
                </c:pt>
                <c:pt idx="10">
                  <c:v>48.532940947383196</c:v>
                </c:pt>
                <c:pt idx="11">
                  <c:v>48.405473566994225</c:v>
                </c:pt>
                <c:pt idx="12">
                  <c:v>47.924993709002635</c:v>
                </c:pt>
                <c:pt idx="13">
                  <c:v>47.461476781117881</c:v>
                </c:pt>
                <c:pt idx="14">
                  <c:v>47.126477977490296</c:v>
                </c:pt>
                <c:pt idx="15">
                  <c:v>46.790098801743497</c:v>
                </c:pt>
                <c:pt idx="16">
                  <c:v>46.436497568797847</c:v>
                </c:pt>
                <c:pt idx="17">
                  <c:v>46.027146322058009</c:v>
                </c:pt>
                <c:pt idx="18">
                  <c:v>45.642480151899598</c:v>
                </c:pt>
                <c:pt idx="19">
                  <c:v>45.269122489002285</c:v>
                </c:pt>
                <c:pt idx="20">
                  <c:v>44.91947117043609</c:v>
                </c:pt>
                <c:pt idx="21">
                  <c:v>44.578520101648358</c:v>
                </c:pt>
                <c:pt idx="22">
                  <c:v>44.239065246402895</c:v>
                </c:pt>
                <c:pt idx="23">
                  <c:v>43.912335024353816</c:v>
                </c:pt>
                <c:pt idx="24">
                  <c:v>43.573005328416812</c:v>
                </c:pt>
                <c:pt idx="25">
                  <c:v>43.234890421391583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55.011177640816484</c:v>
                </c:pt>
                <c:pt idx="1">
                  <c:v>53.964012978056317</c:v>
                </c:pt>
                <c:pt idx="2">
                  <c:v>52.667367867235569</c:v>
                </c:pt>
                <c:pt idx="3">
                  <c:v>53.345916618186706</c:v>
                </c:pt>
                <c:pt idx="4">
                  <c:v>55.991515247018732</c:v>
                </c:pt>
                <c:pt idx="5">
                  <c:v>55.221174806923877</c:v>
                </c:pt>
                <c:pt idx="6">
                  <c:v>58.010778079674381</c:v>
                </c:pt>
                <c:pt idx="7">
                  <c:v>58.335270108607126</c:v>
                </c:pt>
                <c:pt idx="8">
                  <c:v>56.709168527938424</c:v>
                </c:pt>
                <c:pt idx="9">
                  <c:v>58.548155106719392</c:v>
                </c:pt>
                <c:pt idx="10">
                  <c:v>56.846498020688699</c:v>
                </c:pt>
                <c:pt idx="11">
                  <c:v>55.714917626033206</c:v>
                </c:pt>
                <c:pt idx="12">
                  <c:v>55.924431268286078</c:v>
                </c:pt>
                <c:pt idx="13">
                  <c:v>56.335118701764145</c:v>
                </c:pt>
                <c:pt idx="14">
                  <c:v>56.815823383775189</c:v>
                </c:pt>
                <c:pt idx="15">
                  <c:v>57.23757849986368</c:v>
                </c:pt>
                <c:pt idx="16">
                  <c:v>57.582542842867646</c:v>
                </c:pt>
                <c:pt idx="17">
                  <c:v>57.898831745934956</c:v>
                </c:pt>
                <c:pt idx="18">
                  <c:v>58.189615223409824</c:v>
                </c:pt>
                <c:pt idx="19">
                  <c:v>58.487445257606254</c:v>
                </c:pt>
                <c:pt idx="20">
                  <c:v>58.792663401180313</c:v>
                </c:pt>
                <c:pt idx="21">
                  <c:v>59.110899549002681</c:v>
                </c:pt>
                <c:pt idx="22">
                  <c:v>59.43463994558833</c:v>
                </c:pt>
                <c:pt idx="23">
                  <c:v>59.762160881132758</c:v>
                </c:pt>
                <c:pt idx="24">
                  <c:v>60.09130258972997</c:v>
                </c:pt>
                <c:pt idx="25">
                  <c:v>60.427646216979987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42.506383455348967</c:v>
                </c:pt>
                <c:pt idx="1">
                  <c:v>46.935019049590323</c:v>
                </c:pt>
                <c:pt idx="2">
                  <c:v>44.839193148446576</c:v>
                </c:pt>
                <c:pt idx="3">
                  <c:v>44.584337304362677</c:v>
                </c:pt>
                <c:pt idx="4">
                  <c:v>45.770430833579169</c:v>
                </c:pt>
                <c:pt idx="5">
                  <c:v>46.36807217069466</c:v>
                </c:pt>
                <c:pt idx="6">
                  <c:v>46.616307291431255</c:v>
                </c:pt>
                <c:pt idx="7">
                  <c:v>46.160588171820429</c:v>
                </c:pt>
                <c:pt idx="8">
                  <c:v>43.79346774449089</c:v>
                </c:pt>
                <c:pt idx="9">
                  <c:v>43.433376381887506</c:v>
                </c:pt>
                <c:pt idx="10">
                  <c:v>42.827473840804956</c:v>
                </c:pt>
                <c:pt idx="11">
                  <c:v>42.193080327889</c:v>
                </c:pt>
                <c:pt idx="12">
                  <c:v>42.297784095508703</c:v>
                </c:pt>
                <c:pt idx="13">
                  <c:v>42.370941859318393</c:v>
                </c:pt>
                <c:pt idx="14">
                  <c:v>42.518936721947242</c:v>
                </c:pt>
                <c:pt idx="15">
                  <c:v>42.585358209329534</c:v>
                </c:pt>
                <c:pt idx="16">
                  <c:v>42.632837420013693</c:v>
                </c:pt>
                <c:pt idx="17">
                  <c:v>42.650082835383827</c:v>
                </c:pt>
                <c:pt idx="18">
                  <c:v>42.635906909748691</c:v>
                </c:pt>
                <c:pt idx="19">
                  <c:v>42.61528644885054</c:v>
                </c:pt>
                <c:pt idx="20">
                  <c:v>42.595553289734127</c:v>
                </c:pt>
                <c:pt idx="21">
                  <c:v>42.55449313750124</c:v>
                </c:pt>
                <c:pt idx="22">
                  <c:v>42.546986719017269</c:v>
                </c:pt>
                <c:pt idx="23">
                  <c:v>42.539525787931296</c:v>
                </c:pt>
                <c:pt idx="24">
                  <c:v>42.533790266325468</c:v>
                </c:pt>
                <c:pt idx="25">
                  <c:v>42.521498139387894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44.300377942535</c:v>
                </c:pt>
                <c:pt idx="1">
                  <c:v>42.257862640937844</c:v>
                </c:pt>
                <c:pt idx="2">
                  <c:v>41.96107832606355</c:v>
                </c:pt>
                <c:pt idx="3">
                  <c:v>42.519144962564916</c:v>
                </c:pt>
                <c:pt idx="4">
                  <c:v>42.82185422135305</c:v>
                </c:pt>
                <c:pt idx="5">
                  <c:v>44.721812114267756</c:v>
                </c:pt>
                <c:pt idx="6">
                  <c:v>46.350425893870963</c:v>
                </c:pt>
                <c:pt idx="7">
                  <c:v>48.142804195221117</c:v>
                </c:pt>
                <c:pt idx="8">
                  <c:v>47.487709306951132</c:v>
                </c:pt>
                <c:pt idx="9">
                  <c:v>44.49196610860912</c:v>
                </c:pt>
                <c:pt idx="10">
                  <c:v>41.529068763260419</c:v>
                </c:pt>
                <c:pt idx="11">
                  <c:v>42.578323326205478</c:v>
                </c:pt>
                <c:pt idx="12">
                  <c:v>42.262712583944449</c:v>
                </c:pt>
                <c:pt idx="13">
                  <c:v>42.026969829674805</c:v>
                </c:pt>
                <c:pt idx="14">
                  <c:v>41.873905938376772</c:v>
                </c:pt>
                <c:pt idx="15">
                  <c:v>41.651395757268759</c:v>
                </c:pt>
                <c:pt idx="16">
                  <c:v>41.422252162142215</c:v>
                </c:pt>
                <c:pt idx="17">
                  <c:v>41.177958372045865</c:v>
                </c:pt>
                <c:pt idx="18">
                  <c:v>40.974773040543852</c:v>
                </c:pt>
                <c:pt idx="19">
                  <c:v>40.772524828174028</c:v>
                </c:pt>
                <c:pt idx="20">
                  <c:v>40.574102002701309</c:v>
                </c:pt>
                <c:pt idx="21">
                  <c:v>40.364392680768951</c:v>
                </c:pt>
                <c:pt idx="22">
                  <c:v>40.116912585555617</c:v>
                </c:pt>
                <c:pt idx="23">
                  <c:v>39.854702237747667</c:v>
                </c:pt>
                <c:pt idx="24">
                  <c:v>39.564723931860733</c:v>
                </c:pt>
                <c:pt idx="25">
                  <c:v>39.260522108603936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63.633615719687029</c:v>
                </c:pt>
                <c:pt idx="1">
                  <c:v>63.617242989390746</c:v>
                </c:pt>
                <c:pt idx="2">
                  <c:v>60.343114070641803</c:v>
                </c:pt>
                <c:pt idx="3">
                  <c:v>60.766038614980985</c:v>
                </c:pt>
                <c:pt idx="4">
                  <c:v>62.177904545908241</c:v>
                </c:pt>
                <c:pt idx="5">
                  <c:v>64.549921433423492</c:v>
                </c:pt>
                <c:pt idx="6">
                  <c:v>65.041910297057527</c:v>
                </c:pt>
                <c:pt idx="7">
                  <c:v>66.177254132175719</c:v>
                </c:pt>
                <c:pt idx="8">
                  <c:v>63.763011023212698</c:v>
                </c:pt>
                <c:pt idx="9">
                  <c:v>61.55824239921737</c:v>
                </c:pt>
                <c:pt idx="10">
                  <c:v>56.857989419446334</c:v>
                </c:pt>
                <c:pt idx="11">
                  <c:v>59.509008871869312</c:v>
                </c:pt>
                <c:pt idx="12">
                  <c:v>59.418674620309439</c:v>
                </c:pt>
                <c:pt idx="13">
                  <c:v>59.193600338009162</c:v>
                </c:pt>
                <c:pt idx="14">
                  <c:v>59.077606283450407</c:v>
                </c:pt>
                <c:pt idx="15">
                  <c:v>58.846565415939224</c:v>
                </c:pt>
                <c:pt idx="16">
                  <c:v>58.558441776246269</c:v>
                </c:pt>
                <c:pt idx="17">
                  <c:v>58.245036784195491</c:v>
                </c:pt>
                <c:pt idx="18">
                  <c:v>57.937788525085999</c:v>
                </c:pt>
                <c:pt idx="19">
                  <c:v>57.652831621588334</c:v>
                </c:pt>
                <c:pt idx="20">
                  <c:v>57.418391789745357</c:v>
                </c:pt>
                <c:pt idx="21">
                  <c:v>57.190823680417999</c:v>
                </c:pt>
                <c:pt idx="22">
                  <c:v>56.942117352437918</c:v>
                </c:pt>
                <c:pt idx="23">
                  <c:v>56.718780601416249</c:v>
                </c:pt>
                <c:pt idx="24">
                  <c:v>56.497520141363111</c:v>
                </c:pt>
                <c:pt idx="25">
                  <c:v>56.277683956957446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39.777051001068827</c:v>
                </c:pt>
                <c:pt idx="1">
                  <c:v>43.691533133803986</c:v>
                </c:pt>
                <c:pt idx="2">
                  <c:v>44.043397483682377</c:v>
                </c:pt>
                <c:pt idx="3">
                  <c:v>42.94999689269585</c:v>
                </c:pt>
                <c:pt idx="4">
                  <c:v>44.872714371260187</c:v>
                </c:pt>
                <c:pt idx="5">
                  <c:v>45.730595176532695</c:v>
                </c:pt>
                <c:pt idx="6">
                  <c:v>47.39258309008175</c:v>
                </c:pt>
                <c:pt idx="7">
                  <c:v>50.682310526004571</c:v>
                </c:pt>
                <c:pt idx="8">
                  <c:v>49.604813934770597</c:v>
                </c:pt>
                <c:pt idx="9">
                  <c:v>52.216714304978296</c:v>
                </c:pt>
                <c:pt idx="10">
                  <c:v>54.908286938105874</c:v>
                </c:pt>
                <c:pt idx="11">
                  <c:v>49.485012889551697</c:v>
                </c:pt>
                <c:pt idx="12">
                  <c:v>49.895973387058284</c:v>
                </c:pt>
                <c:pt idx="13">
                  <c:v>50.347563874814931</c:v>
                </c:pt>
                <c:pt idx="14">
                  <c:v>50.911415178589877</c:v>
                </c:pt>
                <c:pt idx="15">
                  <c:v>51.386419923366432</c:v>
                </c:pt>
                <c:pt idx="16">
                  <c:v>51.832594629029998</c:v>
                </c:pt>
                <c:pt idx="17">
                  <c:v>52.273701223613706</c:v>
                </c:pt>
                <c:pt idx="18">
                  <c:v>52.711524917407274</c:v>
                </c:pt>
                <c:pt idx="19">
                  <c:v>53.143818484458976</c:v>
                </c:pt>
                <c:pt idx="20">
                  <c:v>53.60334427142331</c:v>
                </c:pt>
                <c:pt idx="21">
                  <c:v>54.071958697016129</c:v>
                </c:pt>
                <c:pt idx="22">
                  <c:v>54.526225870759333</c:v>
                </c:pt>
                <c:pt idx="23">
                  <c:v>54.98845742514338</c:v>
                </c:pt>
                <c:pt idx="24">
                  <c:v>55.460882456467751</c:v>
                </c:pt>
                <c:pt idx="25">
                  <c:v>55.943507600005354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84.406094081105508</c:v>
                </c:pt>
                <c:pt idx="1">
                  <c:v>82.36762403238626</c:v>
                </c:pt>
                <c:pt idx="2">
                  <c:v>80.773404408219903</c:v>
                </c:pt>
                <c:pt idx="3">
                  <c:v>79.916889414423451</c:v>
                </c:pt>
                <c:pt idx="4">
                  <c:v>85.466398668315463</c:v>
                </c:pt>
                <c:pt idx="5">
                  <c:v>84.148060400468779</c:v>
                </c:pt>
                <c:pt idx="6">
                  <c:v>87.324132285380699</c:v>
                </c:pt>
                <c:pt idx="7">
                  <c:v>88.596456501641484</c:v>
                </c:pt>
                <c:pt idx="8">
                  <c:v>91.645553663883973</c:v>
                </c:pt>
                <c:pt idx="9">
                  <c:v>93.942602772046001</c:v>
                </c:pt>
                <c:pt idx="10">
                  <c:v>100.75322851210709</c:v>
                </c:pt>
                <c:pt idx="11">
                  <c:v>102.28465407561157</c:v>
                </c:pt>
                <c:pt idx="12">
                  <c:v>102.97701848800567</c:v>
                </c:pt>
                <c:pt idx="13">
                  <c:v>104.0506761163881</c:v>
                </c:pt>
                <c:pt idx="14">
                  <c:v>105.31401438314809</c:v>
                </c:pt>
                <c:pt idx="15">
                  <c:v>106.41960924409312</c:v>
                </c:pt>
                <c:pt idx="16">
                  <c:v>107.47877045749695</c:v>
                </c:pt>
                <c:pt idx="17">
                  <c:v>108.51895519341011</c:v>
                </c:pt>
                <c:pt idx="18">
                  <c:v>109.59025153947064</c:v>
                </c:pt>
                <c:pt idx="19">
                  <c:v>110.64381246277497</c:v>
                </c:pt>
                <c:pt idx="20">
                  <c:v>111.77282424604567</c:v>
                </c:pt>
                <c:pt idx="21">
                  <c:v>112.88477927938978</c:v>
                </c:pt>
                <c:pt idx="22">
                  <c:v>113.96810430736377</c:v>
                </c:pt>
                <c:pt idx="23">
                  <c:v>115.0517459580585</c:v>
                </c:pt>
                <c:pt idx="24">
                  <c:v>116.14901381325845</c:v>
                </c:pt>
                <c:pt idx="25">
                  <c:v>117.27071910226633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51.447857325935601</c:v>
                </c:pt>
                <c:pt idx="1">
                  <c:v>52.941477515470098</c:v>
                </c:pt>
                <c:pt idx="2">
                  <c:v>52.442487538977076</c:v>
                </c:pt>
                <c:pt idx="3">
                  <c:v>50.492105649911601</c:v>
                </c:pt>
                <c:pt idx="4">
                  <c:v>53.788474466868379</c:v>
                </c:pt>
                <c:pt idx="5">
                  <c:v>53.926885449501597</c:v>
                </c:pt>
                <c:pt idx="6">
                  <c:v>54.753543662627024</c:v>
                </c:pt>
                <c:pt idx="7">
                  <c:v>58.277728625155866</c:v>
                </c:pt>
                <c:pt idx="8">
                  <c:v>57.985553581606865</c:v>
                </c:pt>
                <c:pt idx="9">
                  <c:v>57.79169663030892</c:v>
                </c:pt>
                <c:pt idx="10">
                  <c:v>61.437373146147308</c:v>
                </c:pt>
                <c:pt idx="11">
                  <c:v>62.117112564641147</c:v>
                </c:pt>
                <c:pt idx="12">
                  <c:v>62.539918083001055</c:v>
                </c:pt>
                <c:pt idx="13">
                  <c:v>63.115023273841715</c:v>
                </c:pt>
                <c:pt idx="14">
                  <c:v>63.826573586306786</c:v>
                </c:pt>
                <c:pt idx="15">
                  <c:v>64.423006273493314</c:v>
                </c:pt>
                <c:pt idx="16">
                  <c:v>64.972914702303072</c:v>
                </c:pt>
                <c:pt idx="17">
                  <c:v>65.489071350528519</c:v>
                </c:pt>
                <c:pt idx="18">
                  <c:v>65.978459803386372</c:v>
                </c:pt>
                <c:pt idx="19">
                  <c:v>66.48200715820137</c:v>
                </c:pt>
                <c:pt idx="20">
                  <c:v>67.029697574356135</c:v>
                </c:pt>
                <c:pt idx="21">
                  <c:v>67.594031823639682</c:v>
                </c:pt>
                <c:pt idx="22">
                  <c:v>68.118708211630661</c:v>
                </c:pt>
                <c:pt idx="23">
                  <c:v>68.670363767557433</c:v>
                </c:pt>
                <c:pt idx="24">
                  <c:v>69.224209348369726</c:v>
                </c:pt>
                <c:pt idx="25">
                  <c:v>69.798906165083082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51.218498920937989</c:v>
                </c:pt>
                <c:pt idx="1">
                  <c:v>51.635687955328237</c:v>
                </c:pt>
                <c:pt idx="2">
                  <c:v>50.225154721859809</c:v>
                </c:pt>
                <c:pt idx="3">
                  <c:v>49.577419281414485</c:v>
                </c:pt>
                <c:pt idx="4">
                  <c:v>51.208906797470547</c:v>
                </c:pt>
                <c:pt idx="5">
                  <c:v>51.366410445082977</c:v>
                </c:pt>
                <c:pt idx="6">
                  <c:v>49.262439541219642</c:v>
                </c:pt>
                <c:pt idx="7">
                  <c:v>52.605367126435269</c:v>
                </c:pt>
                <c:pt idx="8">
                  <c:v>51.337254749297784</c:v>
                </c:pt>
                <c:pt idx="9">
                  <c:v>49.545930358588819</c:v>
                </c:pt>
                <c:pt idx="10">
                  <c:v>51.152140412056283</c:v>
                </c:pt>
                <c:pt idx="11">
                  <c:v>51.660416751204295</c:v>
                </c:pt>
                <c:pt idx="12">
                  <c:v>51.413493764883746</c:v>
                </c:pt>
                <c:pt idx="13">
                  <c:v>51.243629225070528</c:v>
                </c:pt>
                <c:pt idx="14">
                  <c:v>51.21024654691535</c:v>
                </c:pt>
                <c:pt idx="15">
                  <c:v>51.029967874902667</c:v>
                </c:pt>
                <c:pt idx="16">
                  <c:v>50.823148441102191</c:v>
                </c:pt>
                <c:pt idx="17">
                  <c:v>50.600216172829512</c:v>
                </c:pt>
                <c:pt idx="18">
                  <c:v>50.367199889048131</c:v>
                </c:pt>
                <c:pt idx="19">
                  <c:v>50.096151249343187</c:v>
                </c:pt>
                <c:pt idx="20">
                  <c:v>49.781952254377678</c:v>
                </c:pt>
                <c:pt idx="21">
                  <c:v>49.417101050615145</c:v>
                </c:pt>
                <c:pt idx="22">
                  <c:v>49.145239761244071</c:v>
                </c:pt>
                <c:pt idx="23">
                  <c:v>48.852928316658918</c:v>
                </c:pt>
                <c:pt idx="24">
                  <c:v>48.539552124208157</c:v>
                </c:pt>
                <c:pt idx="25">
                  <c:v>48.17662628932424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53.897943912564713</c:v>
                </c:pt>
                <c:pt idx="1">
                  <c:v>58.029539705035816</c:v>
                </c:pt>
                <c:pt idx="2">
                  <c:v>56.965802434873133</c:v>
                </c:pt>
                <c:pt idx="3">
                  <c:v>52.034151261459371</c:v>
                </c:pt>
                <c:pt idx="4">
                  <c:v>55.193800848226282</c:v>
                </c:pt>
                <c:pt idx="5">
                  <c:v>55.572068003104462</c:v>
                </c:pt>
                <c:pt idx="6">
                  <c:v>56.082879858656923</c:v>
                </c:pt>
                <c:pt idx="7">
                  <c:v>58.342220612938227</c:v>
                </c:pt>
                <c:pt idx="8">
                  <c:v>54.578467467847631</c:v>
                </c:pt>
                <c:pt idx="9">
                  <c:v>52.237315937644496</c:v>
                </c:pt>
                <c:pt idx="10">
                  <c:v>48.532940947383196</c:v>
                </c:pt>
                <c:pt idx="11">
                  <c:v>48.405473566994225</c:v>
                </c:pt>
                <c:pt idx="12">
                  <c:v>47.924993709002635</c:v>
                </c:pt>
                <c:pt idx="13">
                  <c:v>47.461476781117881</c:v>
                </c:pt>
                <c:pt idx="14">
                  <c:v>47.126477977490296</c:v>
                </c:pt>
                <c:pt idx="15">
                  <c:v>46.790098801743497</c:v>
                </c:pt>
                <c:pt idx="16">
                  <c:v>46.436497568797847</c:v>
                </c:pt>
                <c:pt idx="17">
                  <c:v>46.027146322058009</c:v>
                </c:pt>
                <c:pt idx="18">
                  <c:v>45.642480151899598</c:v>
                </c:pt>
                <c:pt idx="19">
                  <c:v>45.269122489002285</c:v>
                </c:pt>
                <c:pt idx="20">
                  <c:v>44.91947117043609</c:v>
                </c:pt>
                <c:pt idx="21">
                  <c:v>44.578520101648358</c:v>
                </c:pt>
                <c:pt idx="22">
                  <c:v>44.239065246402895</c:v>
                </c:pt>
                <c:pt idx="23">
                  <c:v>43.912335024353816</c:v>
                </c:pt>
                <c:pt idx="24">
                  <c:v>43.573005328416812</c:v>
                </c:pt>
                <c:pt idx="25">
                  <c:v>43.234890421391583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55.011177640816484</c:v>
                </c:pt>
                <c:pt idx="1">
                  <c:v>53.964012978056317</c:v>
                </c:pt>
                <c:pt idx="2">
                  <c:v>52.667367867235569</c:v>
                </c:pt>
                <c:pt idx="3">
                  <c:v>53.345916618186706</c:v>
                </c:pt>
                <c:pt idx="4">
                  <c:v>55.991515247018732</c:v>
                </c:pt>
                <c:pt idx="5">
                  <c:v>55.221174806923877</c:v>
                </c:pt>
                <c:pt idx="6">
                  <c:v>58.010778079674381</c:v>
                </c:pt>
                <c:pt idx="7">
                  <c:v>58.335270108607126</c:v>
                </c:pt>
                <c:pt idx="8">
                  <c:v>56.709168527938424</c:v>
                </c:pt>
                <c:pt idx="9">
                  <c:v>58.548155106719392</c:v>
                </c:pt>
                <c:pt idx="10">
                  <c:v>56.846498020688699</c:v>
                </c:pt>
                <c:pt idx="11">
                  <c:v>55.714917626033206</c:v>
                </c:pt>
                <c:pt idx="12">
                  <c:v>55.924431268286078</c:v>
                </c:pt>
                <c:pt idx="13">
                  <c:v>56.335118701764145</c:v>
                </c:pt>
                <c:pt idx="14">
                  <c:v>56.815823383775189</c:v>
                </c:pt>
                <c:pt idx="15">
                  <c:v>57.23757849986368</c:v>
                </c:pt>
                <c:pt idx="16">
                  <c:v>57.582542842867646</c:v>
                </c:pt>
                <c:pt idx="17">
                  <c:v>57.898831745934956</c:v>
                </c:pt>
                <c:pt idx="18">
                  <c:v>58.189615223409824</c:v>
                </c:pt>
                <c:pt idx="19">
                  <c:v>58.487445257606254</c:v>
                </c:pt>
                <c:pt idx="20">
                  <c:v>58.792663401180313</c:v>
                </c:pt>
                <c:pt idx="21">
                  <c:v>59.110899549002681</c:v>
                </c:pt>
                <c:pt idx="22">
                  <c:v>59.43463994558833</c:v>
                </c:pt>
                <c:pt idx="23">
                  <c:v>59.762160881132758</c:v>
                </c:pt>
                <c:pt idx="24">
                  <c:v>60.09130258972997</c:v>
                </c:pt>
                <c:pt idx="25">
                  <c:v>60.427646216979987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42.506383455348967</c:v>
                </c:pt>
                <c:pt idx="1">
                  <c:v>46.935019049590323</c:v>
                </c:pt>
                <c:pt idx="2">
                  <c:v>44.839193148446576</c:v>
                </c:pt>
                <c:pt idx="3">
                  <c:v>44.584337304362677</c:v>
                </c:pt>
                <c:pt idx="4">
                  <c:v>45.770430833579169</c:v>
                </c:pt>
                <c:pt idx="5">
                  <c:v>46.36807217069466</c:v>
                </c:pt>
                <c:pt idx="6">
                  <c:v>46.616307291431255</c:v>
                </c:pt>
                <c:pt idx="7">
                  <c:v>46.160588171820429</c:v>
                </c:pt>
                <c:pt idx="8">
                  <c:v>43.79346774449089</c:v>
                </c:pt>
                <c:pt idx="9">
                  <c:v>43.433376381887506</c:v>
                </c:pt>
                <c:pt idx="10">
                  <c:v>42.827473840804956</c:v>
                </c:pt>
                <c:pt idx="11">
                  <c:v>42.193080327889</c:v>
                </c:pt>
                <c:pt idx="12">
                  <c:v>42.297784095508703</c:v>
                </c:pt>
                <c:pt idx="13">
                  <c:v>42.370941859318393</c:v>
                </c:pt>
                <c:pt idx="14">
                  <c:v>42.518936721947242</c:v>
                </c:pt>
                <c:pt idx="15">
                  <c:v>42.585358209329534</c:v>
                </c:pt>
                <c:pt idx="16">
                  <c:v>42.632837420013693</c:v>
                </c:pt>
                <c:pt idx="17">
                  <c:v>42.650082835383827</c:v>
                </c:pt>
                <c:pt idx="18">
                  <c:v>42.635906909748691</c:v>
                </c:pt>
                <c:pt idx="19">
                  <c:v>42.61528644885054</c:v>
                </c:pt>
                <c:pt idx="20">
                  <c:v>42.595553289734127</c:v>
                </c:pt>
                <c:pt idx="21">
                  <c:v>42.55449313750124</c:v>
                </c:pt>
                <c:pt idx="22">
                  <c:v>42.546986719017269</c:v>
                </c:pt>
                <c:pt idx="23">
                  <c:v>42.539525787931296</c:v>
                </c:pt>
                <c:pt idx="24">
                  <c:v>42.533790266325468</c:v>
                </c:pt>
                <c:pt idx="25">
                  <c:v>42.521498139387894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44.300377942535</c:v>
                </c:pt>
                <c:pt idx="1">
                  <c:v>42.257862640937844</c:v>
                </c:pt>
                <c:pt idx="2">
                  <c:v>41.96107832606355</c:v>
                </c:pt>
                <c:pt idx="3">
                  <c:v>42.519144962564916</c:v>
                </c:pt>
                <c:pt idx="4">
                  <c:v>42.82185422135305</c:v>
                </c:pt>
                <c:pt idx="5">
                  <c:v>44.721812114267756</c:v>
                </c:pt>
                <c:pt idx="6">
                  <c:v>46.350425893870963</c:v>
                </c:pt>
                <c:pt idx="7">
                  <c:v>48.142804195221117</c:v>
                </c:pt>
                <c:pt idx="8">
                  <c:v>47.487709306951132</c:v>
                </c:pt>
                <c:pt idx="9">
                  <c:v>44.49196610860912</c:v>
                </c:pt>
                <c:pt idx="10">
                  <c:v>41.529068763260419</c:v>
                </c:pt>
                <c:pt idx="11">
                  <c:v>42.578323326205478</c:v>
                </c:pt>
                <c:pt idx="12">
                  <c:v>42.262712583944449</c:v>
                </c:pt>
                <c:pt idx="13">
                  <c:v>42.026969829674805</c:v>
                </c:pt>
                <c:pt idx="14">
                  <c:v>41.873905938376772</c:v>
                </c:pt>
                <c:pt idx="15">
                  <c:v>41.651395757268759</c:v>
                </c:pt>
                <c:pt idx="16">
                  <c:v>41.422252162142215</c:v>
                </c:pt>
                <c:pt idx="17">
                  <c:v>41.177958372045865</c:v>
                </c:pt>
                <c:pt idx="18">
                  <c:v>40.974773040543852</c:v>
                </c:pt>
                <c:pt idx="19">
                  <c:v>40.772524828174028</c:v>
                </c:pt>
                <c:pt idx="20">
                  <c:v>40.574102002701309</c:v>
                </c:pt>
                <c:pt idx="21">
                  <c:v>40.364392680768951</c:v>
                </c:pt>
                <c:pt idx="22">
                  <c:v>40.116912585555617</c:v>
                </c:pt>
                <c:pt idx="23">
                  <c:v>39.854702237747667</c:v>
                </c:pt>
                <c:pt idx="24">
                  <c:v>39.564723931860733</c:v>
                </c:pt>
                <c:pt idx="25">
                  <c:v>39.260522108603936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63.633615719687029</c:v>
                </c:pt>
                <c:pt idx="1">
                  <c:v>63.617242989390746</c:v>
                </c:pt>
                <c:pt idx="2">
                  <c:v>60.343114070641803</c:v>
                </c:pt>
                <c:pt idx="3">
                  <c:v>60.766038614980985</c:v>
                </c:pt>
                <c:pt idx="4">
                  <c:v>62.177904545908241</c:v>
                </c:pt>
                <c:pt idx="5">
                  <c:v>64.549921433423492</c:v>
                </c:pt>
                <c:pt idx="6">
                  <c:v>65.041910297057527</c:v>
                </c:pt>
                <c:pt idx="7">
                  <c:v>66.177254132175719</c:v>
                </c:pt>
                <c:pt idx="8">
                  <c:v>63.763011023212698</c:v>
                </c:pt>
                <c:pt idx="9">
                  <c:v>61.55824239921737</c:v>
                </c:pt>
                <c:pt idx="10">
                  <c:v>56.857989419446334</c:v>
                </c:pt>
                <c:pt idx="11">
                  <c:v>59.509008871869312</c:v>
                </c:pt>
                <c:pt idx="12">
                  <c:v>59.418674620309439</c:v>
                </c:pt>
                <c:pt idx="13">
                  <c:v>59.193600338009162</c:v>
                </c:pt>
                <c:pt idx="14">
                  <c:v>59.077606283450407</c:v>
                </c:pt>
                <c:pt idx="15">
                  <c:v>58.846565415939224</c:v>
                </c:pt>
                <c:pt idx="16">
                  <c:v>58.558441776246269</c:v>
                </c:pt>
                <c:pt idx="17">
                  <c:v>58.245036784195491</c:v>
                </c:pt>
                <c:pt idx="18">
                  <c:v>57.937788525085999</c:v>
                </c:pt>
                <c:pt idx="19">
                  <c:v>57.652831621588334</c:v>
                </c:pt>
                <c:pt idx="20">
                  <c:v>57.418391789745357</c:v>
                </c:pt>
                <c:pt idx="21">
                  <c:v>57.190823680417999</c:v>
                </c:pt>
                <c:pt idx="22">
                  <c:v>56.942117352437918</c:v>
                </c:pt>
                <c:pt idx="23">
                  <c:v>56.718780601416249</c:v>
                </c:pt>
                <c:pt idx="24">
                  <c:v>56.497520141363111</c:v>
                </c:pt>
                <c:pt idx="25">
                  <c:v>56.277683956957446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55.943507600005354</c:v>
                </c:pt>
                <c:pt idx="1">
                  <c:v>117.27071910226633</c:v>
                </c:pt>
                <c:pt idx="2">
                  <c:v>69.798906165083082</c:v>
                </c:pt>
                <c:pt idx="3">
                  <c:v>48.17662628932424</c:v>
                </c:pt>
                <c:pt idx="4">
                  <c:v>43.234890421391583</c:v>
                </c:pt>
                <c:pt idx="5">
                  <c:v>60.427646216979987</c:v>
                </c:pt>
                <c:pt idx="6">
                  <c:v>42.521498139387894</c:v>
                </c:pt>
                <c:pt idx="7">
                  <c:v>39.260522108603936</c:v>
                </c:pt>
                <c:pt idx="8">
                  <c:v>56.277683956957446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54.908286938105874</c:v>
                </c:pt>
                <c:pt idx="1">
                  <c:v>100.75322851210709</c:v>
                </c:pt>
                <c:pt idx="2">
                  <c:v>61.437373146147308</c:v>
                </c:pt>
                <c:pt idx="3">
                  <c:v>51.152140412056283</c:v>
                </c:pt>
                <c:pt idx="4">
                  <c:v>48.532940947383196</c:v>
                </c:pt>
                <c:pt idx="5">
                  <c:v>56.846498020688699</c:v>
                </c:pt>
                <c:pt idx="6">
                  <c:v>42.827473840804956</c:v>
                </c:pt>
                <c:pt idx="7">
                  <c:v>41.529068763260419</c:v>
                </c:pt>
                <c:pt idx="8">
                  <c:v>56.857989419446334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10.497700858679364</c:v>
                </c:pt>
                <c:pt idx="1">
                  <c:v>22.00564429066457</c:v>
                </c:pt>
                <c:pt idx="2">
                  <c:v>13.097642043167184</c:v>
                </c:pt>
                <c:pt idx="3">
                  <c:v>9.0402592340431926</c:v>
                </c:pt>
                <c:pt idx="4">
                  <c:v>8.1129511854474288</c:v>
                </c:pt>
                <c:pt idx="5">
                  <c:v>11.339141587537908</c:v>
                </c:pt>
                <c:pt idx="6">
                  <c:v>7.97908437779369</c:v>
                </c:pt>
                <c:pt idx="7">
                  <c:v>7.3671679580500999</c:v>
                </c:pt>
                <c:pt idx="8">
                  <c:v>10.560408464616572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10.665013147278474</c:v>
                </c:pt>
                <c:pt idx="1">
                  <c:v>19.569623578379332</c:v>
                </c:pt>
                <c:pt idx="2">
                  <c:v>11.933178557846981</c:v>
                </c:pt>
                <c:pt idx="3">
                  <c:v>9.9354447284243346</c:v>
                </c:pt>
                <c:pt idx="4">
                  <c:v>9.4267091935209972</c:v>
                </c:pt>
                <c:pt idx="5">
                  <c:v>11.041478118790838</c:v>
                </c:pt>
                <c:pt idx="6">
                  <c:v>8.3185179696423077</c:v>
                </c:pt>
                <c:pt idx="7">
                  <c:v>8.0663245759909117</c:v>
                </c:pt>
                <c:pt idx="8">
                  <c:v>11.043710130125827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9.1168539341778221</c:v>
                </c:pt>
                <c:pt idx="1">
                  <c:v>16.775761884444677</c:v>
                </c:pt>
                <c:pt idx="2">
                  <c:v>10.750866807448402</c:v>
                </c:pt>
                <c:pt idx="3">
                  <c:v>10.240410371723357</c:v>
                </c:pt>
                <c:pt idx="4">
                  <c:v>11.07885049054623</c:v>
                </c:pt>
                <c:pt idx="5">
                  <c:v>11.008896403928157</c:v>
                </c:pt>
                <c:pt idx="6">
                  <c:v>9.2439413823017382</c:v>
                </c:pt>
                <c:pt idx="7">
                  <c:v>8.9157428881824785</c:v>
                </c:pt>
                <c:pt idx="8">
                  <c:v>12.868675837247126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8.1812284683984993E-2</c:v>
                </c:pt>
                <c:pt idx="1">
                  <c:v>8.8187334760624944E-2</c:v>
                </c:pt>
                <c:pt idx="2">
                  <c:v>9.0949709936753942E-2</c:v>
                </c:pt>
                <c:pt idx="3">
                  <c:v>9.0195841315569639E-2</c:v>
                </c:pt>
                <c:pt idx="4">
                  <c:v>9.023413682757854E-2</c:v>
                </c:pt>
                <c:pt idx="5">
                  <c:v>9.1168539341778224E-2</c:v>
                </c:pt>
                <c:pt idx="6">
                  <c:v>9.2774737616024228E-2</c:v>
                </c:pt>
                <c:pt idx="7">
                  <c:v>9.6113006383229518E-2</c:v>
                </c:pt>
                <c:pt idx="8">
                  <c:v>9.5965049544443556E-2</c:v>
                </c:pt>
                <c:pt idx="9">
                  <c:v>0.1016352080616045</c:v>
                </c:pt>
                <c:pt idx="10">
                  <c:v>0.10665013147278474</c:v>
                </c:pt>
                <c:pt idx="11">
                  <c:v>9.628408494546474E-2</c:v>
                </c:pt>
                <c:pt idx="12">
                  <c:v>9.6950332527728847E-2</c:v>
                </c:pt>
                <c:pt idx="13">
                  <c:v>9.7545387197037564E-2</c:v>
                </c:pt>
                <c:pt idx="14">
                  <c:v>9.8156678418257828E-2</c:v>
                </c:pt>
                <c:pt idx="15">
                  <c:v>9.8749774051860043E-2</c:v>
                </c:pt>
                <c:pt idx="16">
                  <c:v>9.9345640796239518E-2</c:v>
                </c:pt>
                <c:pt idx="17">
                  <c:v>9.9972462613125562E-2</c:v>
                </c:pt>
                <c:pt idx="18">
                  <c:v>0.10058913820904079</c:v>
                </c:pt>
                <c:pt idx="19">
                  <c:v>0.10119490231501264</c:v>
                </c:pt>
                <c:pt idx="20">
                  <c:v>0.10181304088872549</c:v>
                </c:pt>
                <c:pt idx="21">
                  <c:v>0.10245422449114124</c:v>
                </c:pt>
                <c:pt idx="22">
                  <c:v>0.10306674732393391</c:v>
                </c:pt>
                <c:pt idx="23">
                  <c:v>0.10368314083530222</c:v>
                </c:pt>
                <c:pt idx="24">
                  <c:v>0.10432154914183014</c:v>
                </c:pt>
                <c:pt idx="25">
                  <c:v>0.10497700858679364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0.17360400593400127</c:v>
                </c:pt>
                <c:pt idx="1">
                  <c:v>0.16625146139267383</c:v>
                </c:pt>
                <c:pt idx="2">
                  <c:v>0.16679725273813079</c:v>
                </c:pt>
                <c:pt idx="3">
                  <c:v>0.16782704534451548</c:v>
                </c:pt>
                <c:pt idx="4">
                  <c:v>0.17186361065192174</c:v>
                </c:pt>
                <c:pt idx="5">
                  <c:v>0.16775761884444676</c:v>
                </c:pt>
                <c:pt idx="6">
                  <c:v>0.17094391004019041</c:v>
                </c:pt>
                <c:pt idx="7">
                  <c:v>0.16801269912319183</c:v>
                </c:pt>
                <c:pt idx="8">
                  <c:v>0.17729670570778766</c:v>
                </c:pt>
                <c:pt idx="9">
                  <c:v>0.18285095310325325</c:v>
                </c:pt>
                <c:pt idx="10">
                  <c:v>0.1956962357837933</c:v>
                </c:pt>
                <c:pt idx="11">
                  <c:v>0.19901751553778124</c:v>
                </c:pt>
                <c:pt idx="12">
                  <c:v>0.20008941618755413</c:v>
                </c:pt>
                <c:pt idx="13">
                  <c:v>0.20159194822460386</c:v>
                </c:pt>
                <c:pt idx="14">
                  <c:v>0.20304432329136377</c:v>
                </c:pt>
                <c:pt idx="15">
                  <c:v>0.20450757969155231</c:v>
                </c:pt>
                <c:pt idx="16">
                  <c:v>0.20600063337581356</c:v>
                </c:pt>
                <c:pt idx="17">
                  <c:v>0.20754044456274012</c:v>
                </c:pt>
                <c:pt idx="18">
                  <c:v>0.20913052649757369</c:v>
                </c:pt>
                <c:pt idx="19">
                  <c:v>0.21068470639168219</c:v>
                </c:pt>
                <c:pt idx="20">
                  <c:v>0.21229890186679595</c:v>
                </c:pt>
                <c:pt idx="21">
                  <c:v>0.213891318099445</c:v>
                </c:pt>
                <c:pt idx="22">
                  <c:v>0.21542517608822767</c:v>
                </c:pt>
                <c:pt idx="23">
                  <c:v>0.21693509762036553</c:v>
                </c:pt>
                <c:pt idx="24">
                  <c:v>0.21847551852074623</c:v>
                </c:pt>
                <c:pt idx="25">
                  <c:v>0.22005644290664569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0.10581646059727721</c:v>
                </c:pt>
                <c:pt idx="1">
                  <c:v>0.10685749538888693</c:v>
                </c:pt>
                <c:pt idx="2">
                  <c:v>0.10829384885212129</c:v>
                </c:pt>
                <c:pt idx="3">
                  <c:v>0.10603441858834908</c:v>
                </c:pt>
                <c:pt idx="4">
                  <c:v>0.10816275843341212</c:v>
                </c:pt>
                <c:pt idx="5">
                  <c:v>0.10750866807448402</c:v>
                </c:pt>
                <c:pt idx="6">
                  <c:v>0.10718440134804194</c:v>
                </c:pt>
                <c:pt idx="7">
                  <c:v>0.11051681829848267</c:v>
                </c:pt>
                <c:pt idx="8">
                  <c:v>0.11217835691588758</c:v>
                </c:pt>
                <c:pt idx="9">
                  <c:v>0.11248641722167081</c:v>
                </c:pt>
                <c:pt idx="10">
                  <c:v>0.11933178557846981</c:v>
                </c:pt>
                <c:pt idx="11">
                  <c:v>0.12086264089877023</c:v>
                </c:pt>
                <c:pt idx="12">
                  <c:v>0.12151813949733523</c:v>
                </c:pt>
                <c:pt idx="13">
                  <c:v>0.12228157450685707</c:v>
                </c:pt>
                <c:pt idx="14">
                  <c:v>0.12305696936676491</c:v>
                </c:pt>
                <c:pt idx="15">
                  <c:v>0.12380230657703804</c:v>
                </c:pt>
                <c:pt idx="16">
                  <c:v>0.12453121229406042</c:v>
                </c:pt>
                <c:pt idx="17">
                  <c:v>0.12524660745088945</c:v>
                </c:pt>
                <c:pt idx="18">
                  <c:v>0.12590636340689107</c:v>
                </c:pt>
                <c:pt idx="19">
                  <c:v>0.12659309044658779</c:v>
                </c:pt>
                <c:pt idx="20">
                  <c:v>0.12731476799918731</c:v>
                </c:pt>
                <c:pt idx="21">
                  <c:v>0.12807551783957635</c:v>
                </c:pt>
                <c:pt idx="22">
                  <c:v>0.12875957532659407</c:v>
                </c:pt>
                <c:pt idx="23">
                  <c:v>0.12948097348276408</c:v>
                </c:pt>
                <c:pt idx="24">
                  <c:v>0.130210275016966</c:v>
                </c:pt>
                <c:pt idx="25">
                  <c:v>0.13097642043167185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0.10534472288288947</c:v>
                </c:pt>
                <c:pt idx="1">
                  <c:v>0.10422187945125197</c:v>
                </c:pt>
                <c:pt idx="2">
                  <c:v>0.10371505184571922</c:v>
                </c:pt>
                <c:pt idx="3">
                  <c:v>0.1041135591584265</c:v>
                </c:pt>
                <c:pt idx="4">
                  <c:v>0.10297552906033186</c:v>
                </c:pt>
                <c:pt idx="5">
                  <c:v>0.10240410371723356</c:v>
                </c:pt>
                <c:pt idx="6">
                  <c:v>9.6435129819255977E-2</c:v>
                </c:pt>
                <c:pt idx="7">
                  <c:v>9.9759855735483738E-2</c:v>
                </c:pt>
                <c:pt idx="8">
                  <c:v>9.9316614753770585E-2</c:v>
                </c:pt>
                <c:pt idx="9">
                  <c:v>9.6436763737944561E-2</c:v>
                </c:pt>
                <c:pt idx="10">
                  <c:v>9.935444728424335E-2</c:v>
                </c:pt>
                <c:pt idx="11">
                  <c:v>0.10051681639232823</c:v>
                </c:pt>
                <c:pt idx="12">
                  <c:v>9.9898949325050279E-2</c:v>
                </c:pt>
                <c:pt idx="13">
                  <c:v>9.9281460103402247E-2</c:v>
                </c:pt>
                <c:pt idx="14">
                  <c:v>9.8732822185213009E-2</c:v>
                </c:pt>
                <c:pt idx="15">
                  <c:v>9.8064776745205612E-2</c:v>
                </c:pt>
                <c:pt idx="16">
                  <c:v>9.7410872160658954E-2</c:v>
                </c:pt>
                <c:pt idx="17">
                  <c:v>9.6771954178540648E-2</c:v>
                </c:pt>
                <c:pt idx="18">
                  <c:v>9.6115474533895295E-2</c:v>
                </c:pt>
                <c:pt idx="19">
                  <c:v>9.539162364702615E-2</c:v>
                </c:pt>
                <c:pt idx="20">
                  <c:v>9.4554770962258727E-2</c:v>
                </c:pt>
                <c:pt idx="21">
                  <c:v>9.3634314101895627E-2</c:v>
                </c:pt>
                <c:pt idx="22">
                  <c:v>9.289548153675932E-2</c:v>
                </c:pt>
                <c:pt idx="23">
                  <c:v>9.2114332426372167E-2</c:v>
                </c:pt>
                <c:pt idx="24">
                  <c:v>9.1302573056290859E-2</c:v>
                </c:pt>
                <c:pt idx="25">
                  <c:v>9.0402592340431923E-2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0.11085572761886532</c:v>
                </c:pt>
                <c:pt idx="1">
                  <c:v>0.1171272802055463</c:v>
                </c:pt>
                <c:pt idx="2">
                  <c:v>0.11763450377972449</c:v>
                </c:pt>
                <c:pt idx="3">
                  <c:v>0.10927274481286592</c:v>
                </c:pt>
                <c:pt idx="4">
                  <c:v>0.11098871658547953</c:v>
                </c:pt>
                <c:pt idx="5">
                  <c:v>0.11078850490546231</c:v>
                </c:pt>
                <c:pt idx="6">
                  <c:v>0.10978668231162099</c:v>
                </c:pt>
                <c:pt idx="7">
                  <c:v>0.110639119724149</c:v>
                </c:pt>
                <c:pt idx="8">
                  <c:v>0.10558703720770284</c:v>
                </c:pt>
                <c:pt idx="9">
                  <c:v>0.10167530731431138</c:v>
                </c:pt>
                <c:pt idx="10">
                  <c:v>9.4267091935209976E-2</c:v>
                </c:pt>
                <c:pt idx="11">
                  <c:v>9.4183601389623534E-2</c:v>
                </c:pt>
                <c:pt idx="12">
                  <c:v>9.3120621987550181E-2</c:v>
                </c:pt>
                <c:pt idx="13">
                  <c:v>9.1953766443766585E-2</c:v>
                </c:pt>
                <c:pt idx="14">
                  <c:v>9.0859358900063233E-2</c:v>
                </c:pt>
                <c:pt idx="15">
                  <c:v>8.9916979844617245E-2</c:v>
                </c:pt>
                <c:pt idx="16">
                  <c:v>8.9003138668298107E-2</c:v>
                </c:pt>
                <c:pt idx="17">
                  <c:v>8.8026044782767043E-2</c:v>
                </c:pt>
                <c:pt idx="18">
                  <c:v>8.7099315593631557E-2</c:v>
                </c:pt>
                <c:pt idx="19">
                  <c:v>8.6200136888932188E-2</c:v>
                </c:pt>
                <c:pt idx="20">
                  <c:v>8.5319078821238251E-2</c:v>
                </c:pt>
                <c:pt idx="21">
                  <c:v>8.4466289293662469E-2</c:v>
                </c:pt>
                <c:pt idx="22">
                  <c:v>8.3621715730066465E-2</c:v>
                </c:pt>
                <c:pt idx="23">
                  <c:v>8.2798627747197248E-2</c:v>
                </c:pt>
                <c:pt idx="24">
                  <c:v>8.1960531735022199E-2</c:v>
                </c:pt>
                <c:pt idx="25">
                  <c:v>8.1129511854474284E-2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0.11314539445950418</c:v>
                </c:pt>
                <c:pt idx="1">
                  <c:v>0.1089213890240117</c:v>
                </c:pt>
                <c:pt idx="2">
                  <c:v>0.10875822721060667</c:v>
                </c:pt>
                <c:pt idx="3">
                  <c:v>0.11202747795648486</c:v>
                </c:pt>
                <c:pt idx="4">
                  <c:v>0.11259283327907695</c:v>
                </c:pt>
                <c:pt idx="5">
                  <c:v>0.11008896403928158</c:v>
                </c:pt>
                <c:pt idx="6">
                  <c:v>0.11356069587963699</c:v>
                </c:pt>
                <c:pt idx="7">
                  <c:v>0.11062593891490394</c:v>
                </c:pt>
                <c:pt idx="8">
                  <c:v>0.10970907328800926</c:v>
                </c:pt>
                <c:pt idx="9">
                  <c:v>0.11395879662476574</c:v>
                </c:pt>
                <c:pt idx="10">
                  <c:v>0.11041478118790837</c:v>
                </c:pt>
                <c:pt idx="11">
                  <c:v>0.10840574849212999</c:v>
                </c:pt>
                <c:pt idx="12">
                  <c:v>0.10866392295476791</c:v>
                </c:pt>
                <c:pt idx="13">
                  <c:v>0.10914591578289855</c:v>
                </c:pt>
                <c:pt idx="14">
                  <c:v>0.10954031596621236</c:v>
                </c:pt>
                <c:pt idx="15">
                  <c:v>0.10999400138336886</c:v>
                </c:pt>
                <c:pt idx="16">
                  <c:v>0.11036635650490217</c:v>
                </c:pt>
                <c:pt idx="17">
                  <c:v>0.1107304180988312</c:v>
                </c:pt>
                <c:pt idx="18">
                  <c:v>0.11104295042137018</c:v>
                </c:pt>
                <c:pt idx="19">
                  <c:v>0.111370079875403</c:v>
                </c:pt>
                <c:pt idx="20">
                  <c:v>0.11166952219458051</c:v>
                </c:pt>
                <c:pt idx="21">
                  <c:v>0.1120018863418946</c:v>
                </c:pt>
                <c:pt idx="22">
                  <c:v>0.11234474639929143</c:v>
                </c:pt>
                <c:pt idx="23">
                  <c:v>0.11268416743087643</c:v>
                </c:pt>
                <c:pt idx="24">
                  <c:v>0.11303133845790514</c:v>
                </c:pt>
                <c:pt idx="25">
                  <c:v>0.11339141587537907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8.7425896506058129E-2</c:v>
                </c:pt>
                <c:pt idx="1">
                  <c:v>9.4734012291277175E-2</c:v>
                </c:pt>
                <c:pt idx="2">
                  <c:v>9.2593029685327954E-2</c:v>
                </c:pt>
                <c:pt idx="3">
                  <c:v>9.3627988442252966E-2</c:v>
                </c:pt>
                <c:pt idx="4">
                  <c:v>9.2039346769260663E-2</c:v>
                </c:pt>
                <c:pt idx="5">
                  <c:v>9.2439413823017375E-2</c:v>
                </c:pt>
                <c:pt idx="6">
                  <c:v>9.1255116214494392E-2</c:v>
                </c:pt>
                <c:pt idx="7">
                  <c:v>8.7538094841501254E-2</c:v>
                </c:pt>
                <c:pt idx="8">
                  <c:v>8.4722468818237182E-2</c:v>
                </c:pt>
                <c:pt idx="9">
                  <c:v>8.4539218986634981E-2</c:v>
                </c:pt>
                <c:pt idx="10">
                  <c:v>8.3185179696423084E-2</c:v>
                </c:pt>
                <c:pt idx="11">
                  <c:v>8.2096010351025803E-2</c:v>
                </c:pt>
                <c:pt idx="12">
                  <c:v>8.2186676697027533E-2</c:v>
                </c:pt>
                <c:pt idx="13">
                  <c:v>8.2091160157162057E-2</c:v>
                </c:pt>
                <c:pt idx="14">
                  <c:v>8.1976067329150706E-2</c:v>
                </c:pt>
                <c:pt idx="15">
                  <c:v>8.183668968105294E-2</c:v>
                </c:pt>
                <c:pt idx="16">
                  <c:v>8.1712802200355927E-2</c:v>
                </c:pt>
                <c:pt idx="17">
                  <c:v>8.1567474885076777E-2</c:v>
                </c:pt>
                <c:pt idx="18">
                  <c:v>8.1361886978842071E-2</c:v>
                </c:pt>
                <c:pt idx="19">
                  <c:v>8.1146780045148928E-2</c:v>
                </c:pt>
                <c:pt idx="20">
                  <c:v>8.09050791086105E-2</c:v>
                </c:pt>
                <c:pt idx="21">
                  <c:v>8.0631212518973802E-2</c:v>
                </c:pt>
                <c:pt idx="22">
                  <c:v>8.0423309325638764E-2</c:v>
                </c:pt>
                <c:pt idx="23">
                  <c:v>8.0210135906091037E-2</c:v>
                </c:pt>
                <c:pt idx="24">
                  <c:v>8.0005775150433278E-2</c:v>
                </c:pt>
                <c:pt idx="25">
                  <c:v>7.9790843777936896E-2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9.111573232880979E-2</c:v>
                </c:pt>
                <c:pt idx="1">
                  <c:v>8.5293602940694893E-2</c:v>
                </c:pt>
                <c:pt idx="2">
                  <c:v>8.6649716425777776E-2</c:v>
                </c:pt>
                <c:pt idx="3">
                  <c:v>8.9291043757197638E-2</c:v>
                </c:pt>
                <c:pt idx="4">
                  <c:v>8.611008063944936E-2</c:v>
                </c:pt>
                <c:pt idx="5">
                  <c:v>8.9157428881824791E-2</c:v>
                </c:pt>
                <c:pt idx="6">
                  <c:v>9.0734632305677854E-2</c:v>
                </c:pt>
                <c:pt idx="7">
                  <c:v>9.1297133041077783E-2</c:v>
                </c:pt>
                <c:pt idx="8">
                  <c:v>9.1869317005931719E-2</c:v>
                </c:pt>
                <c:pt idx="9">
                  <c:v>8.6599670100024381E-2</c:v>
                </c:pt>
                <c:pt idx="10">
                  <c:v>8.0663245759909116E-2</c:v>
                </c:pt>
                <c:pt idx="11">
                  <c:v>8.2845586180324643E-2</c:v>
                </c:pt>
                <c:pt idx="12">
                  <c:v>8.2118531023587557E-2</c:v>
                </c:pt>
                <c:pt idx="13">
                  <c:v>8.1424734967256926E-2</c:v>
                </c:pt>
                <c:pt idx="14">
                  <c:v>8.0732454693935071E-2</c:v>
                </c:pt>
                <c:pt idx="15">
                  <c:v>8.0041885114954248E-2</c:v>
                </c:pt>
                <c:pt idx="16">
                  <c:v>7.9392517656576497E-2</c:v>
                </c:pt>
                <c:pt idx="17">
                  <c:v>7.8752064756695814E-2</c:v>
                </c:pt>
                <c:pt idx="18">
                  <c:v>7.8191953560771202E-2</c:v>
                </c:pt>
                <c:pt idx="19">
                  <c:v>7.7637847350582656E-2</c:v>
                </c:pt>
                <c:pt idx="20">
                  <c:v>7.7065577948027889E-2</c:v>
                </c:pt>
                <c:pt idx="21">
                  <c:v>7.6481463753453618E-2</c:v>
                </c:pt>
                <c:pt idx="22">
                  <c:v>7.5829926367398229E-2</c:v>
                </c:pt>
                <c:pt idx="23">
                  <c:v>7.5147783708803526E-2</c:v>
                </c:pt>
                <c:pt idx="24">
                  <c:v>7.4420981223662738E-2</c:v>
                </c:pt>
                <c:pt idx="25">
                  <c:v>7.3671679580500998E-2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0.13087977498860962</c:v>
                </c:pt>
                <c:pt idx="1">
                  <c:v>0.12840554454503228</c:v>
                </c:pt>
                <c:pt idx="2">
                  <c:v>0.12460865952583799</c:v>
                </c:pt>
                <c:pt idx="3">
                  <c:v>0.12760988062433792</c:v>
                </c:pt>
                <c:pt idx="4">
                  <c:v>0.12503298775348939</c:v>
                </c:pt>
                <c:pt idx="5">
                  <c:v>0.12868675837247126</c:v>
                </c:pt>
                <c:pt idx="6">
                  <c:v>0.12732469446505723</c:v>
                </c:pt>
                <c:pt idx="7">
                  <c:v>0.12549733393798024</c:v>
                </c:pt>
                <c:pt idx="8">
                  <c:v>0.12335537675822966</c:v>
                </c:pt>
                <c:pt idx="9">
                  <c:v>0.11981766484979033</c:v>
                </c:pt>
                <c:pt idx="10">
                  <c:v>0.11043710130125828</c:v>
                </c:pt>
                <c:pt idx="11">
                  <c:v>0.11578799581255171</c:v>
                </c:pt>
                <c:pt idx="12">
                  <c:v>0.11545340979939851</c:v>
                </c:pt>
                <c:pt idx="13">
                  <c:v>0.11468405261701496</c:v>
                </c:pt>
                <c:pt idx="14">
                  <c:v>0.11390100984903921</c:v>
                </c:pt>
                <c:pt idx="15">
                  <c:v>0.11308600691035071</c:v>
                </c:pt>
                <c:pt idx="16">
                  <c:v>0.1122368263430948</c:v>
                </c:pt>
                <c:pt idx="17">
                  <c:v>0.11139252867133342</c:v>
                </c:pt>
                <c:pt idx="18">
                  <c:v>0.11056239079798398</c:v>
                </c:pt>
                <c:pt idx="19">
                  <c:v>0.10978083303962455</c:v>
                </c:pt>
                <c:pt idx="20">
                  <c:v>0.10905926021057527</c:v>
                </c:pt>
                <c:pt idx="21">
                  <c:v>0.10836377355995734</c:v>
                </c:pt>
                <c:pt idx="22">
                  <c:v>0.10763332190209007</c:v>
                </c:pt>
                <c:pt idx="23">
                  <c:v>0.10694574084222758</c:v>
                </c:pt>
                <c:pt idx="24">
                  <c:v>0.10627145769714332</c:v>
                </c:pt>
                <c:pt idx="25">
                  <c:v>0.10560408464616572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6.4861191284456012</c:v>
                </c:pt>
                <c:pt idx="1">
                  <c:v>9.7945423715772222</c:v>
                </c:pt>
                <c:pt idx="2">
                  <c:v>3.8648111808073224</c:v>
                </c:pt>
                <c:pt idx="3">
                  <c:v>-1.8204800864941575</c:v>
                </c:pt>
                <c:pt idx="4">
                  <c:v>-3.3347520654599663</c:v>
                </c:pt>
                <c:pt idx="5">
                  <c:v>3.3269802997955154</c:v>
                </c:pt>
                <c:pt idx="6">
                  <c:v>-2.9346957888071543</c:v>
                </c:pt>
                <c:pt idx="7">
                  <c:v>-0.22984600565863644</c:v>
                </c:pt>
                <c:pt idx="8">
                  <c:v>-2.9916790342061219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2.6915726331275778</c:v>
                </c:pt>
                <c:pt idx="1">
                  <c:v>6.8106257400610843</c:v>
                </c:pt>
                <c:pt idx="2">
                  <c:v>3.6456765158383888</c:v>
                </c:pt>
                <c:pt idx="3">
                  <c:v>1.6062100534674641</c:v>
                </c:pt>
                <c:pt idx="4">
                  <c:v>-3.7043749902613001</c:v>
                </c:pt>
                <c:pt idx="5">
                  <c:v>-1.7016570860306928</c:v>
                </c:pt>
                <c:pt idx="6">
                  <c:v>-0.60590254108254982</c:v>
                </c:pt>
                <c:pt idx="7">
                  <c:v>-2.9628973453487006</c:v>
                </c:pt>
                <c:pt idx="8">
                  <c:v>-4.7002529797710366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-3.521867014739442</c:v>
                </c:pt>
                <c:pt idx="1">
                  <c:v>5.6663807319860382</c:v>
                </c:pt>
                <c:pt idx="2">
                  <c:v>2.9856331273460057</c:v>
                </c:pt>
                <c:pt idx="3">
                  <c:v>-0.12217253715361664</c:v>
                </c:pt>
                <c:pt idx="4">
                  <c:v>-1.742842145639699</c:v>
                </c:pt>
                <c:pt idx="5">
                  <c:v>0.39108047917498112</c:v>
                </c:pt>
                <c:pt idx="6">
                  <c:v>-0.24211563147542137</c:v>
                </c:pt>
                <c:pt idx="7">
                  <c:v>0.1223269940083398</c:v>
                </c:pt>
                <c:pt idx="8">
                  <c:v>1.9885759964928909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4.5570876766389219</c:v>
                </c:pt>
                <c:pt idx="1">
                  <c:v>10.851109858173203</c:v>
                </c:pt>
                <c:pt idx="2">
                  <c:v>5.3758998915897678</c:v>
                </c:pt>
                <c:pt idx="3">
                  <c:v>-2.853341585578427</c:v>
                </c:pt>
                <c:pt idx="4">
                  <c:v>-3.5552083803519139</c:v>
                </c:pt>
                <c:pt idx="5">
                  <c:v>3.1900677171163068</c:v>
                </c:pt>
                <c:pt idx="6">
                  <c:v>-6.3860069941640063E-2</c:v>
                </c:pt>
                <c:pt idx="7">
                  <c:v>-2.3908736486648223</c:v>
                </c:pt>
                <c:pt idx="8">
                  <c:v>-2.5688814589817781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1.0352206618994799</c:v>
                </c:pt>
                <c:pt idx="1">
                  <c:v>16.517490590159241</c:v>
                </c:pt>
                <c:pt idx="2">
                  <c:v>8.3615330189357735</c:v>
                </c:pt>
                <c:pt idx="3">
                  <c:v>-2.9755141227320436</c:v>
                </c:pt>
                <c:pt idx="4">
                  <c:v>-5.2980505259916129</c:v>
                </c:pt>
                <c:pt idx="5">
                  <c:v>3.5811481962912879</c:v>
                </c:pt>
                <c:pt idx="6">
                  <c:v>-0.30597570141706143</c:v>
                </c:pt>
                <c:pt idx="7">
                  <c:v>-2.2685466546564825</c:v>
                </c:pt>
                <c:pt idx="8">
                  <c:v>-0.58030546248888726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1.2402784220480925</c:v>
                </c:pt>
                <c:pt idx="1">
                  <c:v>6.2173367333410141</c:v>
                </c:pt>
                <c:pt idx="2">
                  <c:v>9.1850292796237412</c:v>
                </c:pt>
                <c:pt idx="3">
                  <c:v>-4.6302074365967627</c:v>
                </c:pt>
                <c:pt idx="4">
                  <c:v>1.2281903767563662E-2</c:v>
                </c:pt>
                <c:pt idx="5">
                  <c:v>1.0889216996697044</c:v>
                </c:pt>
                <c:pt idx="6">
                  <c:v>-0.88807552460857764</c:v>
                </c:pt>
                <c:pt idx="7">
                  <c:v>1.2849203765403336</c:v>
                </c:pt>
                <c:pt idx="8">
                  <c:v>-0.84006313021035339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-0.20505776014856281</c:v>
                </c:pt>
                <c:pt idx="1">
                  <c:v>10.30015385681827</c:v>
                </c:pt>
                <c:pt idx="2">
                  <c:v>-0.82349626068803161</c:v>
                </c:pt>
                <c:pt idx="3">
                  <c:v>1.6546933138646978</c:v>
                </c:pt>
                <c:pt idx="4">
                  <c:v>-5.3103324297591925</c:v>
                </c:pt>
                <c:pt idx="5">
                  <c:v>2.4922264966216083</c:v>
                </c:pt>
                <c:pt idx="6">
                  <c:v>0.58209982319159614</c:v>
                </c:pt>
                <c:pt idx="7">
                  <c:v>-3.553467031196881</c:v>
                </c:pt>
                <c:pt idx="8">
                  <c:v>0.2597576677214164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1.2733507298252835</c:v>
                </c:pt>
                <c:pt idx="1">
                  <c:v>-2.13817270279133E-2</c:v>
                </c:pt>
                <c:pt idx="2">
                  <c:v>0.16111576850618015</c:v>
                </c:pt>
                <c:pt idx="3">
                  <c:v>-0.14942970672041422</c:v>
                </c:pt>
                <c:pt idx="4">
                  <c:v>-0.41853348692460202</c:v>
                </c:pt>
                <c:pt idx="5">
                  <c:v>0.65437219012120984</c:v>
                </c:pt>
                <c:pt idx="6">
                  <c:v>-0.54393575552811035</c:v>
                </c:pt>
                <c:pt idx="7">
                  <c:v>0.62649725699777559</c:v>
                </c:pt>
                <c:pt idx="8">
                  <c:v>1.073744286222782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1.1409843260896659</c:v>
                </c:pt>
                <c:pt idx="1">
                  <c:v>3.0623630478545003</c:v>
                </c:pt>
                <c:pt idx="2">
                  <c:v>2.9315059363402174</c:v>
                </c:pt>
                <c:pt idx="3">
                  <c:v>-2.5701118481131324</c:v>
                </c:pt>
                <c:pt idx="4">
                  <c:v>0.46870264565185504</c:v>
                </c:pt>
                <c:pt idx="5">
                  <c:v>-0.54217595749452485</c:v>
                </c:pt>
                <c:pt idx="6">
                  <c:v>0.99349160535047076</c:v>
                </c:pt>
                <c:pt idx="7">
                  <c:v>0.82625779475861982</c:v>
                </c:pt>
                <c:pt idx="8">
                  <c:v>-4.377457657014773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-1.3791143940153958</c:v>
                </c:pt>
                <c:pt idx="1">
                  <c:v>13.476509269332695</c:v>
                </c:pt>
                <c:pt idx="2">
                  <c:v>5.2689113140893014</c:v>
                </c:pt>
                <c:pt idx="3">
                  <c:v>-0.25597256789852807</c:v>
                </c:pt>
                <c:pt idx="4">
                  <c:v>-5.3482196847188348</c:v>
                </c:pt>
                <c:pt idx="5">
                  <c:v>3.4689519636647006</c:v>
                </c:pt>
                <c:pt idx="6">
                  <c:v>-0.75553155123931681</c:v>
                </c:pt>
                <c:pt idx="7">
                  <c:v>-3.7213017064129872</c:v>
                </c:pt>
                <c:pt idx="8">
                  <c:v>2.7234079083030132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0.33395979131876485</c:v>
                </c:pt>
                <c:pt idx="1">
                  <c:v>0.75969938641051549</c:v>
                </c:pt>
                <c:pt idx="2">
                  <c:v>0.14753204639683615</c:v>
                </c:pt>
                <c:pt idx="3">
                  <c:v>-0.23305563039099875</c:v>
                </c:pt>
                <c:pt idx="4">
                  <c:v>9.1004656501139092E-2</c:v>
                </c:pt>
                <c:pt idx="5">
                  <c:v>0.28304708060598305</c:v>
                </c:pt>
                <c:pt idx="6">
                  <c:v>-0.29841701993787284</c:v>
                </c:pt>
                <c:pt idx="7">
                  <c:v>1.3479663178714851E-3</c:v>
                </c:pt>
                <c:pt idx="8">
                  <c:v>0.35768109812679416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0.68456703085269144</c:v>
                </c:pt>
                <c:pt idx="1">
                  <c:v>1.5677084729259469</c:v>
                </c:pt>
                <c:pt idx="2">
                  <c:v>2.9078401980067525</c:v>
                </c:pt>
                <c:pt idx="3">
                  <c:v>-2.3274055266956069</c:v>
                </c:pt>
                <c:pt idx="4">
                  <c:v>-5.849120948228026E-2</c:v>
                </c:pt>
                <c:pt idx="5">
                  <c:v>-1.6449879854409488</c:v>
                </c:pt>
                <c:pt idx="6">
                  <c:v>7.7720424867244731E-2</c:v>
                </c:pt>
                <c:pt idx="7">
                  <c:v>0.58591501665824608</c:v>
                </c:pt>
                <c:pt idx="8">
                  <c:v>-2.4199931129391672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0.22175159987664017</c:v>
                </c:pt>
                <c:pt idx="1">
                  <c:v>3.8899288740045179</c:v>
                </c:pt>
                <c:pt idx="2">
                  <c:v>6.1296570352201574</c:v>
                </c:pt>
                <c:pt idx="3">
                  <c:v>-2.06974627951017</c:v>
                </c:pt>
                <c:pt idx="4">
                  <c:v>-2.0231543251297168E-2</c:v>
                </c:pt>
                <c:pt idx="5">
                  <c:v>2.4508626045047528</c:v>
                </c:pt>
                <c:pt idx="6">
                  <c:v>-0.66737892953792333</c:v>
                </c:pt>
                <c:pt idx="7">
                  <c:v>0.6976573935642123</c:v>
                </c:pt>
                <c:pt idx="8">
                  <c:v>1.2222488846020374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0.93939093850650668</c:v>
                </c:pt>
                <c:pt idx="1">
                  <c:v>-0.78108111343843056</c:v>
                </c:pt>
                <c:pt idx="2">
                  <c:v>1.3583722109344887E-2</c:v>
                </c:pt>
                <c:pt idx="3">
                  <c:v>8.3625923670583913E-2</c:v>
                </c:pt>
                <c:pt idx="4">
                  <c:v>-0.50953814342574155</c:v>
                </c:pt>
                <c:pt idx="5">
                  <c:v>0.37132510951522668</c:v>
                </c:pt>
                <c:pt idx="6">
                  <c:v>-0.24551873559023729</c:v>
                </c:pt>
                <c:pt idx="7">
                  <c:v>0.62514929067990899</c:v>
                </c:pt>
                <c:pt idx="8">
                  <c:v>0.71606318809599001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0.45641729523697538</c:v>
                </c:pt>
                <c:pt idx="1">
                  <c:v>1.4946545749285569</c:v>
                </c:pt>
                <c:pt idx="2">
                  <c:v>2.3665738333469299E-2</c:v>
                </c:pt>
                <c:pt idx="3">
                  <c:v>-0.24270632141753001</c:v>
                </c:pt>
                <c:pt idx="4">
                  <c:v>0.52719385513413375</c:v>
                </c:pt>
                <c:pt idx="5">
                  <c:v>1.10281202794642</c:v>
                </c:pt>
                <c:pt idx="6">
                  <c:v>0.91577118048323491</c:v>
                </c:pt>
                <c:pt idx="7">
                  <c:v>0.24034277810037441</c:v>
                </c:pt>
                <c:pt idx="8">
                  <c:v>-1.95746454407558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-1.6008659938920005</c:v>
                </c:pt>
                <c:pt idx="1">
                  <c:v>9.5865803953281912</c:v>
                </c:pt>
                <c:pt idx="2">
                  <c:v>-0.86074572113083647</c:v>
                </c:pt>
                <c:pt idx="3">
                  <c:v>1.8137737116116686</c:v>
                </c:pt>
                <c:pt idx="4">
                  <c:v>-5.3279881414675572</c:v>
                </c:pt>
                <c:pt idx="5">
                  <c:v>1.0180893591599602</c:v>
                </c:pt>
                <c:pt idx="6">
                  <c:v>-8.8152621701403255E-2</c:v>
                </c:pt>
                <c:pt idx="7">
                  <c:v>-4.4189590999771937</c:v>
                </c:pt>
                <c:pt idx="8">
                  <c:v>1.5011590237010104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38.080169948442702</c:v>
                </c:pt>
                <c:pt idx="1">
                  <c:v>35.091493351851099</c:v>
                </c:pt>
                <c:pt idx="2">
                  <c:v>31.560069816777904</c:v>
                </c:pt>
                <c:pt idx="3">
                  <c:v>29.543683885094559</c:v>
                </c:pt>
                <c:pt idx="4">
                  <c:v>28.797861842345551</c:v>
                </c:pt>
                <c:pt idx="5">
                  <c:v>25.388490945313837</c:v>
                </c:pt>
                <c:pt idx="6">
                  <c:v>24.78544772996732</c:v>
                </c:pt>
                <c:pt idx="7">
                  <c:v>25.875864851297028</c:v>
                </c:pt>
                <c:pt idx="8">
                  <c:v>27.318616432515853</c:v>
                </c:pt>
                <c:pt idx="9">
                  <c:v>23.281522322168922</c:v>
                </c:pt>
                <c:pt idx="10">
                  <c:v>19.625003721124724</c:v>
                </c:pt>
                <c:pt idx="11">
                  <c:v>26.333851813552702</c:v>
                </c:pt>
                <c:pt idx="12">
                  <c:v>20.949185435666276</c:v>
                </c:pt>
                <c:pt idx="13">
                  <c:v>19.983742105954601</c:v>
                </c:pt>
                <c:pt idx="14">
                  <c:v>19.04805259378972</c:v>
                </c:pt>
                <c:pt idx="15">
                  <c:v>18.470671246100558</c:v>
                </c:pt>
                <c:pt idx="16">
                  <c:v>17.963759925135136</c:v>
                </c:pt>
                <c:pt idx="17">
                  <c:v>17.42034474436398</c:v>
                </c:pt>
                <c:pt idx="18">
                  <c:v>16.882444997956693</c:v>
                </c:pt>
                <c:pt idx="19">
                  <c:v>16.331969687672128</c:v>
                </c:pt>
                <c:pt idx="20">
                  <c:v>15.767568460719941</c:v>
                </c:pt>
                <c:pt idx="21">
                  <c:v>15.166864150833316</c:v>
                </c:pt>
                <c:pt idx="22">
                  <c:v>14.542760328756996</c:v>
                </c:pt>
                <c:pt idx="23">
                  <c:v>13.897707289875326</c:v>
                </c:pt>
                <c:pt idx="24">
                  <c:v>13.276097401103224</c:v>
                </c:pt>
                <c:pt idx="25">
                  <c:v>13.283437900320125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84.418930622790384</c:v>
                </c:pt>
                <c:pt idx="1">
                  <c:v>85.803185207252213</c:v>
                </c:pt>
                <c:pt idx="2">
                  <c:v>88.939559858584587</c:v>
                </c:pt>
                <c:pt idx="3">
                  <c:v>75.813718363768913</c:v>
                </c:pt>
                <c:pt idx="4">
                  <c:v>79.870448363292496</c:v>
                </c:pt>
                <c:pt idx="5">
                  <c:v>83.748351231101708</c:v>
                </c:pt>
                <c:pt idx="6">
                  <c:v>77.184680200461614</c:v>
                </c:pt>
                <c:pt idx="7">
                  <c:v>83.117873133377145</c:v>
                </c:pt>
                <c:pt idx="8">
                  <c:v>80.628618469257191</c:v>
                </c:pt>
                <c:pt idx="9">
                  <c:v>70.637405708751928</c:v>
                </c:pt>
                <c:pt idx="10">
                  <c:v>70.337314116798368</c:v>
                </c:pt>
                <c:pt idx="11">
                  <c:v>72.241482787441726</c:v>
                </c:pt>
                <c:pt idx="12">
                  <c:v>67.826277916927822</c:v>
                </c:pt>
                <c:pt idx="13">
                  <c:v>65.873146226295688</c:v>
                </c:pt>
                <c:pt idx="14">
                  <c:v>64.018070508998946</c:v>
                </c:pt>
                <c:pt idx="15">
                  <c:v>61.974619444358716</c:v>
                </c:pt>
                <c:pt idx="16">
                  <c:v>59.862324639169906</c:v>
                </c:pt>
                <c:pt idx="17">
                  <c:v>57.653409097184344</c:v>
                </c:pt>
                <c:pt idx="18">
                  <c:v>55.414599610599382</c:v>
                </c:pt>
                <c:pt idx="19">
                  <c:v>53.143569401791332</c:v>
                </c:pt>
                <c:pt idx="20">
                  <c:v>50.851371333890455</c:v>
                </c:pt>
                <c:pt idx="21">
                  <c:v>48.525678161549614</c:v>
                </c:pt>
                <c:pt idx="22">
                  <c:v>46.165790877522269</c:v>
                </c:pt>
                <c:pt idx="23">
                  <c:v>43.781387219043822</c:v>
                </c:pt>
                <c:pt idx="24">
                  <c:v>41.36076179199015</c:v>
                </c:pt>
                <c:pt idx="25">
                  <c:v>38.84779721740761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110.32223788832535</c:v>
                </c:pt>
                <c:pt idx="1">
                  <c:v>111.60538428014158</c:v>
                </c:pt>
                <c:pt idx="2">
                  <c:v>111.77404831446324</c:v>
                </c:pt>
                <c:pt idx="3">
                  <c:v>111.46887281488658</c:v>
                </c:pt>
                <c:pt idx="4">
                  <c:v>117.01170612981939</c:v>
                </c:pt>
                <c:pt idx="5">
                  <c:v>112.7002804319275</c:v>
                </c:pt>
                <c:pt idx="6">
                  <c:v>121.01443843747217</c:v>
                </c:pt>
                <c:pt idx="7">
                  <c:v>113.86558129166085</c:v>
                </c:pt>
                <c:pt idx="8">
                  <c:v>108.67038910833055</c:v>
                </c:pt>
                <c:pt idx="9">
                  <c:v>113.37189947872221</c:v>
                </c:pt>
                <c:pt idx="10">
                  <c:v>108.75074157184629</c:v>
                </c:pt>
                <c:pt idx="11">
                  <c:v>104.60218034383409</c:v>
                </c:pt>
                <c:pt idx="12">
                  <c:v>104.94674787725553</c:v>
                </c:pt>
                <c:pt idx="13">
                  <c:v>103.5401205337171</c:v>
                </c:pt>
                <c:pt idx="14">
                  <c:v>102.31416757266798</c:v>
                </c:pt>
                <c:pt idx="15">
                  <c:v>100.82718434429103</c:v>
                </c:pt>
                <c:pt idx="16">
                  <c:v>99.248439846725176</c:v>
                </c:pt>
                <c:pt idx="17">
                  <c:v>97.641855875741797</c:v>
                </c:pt>
                <c:pt idx="18">
                  <c:v>96.001377936628302</c:v>
                </c:pt>
                <c:pt idx="19">
                  <c:v>94.353251952035748</c:v>
                </c:pt>
                <c:pt idx="20">
                  <c:v>92.734132786502627</c:v>
                </c:pt>
                <c:pt idx="21">
                  <c:v>91.102144789863104</c:v>
                </c:pt>
                <c:pt idx="22">
                  <c:v>89.456957236487213</c:v>
                </c:pt>
                <c:pt idx="23">
                  <c:v>87.809695823125978</c:v>
                </c:pt>
                <c:pt idx="24">
                  <c:v>86.134221291014768</c:v>
                </c:pt>
                <c:pt idx="25">
                  <c:v>84.329481581221955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103.38433294477741</c:v>
                </c:pt>
                <c:pt idx="1">
                  <c:v>108.06903027285914</c:v>
                </c:pt>
                <c:pt idx="2">
                  <c:v>109.88427576637754</c:v>
                </c:pt>
                <c:pt idx="3">
                  <c:v>98.576079881303883</c:v>
                </c:pt>
                <c:pt idx="4">
                  <c:v>107.17158431358375</c:v>
                </c:pt>
                <c:pt idx="5">
                  <c:v>107.78051384441879</c:v>
                </c:pt>
                <c:pt idx="6">
                  <c:v>112.93392343034898</c:v>
                </c:pt>
                <c:pt idx="7">
                  <c:v>117.43167292909591</c:v>
                </c:pt>
                <c:pt idx="8">
                  <c:v>110.61572767581148</c:v>
                </c:pt>
                <c:pt idx="9">
                  <c:v>117.47424709820056</c:v>
                </c:pt>
                <c:pt idx="10">
                  <c:v>116.13706559485935</c:v>
                </c:pt>
                <c:pt idx="11">
                  <c:v>113.71196979280766</c:v>
                </c:pt>
                <c:pt idx="12">
                  <c:v>115.58025404468917</c:v>
                </c:pt>
                <c:pt idx="13">
                  <c:v>116.3021354049702</c:v>
                </c:pt>
                <c:pt idx="14">
                  <c:v>117.2603341057012</c:v>
                </c:pt>
                <c:pt idx="15">
                  <c:v>117.96109253537774</c:v>
                </c:pt>
                <c:pt idx="16">
                  <c:v>118.57065775075546</c:v>
                </c:pt>
                <c:pt idx="17">
                  <c:v>119.12414746398883</c:v>
                </c:pt>
                <c:pt idx="18">
                  <c:v>119.67853728224432</c:v>
                </c:pt>
                <c:pt idx="19">
                  <c:v>120.23673357525537</c:v>
                </c:pt>
                <c:pt idx="20">
                  <c:v>120.84500787772888</c:v>
                </c:pt>
                <c:pt idx="21">
                  <c:v>121.45351453848527</c:v>
                </c:pt>
                <c:pt idx="22">
                  <c:v>122.07188571541252</c:v>
                </c:pt>
                <c:pt idx="23">
                  <c:v>122.7059876352437</c:v>
                </c:pt>
                <c:pt idx="24">
                  <c:v>123.32627004327072</c:v>
                </c:pt>
                <c:pt idx="25">
                  <c:v>123.77739001921469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22.661008464021563</c:v>
                </c:pt>
                <c:pt idx="1">
                  <c:v>24.387285814586217</c:v>
                </c:pt>
                <c:pt idx="2">
                  <c:v>21.819812426809058</c:v>
                </c:pt>
                <c:pt idx="3">
                  <c:v>24.389429324489498</c:v>
                </c:pt>
                <c:pt idx="4">
                  <c:v>24.75950352447515</c:v>
                </c:pt>
                <c:pt idx="5">
                  <c:v>25.568285657845244</c:v>
                </c:pt>
                <c:pt idx="6">
                  <c:v>25.841468723329413</c:v>
                </c:pt>
                <c:pt idx="7">
                  <c:v>28.369070533945123</c:v>
                </c:pt>
                <c:pt idx="8">
                  <c:v>27.896051117911167</c:v>
                </c:pt>
                <c:pt idx="9">
                  <c:v>25.362227941740873</c:v>
                </c:pt>
                <c:pt idx="10">
                  <c:v>28.7766719269659</c:v>
                </c:pt>
                <c:pt idx="11">
                  <c:v>27.798835369239015</c:v>
                </c:pt>
                <c:pt idx="12">
                  <c:v>28.702377438401623</c:v>
                </c:pt>
                <c:pt idx="13">
                  <c:v>29.208997147489875</c:v>
                </c:pt>
                <c:pt idx="14">
                  <c:v>29.786934955206657</c:v>
                </c:pt>
                <c:pt idx="15">
                  <c:v>30.311458320598025</c:v>
                </c:pt>
                <c:pt idx="16">
                  <c:v>30.841285438785363</c:v>
                </c:pt>
                <c:pt idx="17">
                  <c:v>31.384766947824339</c:v>
                </c:pt>
                <c:pt idx="18" formatCode="General">
                  <c:v>31.924364187342043</c:v>
                </c:pt>
                <c:pt idx="19" formatCode="General">
                  <c:v>32.478801609203003</c:v>
                </c:pt>
                <c:pt idx="20" formatCode="General">
                  <c:v>33.065083304548338</c:v>
                </c:pt>
                <c:pt idx="21" formatCode="General">
                  <c:v>33.665790159979892</c:v>
                </c:pt>
                <c:pt idx="22">
                  <c:v>34.28699867664033</c:v>
                </c:pt>
                <c:pt idx="23">
                  <c:v>34.927859770498131</c:v>
                </c:pt>
                <c:pt idx="24">
                  <c:v>35.594425098616441</c:v>
                </c:pt>
                <c:pt idx="25">
                  <c:v>36.225630706947001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27.364761887902166</c:v>
                </c:pt>
                <c:pt idx="1">
                  <c:v>28.761839250388409</c:v>
                </c:pt>
                <c:pt idx="2">
                  <c:v>25.329757202107846</c:v>
                </c:pt>
                <c:pt idx="3">
                  <c:v>27.358782305870289</c:v>
                </c:pt>
                <c:pt idx="4">
                  <c:v>26.609419185577064</c:v>
                </c:pt>
                <c:pt idx="5">
                  <c:v>27.348045135760522</c:v>
                </c:pt>
                <c:pt idx="6">
                  <c:v>27.603085826214336</c:v>
                </c:pt>
                <c:pt idx="7">
                  <c:v>28.934937370059558</c:v>
                </c:pt>
                <c:pt idx="8">
                  <c:v>28.200635845458031</c:v>
                </c:pt>
                <c:pt idx="9">
                  <c:v>26.596779011418935</c:v>
                </c:pt>
                <c:pt idx="10">
                  <c:v>28.149028553170805</c:v>
                </c:pt>
                <c:pt idx="11">
                  <c:v>27.021461049601363</c:v>
                </c:pt>
                <c:pt idx="12">
                  <c:v>27.725511471721855</c:v>
                </c:pt>
                <c:pt idx="13">
                  <c:v>28.025764864820601</c:v>
                </c:pt>
                <c:pt idx="14">
                  <c:v>28.40229272751607</c:v>
                </c:pt>
                <c:pt idx="15">
                  <c:v>28.714998300947027</c:v>
                </c:pt>
                <c:pt idx="16">
                  <c:v>29.020991520769307</c:v>
                </c:pt>
                <c:pt idx="17">
                  <c:v>29.379195562082675</c:v>
                </c:pt>
                <c:pt idx="18" formatCode="General">
                  <c:v>29.762403117546089</c:v>
                </c:pt>
                <c:pt idx="19" formatCode="General">
                  <c:v>30.157741719296318</c:v>
                </c:pt>
                <c:pt idx="20" formatCode="General">
                  <c:v>30.591206510170363</c:v>
                </c:pt>
                <c:pt idx="21" formatCode="General">
                  <c:v>31.056334571270238</c:v>
                </c:pt>
                <c:pt idx="22">
                  <c:v>31.534799849228012</c:v>
                </c:pt>
                <c:pt idx="23">
                  <c:v>32.034482927746176</c:v>
                </c:pt>
                <c:pt idx="24">
                  <c:v>32.541733249741242</c:v>
                </c:pt>
                <c:pt idx="25">
                  <c:v>33.086905154250509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65.62872960391438</c:v>
                </c:pt>
                <c:pt idx="1">
                  <c:v>72.078045791960122</c:v>
                </c:pt>
                <c:pt idx="2">
                  <c:v>67.016730096045819</c:v>
                </c:pt>
                <c:pt idx="3">
                  <c:v>73.812734654618581</c:v>
                </c:pt>
                <c:pt idx="4">
                  <c:v>77.100073668557854</c:v>
                </c:pt>
                <c:pt idx="5">
                  <c:v>80.288099078753362</c:v>
                </c:pt>
                <c:pt idx="6">
                  <c:v>82.016479267192537</c:v>
                </c:pt>
                <c:pt idx="7">
                  <c:v>90.041095715166648</c:v>
                </c:pt>
                <c:pt idx="8">
                  <c:v>88.739854906679696</c:v>
                </c:pt>
                <c:pt idx="9">
                  <c:v>84.444502998161283</c:v>
                </c:pt>
                <c:pt idx="10">
                  <c:v>93.903645024450952</c:v>
                </c:pt>
                <c:pt idx="11">
                  <c:v>92.81414880700143</c:v>
                </c:pt>
                <c:pt idx="12">
                  <c:v>95.914735512662247</c:v>
                </c:pt>
                <c:pt idx="13">
                  <c:v>98.131344667201944</c:v>
                </c:pt>
                <c:pt idx="14">
                  <c:v>100.58532440995045</c:v>
                </c:pt>
                <c:pt idx="15">
                  <c:v>102.82505998507928</c:v>
                </c:pt>
                <c:pt idx="16">
                  <c:v>104.99332296192161</c:v>
                </c:pt>
                <c:pt idx="17">
                  <c:v>107.12208485542762</c:v>
                </c:pt>
                <c:pt idx="18" formatCode="General">
                  <c:v>109.31314313335561</c:v>
                </c:pt>
                <c:pt idx="19" formatCode="General">
                  <c:v>111.53465253670709</c:v>
                </c:pt>
                <c:pt idx="20" formatCode="General">
                  <c:v>113.82641901553995</c:v>
                </c:pt>
                <c:pt idx="21" formatCode="General">
                  <c:v>116.13416239871795</c:v>
                </c:pt>
                <c:pt idx="22" formatCode="General">
                  <c:v>118.48060296242318</c:v>
                </c:pt>
                <c:pt idx="23" formatCode="General">
                  <c:v>120.87063032441752</c:v>
                </c:pt>
                <c:pt idx="24" formatCode="General">
                  <c:v>123.28197185547066</c:v>
                </c:pt>
                <c:pt idx="25" formatCode="General">
                  <c:v>125.54968530465672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30.028530905324097</c:v>
                </c:pt>
                <c:pt idx="1">
                  <c:v>25.743834950848708</c:v>
                </c:pt>
                <c:pt idx="2">
                  <c:v>24.327680535740541</c:v>
                </c:pt>
                <c:pt idx="3">
                  <c:v>30.670528306948</c:v>
                </c:pt>
                <c:pt idx="4">
                  <c:v>31.450453001272454</c:v>
                </c:pt>
                <c:pt idx="5">
                  <c:v>33.745861677240953</c:v>
                </c:pt>
                <c:pt idx="6">
                  <c:v>34.306201092324152</c:v>
                </c:pt>
                <c:pt idx="7">
                  <c:v>34.617245535232826</c:v>
                </c:pt>
                <c:pt idx="8">
                  <c:v>39.299804798974179</c:v>
                </c:pt>
                <c:pt idx="9">
                  <c:v>46.012739344338343</c:v>
                </c:pt>
                <c:pt idx="10">
                  <c:v>42.914344354753744</c:v>
                </c:pt>
                <c:pt idx="11">
                  <c:v>42.980820627799567</c:v>
                </c:pt>
                <c:pt idx="12">
                  <c:v>46.225696801141119</c:v>
                </c:pt>
                <c:pt idx="13">
                  <c:v>48.038386341439455</c:v>
                </c:pt>
                <c:pt idx="14">
                  <c:v>49.950399539630496</c:v>
                </c:pt>
                <c:pt idx="15">
                  <c:v>51.727743713682116</c:v>
                </c:pt>
                <c:pt idx="16">
                  <c:v>53.443946502891961</c:v>
                </c:pt>
                <c:pt idx="17">
                  <c:v>55.12931917358344</c:v>
                </c:pt>
                <c:pt idx="18" formatCode="General">
                  <c:v>56.789747454292105</c:v>
                </c:pt>
                <c:pt idx="19" formatCode="General">
                  <c:v>58.43393572698205</c:v>
                </c:pt>
                <c:pt idx="20" formatCode="General">
                  <c:v>60.083369411281161</c:v>
                </c:pt>
                <c:pt idx="21" formatCode="General">
                  <c:v>61.71203219395457</c:v>
                </c:pt>
                <c:pt idx="22" formatCode="General">
                  <c:v>63.324132017230461</c:v>
                </c:pt>
                <c:pt idx="23" formatCode="General">
                  <c:v>64.929616846333687</c:v>
                </c:pt>
                <c:pt idx="24" formatCode="General">
                  <c:v>66.506506610174142</c:v>
                </c:pt>
                <c:pt idx="25" formatCode="General">
                  <c:v>67.99366612550142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4.3102977345020461</c:v>
                </c:pt>
                <c:pt idx="1">
                  <c:v>3.8999010801120071</c:v>
                </c:pt>
                <c:pt idx="2">
                  <c:v>3.6090659830931195</c:v>
                </c:pt>
                <c:pt idx="3">
                  <c:v>4.5521704630195821</c:v>
                </c:pt>
                <c:pt idx="4">
                  <c:v>4.5209499710764032</c:v>
                </c:pt>
                <c:pt idx="5">
                  <c:v>5.0370719976379803</c:v>
                </c:pt>
                <c:pt idx="6">
                  <c:v>5.1492752926893814</c:v>
                </c:pt>
                <c:pt idx="7">
                  <c:v>5.0666586401648113</c:v>
                </c:pt>
                <c:pt idx="8">
                  <c:v>5.5353016450627708</c:v>
                </c:pt>
                <c:pt idx="9">
                  <c:v>6.5846760964963407</c:v>
                </c:pt>
                <c:pt idx="10">
                  <c:v>6.2511851360305242</c:v>
                </c:pt>
                <c:pt idx="11">
                  <c:v>6.4432494087223615</c:v>
                </c:pt>
                <c:pt idx="12">
                  <c:v>6.7842135015342757</c:v>
                </c:pt>
                <c:pt idx="13">
                  <c:v>7.041362708110908</c:v>
                </c:pt>
                <c:pt idx="14">
                  <c:v>7.3094235865381174</c:v>
                </c:pt>
                <c:pt idx="15">
                  <c:v>7.5571721095660678</c:v>
                </c:pt>
                <c:pt idx="16">
                  <c:v>7.7952714138455015</c:v>
                </c:pt>
                <c:pt idx="17">
                  <c:v>8.025876279803219</c:v>
                </c:pt>
                <c:pt idx="18" formatCode="General">
                  <c:v>8.2613822800354431</c:v>
                </c:pt>
                <c:pt idx="19" formatCode="General">
                  <c:v>8.492343791056717</c:v>
                </c:pt>
                <c:pt idx="20" formatCode="General">
                  <c:v>8.723841299618222</c:v>
                </c:pt>
                <c:pt idx="21" formatCode="General">
                  <c:v>8.9504790353462731</c:v>
                </c:pt>
                <c:pt idx="22" formatCode="General">
                  <c:v>9.1740723362989129</c:v>
                </c:pt>
                <c:pt idx="23" formatCode="General">
                  <c:v>9.3936321637156421</c:v>
                </c:pt>
                <c:pt idx="24" formatCode="General">
                  <c:v>9.612012658618589</c:v>
                </c:pt>
                <c:pt idx="25" formatCode="General">
                  <c:v>9.8180059904802608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38.080169948442702</c:v>
                </c:pt>
                <c:pt idx="1">
                  <c:v>35.091493351851099</c:v>
                </c:pt>
                <c:pt idx="2">
                  <c:v>31.560069816777904</c:v>
                </c:pt>
                <c:pt idx="3">
                  <c:v>29.543683885094559</c:v>
                </c:pt>
                <c:pt idx="4">
                  <c:v>28.797861842345551</c:v>
                </c:pt>
                <c:pt idx="5">
                  <c:v>25.388490945313837</c:v>
                </c:pt>
                <c:pt idx="6">
                  <c:v>24.78544772996732</c:v>
                </c:pt>
                <c:pt idx="7">
                  <c:v>25.875864851297028</c:v>
                </c:pt>
                <c:pt idx="8">
                  <c:v>27.318616432515853</c:v>
                </c:pt>
                <c:pt idx="9">
                  <c:v>23.281522322168922</c:v>
                </c:pt>
                <c:pt idx="10">
                  <c:v>19.625003721124724</c:v>
                </c:pt>
                <c:pt idx="11">
                  <c:v>26.333851813552702</c:v>
                </c:pt>
                <c:pt idx="12">
                  <c:v>20.949185435666276</c:v>
                </c:pt>
                <c:pt idx="13">
                  <c:v>19.983742105954601</c:v>
                </c:pt>
                <c:pt idx="14">
                  <c:v>19.04805259378972</c:v>
                </c:pt>
                <c:pt idx="15">
                  <c:v>18.470671246100558</c:v>
                </c:pt>
                <c:pt idx="16">
                  <c:v>17.963759925135136</c:v>
                </c:pt>
                <c:pt idx="17">
                  <c:v>17.42034474436398</c:v>
                </c:pt>
                <c:pt idx="18">
                  <c:v>16.882444997956693</c:v>
                </c:pt>
                <c:pt idx="19">
                  <c:v>16.331969687672128</c:v>
                </c:pt>
                <c:pt idx="20">
                  <c:v>15.767568460719941</c:v>
                </c:pt>
                <c:pt idx="21">
                  <c:v>15.166864150833316</c:v>
                </c:pt>
                <c:pt idx="22">
                  <c:v>14.542760328756996</c:v>
                </c:pt>
                <c:pt idx="23">
                  <c:v>13.897707289875326</c:v>
                </c:pt>
                <c:pt idx="24">
                  <c:v>13.276097401103224</c:v>
                </c:pt>
                <c:pt idx="25">
                  <c:v>13.283437900320125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84.418930622790384</c:v>
                </c:pt>
                <c:pt idx="1">
                  <c:v>85.803185207252213</c:v>
                </c:pt>
                <c:pt idx="2">
                  <c:v>88.939559858584587</c:v>
                </c:pt>
                <c:pt idx="3">
                  <c:v>75.813718363768913</c:v>
                </c:pt>
                <c:pt idx="4">
                  <c:v>79.870448363292496</c:v>
                </c:pt>
                <c:pt idx="5">
                  <c:v>83.748351231101708</c:v>
                </c:pt>
                <c:pt idx="6">
                  <c:v>77.184680200461614</c:v>
                </c:pt>
                <c:pt idx="7">
                  <c:v>83.117873133377145</c:v>
                </c:pt>
                <c:pt idx="8">
                  <c:v>80.628618469257191</c:v>
                </c:pt>
                <c:pt idx="9">
                  <c:v>70.637405708751928</c:v>
                </c:pt>
                <c:pt idx="10">
                  <c:v>70.337314116798368</c:v>
                </c:pt>
                <c:pt idx="11">
                  <c:v>72.241482787441726</c:v>
                </c:pt>
                <c:pt idx="12">
                  <c:v>67.826277916927822</c:v>
                </c:pt>
                <c:pt idx="13">
                  <c:v>65.873146226295688</c:v>
                </c:pt>
                <c:pt idx="14">
                  <c:v>64.018070508998946</c:v>
                </c:pt>
                <c:pt idx="15">
                  <c:v>61.974619444358716</c:v>
                </c:pt>
                <c:pt idx="16">
                  <c:v>59.862324639169906</c:v>
                </c:pt>
                <c:pt idx="17">
                  <c:v>57.653409097184344</c:v>
                </c:pt>
                <c:pt idx="18">
                  <c:v>55.414599610599382</c:v>
                </c:pt>
                <c:pt idx="19">
                  <c:v>53.143569401791332</c:v>
                </c:pt>
                <c:pt idx="20">
                  <c:v>50.851371333890455</c:v>
                </c:pt>
                <c:pt idx="21">
                  <c:v>48.525678161549614</c:v>
                </c:pt>
                <c:pt idx="22">
                  <c:v>46.165790877522269</c:v>
                </c:pt>
                <c:pt idx="23">
                  <c:v>43.781387219043822</c:v>
                </c:pt>
                <c:pt idx="24">
                  <c:v>41.36076179199015</c:v>
                </c:pt>
                <c:pt idx="25">
                  <c:v>38.84779721740761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110.32223788832535</c:v>
                </c:pt>
                <c:pt idx="1">
                  <c:v>111.60538428014158</c:v>
                </c:pt>
                <c:pt idx="2">
                  <c:v>111.77404831446324</c:v>
                </c:pt>
                <c:pt idx="3">
                  <c:v>111.46887281488658</c:v>
                </c:pt>
                <c:pt idx="4">
                  <c:v>117.01170612981939</c:v>
                </c:pt>
                <c:pt idx="5">
                  <c:v>112.7002804319275</c:v>
                </c:pt>
                <c:pt idx="6">
                  <c:v>121.01443843747217</c:v>
                </c:pt>
                <c:pt idx="7">
                  <c:v>113.86558129166085</c:v>
                </c:pt>
                <c:pt idx="8">
                  <c:v>108.67038910833055</c:v>
                </c:pt>
                <c:pt idx="9">
                  <c:v>113.37189947872221</c:v>
                </c:pt>
                <c:pt idx="10">
                  <c:v>108.75074157184629</c:v>
                </c:pt>
                <c:pt idx="11">
                  <c:v>104.60218034383409</c:v>
                </c:pt>
                <c:pt idx="12">
                  <c:v>104.94674787725553</c:v>
                </c:pt>
                <c:pt idx="13">
                  <c:v>103.5401205337171</c:v>
                </c:pt>
                <c:pt idx="14">
                  <c:v>102.31416757266798</c:v>
                </c:pt>
                <c:pt idx="15">
                  <c:v>100.82718434429103</c:v>
                </c:pt>
                <c:pt idx="16">
                  <c:v>99.248439846725176</c:v>
                </c:pt>
                <c:pt idx="17">
                  <c:v>97.641855875741797</c:v>
                </c:pt>
                <c:pt idx="18">
                  <c:v>96.001377936628302</c:v>
                </c:pt>
                <c:pt idx="19">
                  <c:v>94.353251952035748</c:v>
                </c:pt>
                <c:pt idx="20">
                  <c:v>92.734132786502627</c:v>
                </c:pt>
                <c:pt idx="21">
                  <c:v>91.102144789863104</c:v>
                </c:pt>
                <c:pt idx="22">
                  <c:v>89.456957236487213</c:v>
                </c:pt>
                <c:pt idx="23">
                  <c:v>87.809695823125978</c:v>
                </c:pt>
                <c:pt idx="24">
                  <c:v>86.134221291014768</c:v>
                </c:pt>
                <c:pt idx="25">
                  <c:v>84.329481581221955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103.38433294477741</c:v>
                </c:pt>
                <c:pt idx="1">
                  <c:v>108.06903027285914</c:v>
                </c:pt>
                <c:pt idx="2">
                  <c:v>109.88427576637754</c:v>
                </c:pt>
                <c:pt idx="3">
                  <c:v>98.576079881303883</c:v>
                </c:pt>
                <c:pt idx="4">
                  <c:v>107.17158431358375</c:v>
                </c:pt>
                <c:pt idx="5">
                  <c:v>107.78051384441879</c:v>
                </c:pt>
                <c:pt idx="6">
                  <c:v>112.93392343034898</c:v>
                </c:pt>
                <c:pt idx="7">
                  <c:v>117.43167292909591</c:v>
                </c:pt>
                <c:pt idx="8">
                  <c:v>110.61572767581148</c:v>
                </c:pt>
                <c:pt idx="9">
                  <c:v>117.47424709820056</c:v>
                </c:pt>
                <c:pt idx="10">
                  <c:v>116.13706559485935</c:v>
                </c:pt>
                <c:pt idx="11">
                  <c:v>113.71196979280766</c:v>
                </c:pt>
                <c:pt idx="12">
                  <c:v>115.58025404468917</c:v>
                </c:pt>
                <c:pt idx="13">
                  <c:v>116.3021354049702</c:v>
                </c:pt>
                <c:pt idx="14">
                  <c:v>117.2603341057012</c:v>
                </c:pt>
                <c:pt idx="15">
                  <c:v>117.96109253537774</c:v>
                </c:pt>
                <c:pt idx="16">
                  <c:v>118.57065775075546</c:v>
                </c:pt>
                <c:pt idx="17">
                  <c:v>119.12414746398883</c:v>
                </c:pt>
                <c:pt idx="18">
                  <c:v>119.67853728224432</c:v>
                </c:pt>
                <c:pt idx="19">
                  <c:v>120.23673357525537</c:v>
                </c:pt>
                <c:pt idx="20">
                  <c:v>120.84500787772888</c:v>
                </c:pt>
                <c:pt idx="21">
                  <c:v>121.45351453848527</c:v>
                </c:pt>
                <c:pt idx="22">
                  <c:v>122.07188571541252</c:v>
                </c:pt>
                <c:pt idx="23">
                  <c:v>122.7059876352437</c:v>
                </c:pt>
                <c:pt idx="24">
                  <c:v>123.32627004327072</c:v>
                </c:pt>
                <c:pt idx="25">
                  <c:v>123.77739001921469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22.661008464021563</c:v>
                </c:pt>
                <c:pt idx="1">
                  <c:v>24.387285814586217</c:v>
                </c:pt>
                <c:pt idx="2">
                  <c:v>21.819812426809058</c:v>
                </c:pt>
                <c:pt idx="3">
                  <c:v>24.389429324489498</c:v>
                </c:pt>
                <c:pt idx="4">
                  <c:v>24.75950352447515</c:v>
                </c:pt>
                <c:pt idx="5">
                  <c:v>25.568285657845244</c:v>
                </c:pt>
                <c:pt idx="6">
                  <c:v>25.841468723329413</c:v>
                </c:pt>
                <c:pt idx="7">
                  <c:v>28.369070533945123</c:v>
                </c:pt>
                <c:pt idx="8">
                  <c:v>27.896051117911167</c:v>
                </c:pt>
                <c:pt idx="9">
                  <c:v>25.362227941740873</c:v>
                </c:pt>
                <c:pt idx="10">
                  <c:v>28.7766719269659</c:v>
                </c:pt>
                <c:pt idx="11">
                  <c:v>27.798835369239015</c:v>
                </c:pt>
                <c:pt idx="12">
                  <c:v>28.702377438401623</c:v>
                </c:pt>
                <c:pt idx="13">
                  <c:v>29.208997147489875</c:v>
                </c:pt>
                <c:pt idx="14">
                  <c:v>29.786934955206657</c:v>
                </c:pt>
                <c:pt idx="15">
                  <c:v>30.311458320598025</c:v>
                </c:pt>
                <c:pt idx="16">
                  <c:v>30.841285438785363</c:v>
                </c:pt>
                <c:pt idx="17">
                  <c:v>31.384766947824339</c:v>
                </c:pt>
                <c:pt idx="18" formatCode="General">
                  <c:v>31.924364187342043</c:v>
                </c:pt>
                <c:pt idx="19" formatCode="General">
                  <c:v>32.478801609203003</c:v>
                </c:pt>
                <c:pt idx="20" formatCode="General">
                  <c:v>33.065083304548338</c:v>
                </c:pt>
                <c:pt idx="21" formatCode="General">
                  <c:v>33.665790159979892</c:v>
                </c:pt>
                <c:pt idx="22">
                  <c:v>34.28699867664033</c:v>
                </c:pt>
                <c:pt idx="23">
                  <c:v>34.927859770498131</c:v>
                </c:pt>
                <c:pt idx="24">
                  <c:v>35.594425098616441</c:v>
                </c:pt>
                <c:pt idx="25">
                  <c:v>36.225630706947001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27.364761887902166</c:v>
                </c:pt>
                <c:pt idx="1">
                  <c:v>28.761839250388409</c:v>
                </c:pt>
                <c:pt idx="2">
                  <c:v>25.329757202107846</c:v>
                </c:pt>
                <c:pt idx="3">
                  <c:v>27.358782305870289</c:v>
                </c:pt>
                <c:pt idx="4">
                  <c:v>26.609419185577064</c:v>
                </c:pt>
                <c:pt idx="5">
                  <c:v>27.348045135760522</c:v>
                </c:pt>
                <c:pt idx="6">
                  <c:v>27.603085826214336</c:v>
                </c:pt>
                <c:pt idx="7">
                  <c:v>28.934937370059558</c:v>
                </c:pt>
                <c:pt idx="8">
                  <c:v>28.200635845458031</c:v>
                </c:pt>
                <c:pt idx="9">
                  <c:v>26.596779011418935</c:v>
                </c:pt>
                <c:pt idx="10">
                  <c:v>28.149028553170805</c:v>
                </c:pt>
                <c:pt idx="11">
                  <c:v>27.021461049601363</c:v>
                </c:pt>
                <c:pt idx="12">
                  <c:v>27.725511471721855</c:v>
                </c:pt>
                <c:pt idx="13">
                  <c:v>28.025764864820601</c:v>
                </c:pt>
                <c:pt idx="14">
                  <c:v>28.40229272751607</c:v>
                </c:pt>
                <c:pt idx="15">
                  <c:v>28.714998300947027</c:v>
                </c:pt>
                <c:pt idx="16">
                  <c:v>29.020991520769307</c:v>
                </c:pt>
                <c:pt idx="17">
                  <c:v>29.379195562082675</c:v>
                </c:pt>
                <c:pt idx="18" formatCode="General">
                  <c:v>29.762403117546089</c:v>
                </c:pt>
                <c:pt idx="19" formatCode="General">
                  <c:v>30.157741719296318</c:v>
                </c:pt>
                <c:pt idx="20" formatCode="General">
                  <c:v>30.591206510170363</c:v>
                </c:pt>
                <c:pt idx="21" formatCode="General">
                  <c:v>31.056334571270238</c:v>
                </c:pt>
                <c:pt idx="22">
                  <c:v>31.534799849228012</c:v>
                </c:pt>
                <c:pt idx="23">
                  <c:v>32.034482927746176</c:v>
                </c:pt>
                <c:pt idx="24">
                  <c:v>32.541733249741242</c:v>
                </c:pt>
                <c:pt idx="25">
                  <c:v>33.086905154250509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65.62872960391438</c:v>
                </c:pt>
                <c:pt idx="1">
                  <c:v>72.078045791960122</c:v>
                </c:pt>
                <c:pt idx="2">
                  <c:v>67.016730096045819</c:v>
                </c:pt>
                <c:pt idx="3">
                  <c:v>73.812734654618581</c:v>
                </c:pt>
                <c:pt idx="4">
                  <c:v>77.100073668557854</c:v>
                </c:pt>
                <c:pt idx="5">
                  <c:v>80.288099078753362</c:v>
                </c:pt>
                <c:pt idx="6">
                  <c:v>82.016479267192537</c:v>
                </c:pt>
                <c:pt idx="7">
                  <c:v>90.041095715166648</c:v>
                </c:pt>
                <c:pt idx="8">
                  <c:v>88.739854906679696</c:v>
                </c:pt>
                <c:pt idx="9">
                  <c:v>84.444502998161283</c:v>
                </c:pt>
                <c:pt idx="10">
                  <c:v>93.903645024450952</c:v>
                </c:pt>
                <c:pt idx="11">
                  <c:v>92.81414880700143</c:v>
                </c:pt>
                <c:pt idx="12">
                  <c:v>95.914735512662247</c:v>
                </c:pt>
                <c:pt idx="13">
                  <c:v>98.131344667201944</c:v>
                </c:pt>
                <c:pt idx="14">
                  <c:v>100.58532440995045</c:v>
                </c:pt>
                <c:pt idx="15">
                  <c:v>102.82505998507928</c:v>
                </c:pt>
                <c:pt idx="16">
                  <c:v>104.99332296192161</c:v>
                </c:pt>
                <c:pt idx="17">
                  <c:v>107.12208485542762</c:v>
                </c:pt>
                <c:pt idx="18" formatCode="General">
                  <c:v>109.31314313335561</c:v>
                </c:pt>
                <c:pt idx="19" formatCode="General">
                  <c:v>111.53465253670709</c:v>
                </c:pt>
                <c:pt idx="20" formatCode="General">
                  <c:v>113.82641901553995</c:v>
                </c:pt>
                <c:pt idx="21" formatCode="General">
                  <c:v>116.13416239871795</c:v>
                </c:pt>
                <c:pt idx="22" formatCode="General">
                  <c:v>118.48060296242318</c:v>
                </c:pt>
                <c:pt idx="23" formatCode="General">
                  <c:v>120.87063032441752</c:v>
                </c:pt>
                <c:pt idx="24" formatCode="General">
                  <c:v>123.28197185547066</c:v>
                </c:pt>
                <c:pt idx="25" formatCode="General">
                  <c:v>125.54968530465672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30.028530905324097</c:v>
                </c:pt>
                <c:pt idx="1">
                  <c:v>25.743834950848708</c:v>
                </c:pt>
                <c:pt idx="2">
                  <c:v>24.327680535740541</c:v>
                </c:pt>
                <c:pt idx="3">
                  <c:v>30.670528306948</c:v>
                </c:pt>
                <c:pt idx="4">
                  <c:v>31.450453001272454</c:v>
                </c:pt>
                <c:pt idx="5">
                  <c:v>33.745861677240953</c:v>
                </c:pt>
                <c:pt idx="6">
                  <c:v>34.306201092324152</c:v>
                </c:pt>
                <c:pt idx="7">
                  <c:v>34.617245535232826</c:v>
                </c:pt>
                <c:pt idx="8">
                  <c:v>39.299804798974179</c:v>
                </c:pt>
                <c:pt idx="9">
                  <c:v>46.012739344338343</c:v>
                </c:pt>
                <c:pt idx="10">
                  <c:v>42.914344354753744</c:v>
                </c:pt>
                <c:pt idx="11">
                  <c:v>42.980820627799567</c:v>
                </c:pt>
                <c:pt idx="12">
                  <c:v>46.225696801141119</c:v>
                </c:pt>
                <c:pt idx="13">
                  <c:v>48.038386341439455</c:v>
                </c:pt>
                <c:pt idx="14">
                  <c:v>49.950399539630496</c:v>
                </c:pt>
                <c:pt idx="15">
                  <c:v>51.727743713682116</c:v>
                </c:pt>
                <c:pt idx="16">
                  <c:v>53.443946502891961</c:v>
                </c:pt>
                <c:pt idx="17">
                  <c:v>55.12931917358344</c:v>
                </c:pt>
                <c:pt idx="18" formatCode="General">
                  <c:v>56.789747454292105</c:v>
                </c:pt>
                <c:pt idx="19" formatCode="General">
                  <c:v>58.43393572698205</c:v>
                </c:pt>
                <c:pt idx="20" formatCode="General">
                  <c:v>60.083369411281161</c:v>
                </c:pt>
                <c:pt idx="21" formatCode="General">
                  <c:v>61.71203219395457</c:v>
                </c:pt>
                <c:pt idx="22" formatCode="General">
                  <c:v>63.324132017230461</c:v>
                </c:pt>
                <c:pt idx="23" formatCode="General">
                  <c:v>64.929616846333687</c:v>
                </c:pt>
                <c:pt idx="24" formatCode="General">
                  <c:v>66.506506610174142</c:v>
                </c:pt>
                <c:pt idx="25" formatCode="General">
                  <c:v>67.99366612550142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4.3102977345020461</c:v>
                </c:pt>
                <c:pt idx="1">
                  <c:v>3.8999010801120071</c:v>
                </c:pt>
                <c:pt idx="2">
                  <c:v>3.6090659830931195</c:v>
                </c:pt>
                <c:pt idx="3">
                  <c:v>4.5521704630195821</c:v>
                </c:pt>
                <c:pt idx="4">
                  <c:v>4.5209499710764032</c:v>
                </c:pt>
                <c:pt idx="5">
                  <c:v>5.0370719976379803</c:v>
                </c:pt>
                <c:pt idx="6">
                  <c:v>5.1492752926893814</c:v>
                </c:pt>
                <c:pt idx="7">
                  <c:v>5.0666586401648113</c:v>
                </c:pt>
                <c:pt idx="8">
                  <c:v>5.5353016450627708</c:v>
                </c:pt>
                <c:pt idx="9">
                  <c:v>6.5846760964963407</c:v>
                </c:pt>
                <c:pt idx="10">
                  <c:v>6.2511851360305242</c:v>
                </c:pt>
                <c:pt idx="11">
                  <c:v>6.4432494087223615</c:v>
                </c:pt>
                <c:pt idx="12">
                  <c:v>6.7842135015342757</c:v>
                </c:pt>
                <c:pt idx="13">
                  <c:v>7.041362708110908</c:v>
                </c:pt>
                <c:pt idx="14">
                  <c:v>7.3094235865381174</c:v>
                </c:pt>
                <c:pt idx="15">
                  <c:v>7.5571721095660678</c:v>
                </c:pt>
                <c:pt idx="16">
                  <c:v>7.7952714138455015</c:v>
                </c:pt>
                <c:pt idx="17">
                  <c:v>8.025876279803219</c:v>
                </c:pt>
                <c:pt idx="18" formatCode="General">
                  <c:v>8.2613822800354431</c:v>
                </c:pt>
                <c:pt idx="19" formatCode="General">
                  <c:v>8.492343791056717</c:v>
                </c:pt>
                <c:pt idx="20" formatCode="General">
                  <c:v>8.723841299618222</c:v>
                </c:pt>
                <c:pt idx="21" formatCode="General">
                  <c:v>8.9504790353462731</c:v>
                </c:pt>
                <c:pt idx="22" formatCode="General">
                  <c:v>9.1740723362989129</c:v>
                </c:pt>
                <c:pt idx="23" formatCode="General">
                  <c:v>9.3936321637156421</c:v>
                </c:pt>
                <c:pt idx="24" formatCode="General">
                  <c:v>9.612012658618589</c:v>
                </c:pt>
                <c:pt idx="25" formatCode="General">
                  <c:v>9.8180059904802608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30.247562792471243</c:v>
                </c:pt>
                <c:pt idx="1">
                  <c:v>15.483032384061453</c:v>
                </c:pt>
                <c:pt idx="2">
                  <c:v>23.25915527928213</c:v>
                </c:pt>
                <c:pt idx="3">
                  <c:v>19.148814719960843</c:v>
                </c:pt>
                <c:pt idx="4">
                  <c:v>18.259091469867247</c:v>
                </c:pt>
                <c:pt idx="5">
                  <c:v>23.48099893135856</c:v>
                </c:pt>
                <c:pt idx="6">
                  <c:v>7.8788112683670883</c:v>
                </c:pt>
                <c:pt idx="7">
                  <c:v>8.4794949970886488</c:v>
                </c:pt>
                <c:pt idx="8">
                  <c:v>5.4562316961422113</c:v>
                </c:pt>
                <c:pt idx="9">
                  <c:v>6.3591490193584974</c:v>
                </c:pt>
                <c:pt idx="10">
                  <c:v>25.75319846854515</c:v>
                </c:pt>
                <c:pt idx="11">
                  <c:v>41.363649282321632</c:v>
                </c:pt>
                <c:pt idx="12">
                  <c:v>10.002761162761342</c:v>
                </c:pt>
                <c:pt idx="13">
                  <c:v>8.9526980313788851</c:v>
                </c:pt>
                <c:pt idx="14">
                  <c:v>21.170991389265154</c:v>
                </c:pt>
                <c:pt idx="15">
                  <c:v>14.47344054106075</c:v>
                </c:pt>
                <c:pt idx="16">
                  <c:v>10.974938041399668</c:v>
                </c:pt>
                <c:pt idx="17">
                  <c:v>44.06827943212275</c:v>
                </c:pt>
                <c:pt idx="18">
                  <c:v>10.618128366267882</c:v>
                </c:pt>
                <c:pt idx="19">
                  <c:v>0.53476700853324488</c:v>
                </c:pt>
                <c:pt idx="20">
                  <c:v>38.973525313793111</c:v>
                </c:pt>
                <c:pt idx="21">
                  <c:v>7.394546856901548</c:v>
                </c:pt>
                <c:pt idx="22">
                  <c:v>23.617997881207206</c:v>
                </c:pt>
                <c:pt idx="23">
                  <c:v>21.10381423306055</c:v>
                </c:pt>
                <c:pt idx="24">
                  <c:v>13.037691425580578</c:v>
                </c:pt>
                <c:pt idx="25">
                  <c:v>51.512230007842916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37.285129342999952</c:v>
                </c:pt>
                <c:pt idx="1">
                  <c:v>17.623157595105926</c:v>
                </c:pt>
                <c:pt idx="2">
                  <c:v>28.087523686209455</c:v>
                </c:pt>
                <c:pt idx="3">
                  <c:v>22.204702058713004</c:v>
                </c:pt>
                <c:pt idx="4">
                  <c:v>19.425860904777554</c:v>
                </c:pt>
                <c:pt idx="5">
                  <c:v>31.03514186240707</c:v>
                </c:pt>
                <c:pt idx="6">
                  <c:v>10.211041430849397</c:v>
                </c:pt>
                <c:pt idx="7">
                  <c:v>9.8334636122958532</c:v>
                </c:pt>
                <c:pt idx="8">
                  <c:v>5.7259729012338703</c:v>
                </c:pt>
                <c:pt idx="9">
                  <c:v>6.6380728933527591</c:v>
                </c:pt>
                <c:pt idx="10">
                  <c:v>29.028822308415432</c:v>
                </c:pt>
                <c:pt idx="11">
                  <c:v>42.015488739913941</c:v>
                </c:pt>
                <c:pt idx="12">
                  <c:v>9.1366516721423405</c:v>
                </c:pt>
                <c:pt idx="13">
                  <c:v>10.053463363622607</c:v>
                </c:pt>
                <c:pt idx="14">
                  <c:v>18.255539317999588</c:v>
                </c:pt>
                <c:pt idx="15">
                  <c:v>11.165279435266021</c:v>
                </c:pt>
                <c:pt idx="16">
                  <c:v>9.0586588304949736</c:v>
                </c:pt>
                <c:pt idx="17">
                  <c:v>43.296978489565802</c:v>
                </c:pt>
                <c:pt idx="18">
                  <c:v>12.994951688815915</c:v>
                </c:pt>
                <c:pt idx="19">
                  <c:v>0.55456784230697775</c:v>
                </c:pt>
                <c:pt idx="20">
                  <c:v>34.754105944221891</c:v>
                </c:pt>
                <c:pt idx="21">
                  <c:v>8.0733678965830684</c:v>
                </c:pt>
                <c:pt idx="22">
                  <c:v>20.118734262019561</c:v>
                </c:pt>
                <c:pt idx="23">
                  <c:v>21.410334501240857</c:v>
                </c:pt>
                <c:pt idx="24">
                  <c:v>10.615622461459582</c:v>
                </c:pt>
                <c:pt idx="25">
                  <c:v>46.242366957986754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35.772891868365278</c:v>
                </c:pt>
                <c:pt idx="1">
                  <c:v>20.170615731640076</c:v>
                </c:pt>
                <c:pt idx="2">
                  <c:v>39.592228833866301</c:v>
                </c:pt>
                <c:pt idx="3">
                  <c:v>23.203332606461984</c:v>
                </c:pt>
                <c:pt idx="4">
                  <c:v>18.557734407530312</c:v>
                </c:pt>
                <c:pt idx="5">
                  <c:v>35.917423254407737</c:v>
                </c:pt>
                <c:pt idx="6">
                  <c:v>10.158891214200377</c:v>
                </c:pt>
                <c:pt idx="7">
                  <c:v>18.168057244041023</c:v>
                </c:pt>
                <c:pt idx="8">
                  <c:v>5.2269699614146221</c:v>
                </c:pt>
                <c:pt idx="9">
                  <c:v>5.9511053070607982</c:v>
                </c:pt>
                <c:pt idx="10">
                  <c:v>30.293882438366261</c:v>
                </c:pt>
                <c:pt idx="11">
                  <c:v>41.789015266300716</c:v>
                </c:pt>
                <c:pt idx="12">
                  <c:v>6.3876110230235232</c:v>
                </c:pt>
                <c:pt idx="13">
                  <c:v>9.2499649150386745</c:v>
                </c:pt>
                <c:pt idx="14">
                  <c:v>16.386563901960127</c:v>
                </c:pt>
                <c:pt idx="15">
                  <c:v>9.210750202713653</c:v>
                </c:pt>
                <c:pt idx="16">
                  <c:v>8.3876114016791306</c:v>
                </c:pt>
                <c:pt idx="17">
                  <c:v>47.910340026917289</c:v>
                </c:pt>
                <c:pt idx="18">
                  <c:v>12.043011311322823</c:v>
                </c:pt>
                <c:pt idx="19">
                  <c:v>0.47429487873987586</c:v>
                </c:pt>
                <c:pt idx="20">
                  <c:v>32.736083057927345</c:v>
                </c:pt>
                <c:pt idx="21">
                  <c:v>9.7854150814605507</c:v>
                </c:pt>
                <c:pt idx="22">
                  <c:v>18.988078793912329</c:v>
                </c:pt>
                <c:pt idx="23">
                  <c:v>20.272443314691611</c:v>
                </c:pt>
                <c:pt idx="24">
                  <c:v>19.321313381155679</c:v>
                </c:pt>
                <c:pt idx="25">
                  <c:v>36.956370575801763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7.0375665505287088</c:v>
                </c:pt>
                <c:pt idx="1">
                  <c:v>2.1401252110444737</c:v>
                </c:pt>
                <c:pt idx="2">
                  <c:v>4.8283684069273249</c:v>
                </c:pt>
                <c:pt idx="3">
                  <c:v>3.0558873387521608</c:v>
                </c:pt>
                <c:pt idx="4">
                  <c:v>1.1667694349103073</c:v>
                </c:pt>
                <c:pt idx="5">
                  <c:v>7.55414293104851</c:v>
                </c:pt>
                <c:pt idx="6">
                  <c:v>2.3322301624823085</c:v>
                </c:pt>
                <c:pt idx="7">
                  <c:v>1.3539686152072044</c:v>
                </c:pt>
                <c:pt idx="8">
                  <c:v>0.269741205091659</c:v>
                </c:pt>
                <c:pt idx="9">
                  <c:v>0.27892387399426166</c:v>
                </c:pt>
                <c:pt idx="10">
                  <c:v>3.2756238398702813</c:v>
                </c:pt>
                <c:pt idx="11">
                  <c:v>0.65183945759230966</c:v>
                </c:pt>
                <c:pt idx="12">
                  <c:v>-0.86610949061900122</c:v>
                </c:pt>
                <c:pt idx="13">
                  <c:v>1.1007653322437214</c:v>
                </c:pt>
                <c:pt idx="14">
                  <c:v>-2.915452071265566</c:v>
                </c:pt>
                <c:pt idx="15">
                  <c:v>-3.3081611057947296</c:v>
                </c:pt>
                <c:pt idx="16">
                  <c:v>-1.916279210904694</c:v>
                </c:pt>
                <c:pt idx="17">
                  <c:v>-0.77130094255694814</c:v>
                </c:pt>
                <c:pt idx="18">
                  <c:v>2.3768233225480326</c:v>
                </c:pt>
                <c:pt idx="19">
                  <c:v>1.9800833773732873E-2</c:v>
                </c:pt>
                <c:pt idx="20">
                  <c:v>-4.2194193695712201</c:v>
                </c:pt>
                <c:pt idx="21">
                  <c:v>0.67882103968152041</c:v>
                </c:pt>
                <c:pt idx="22">
                  <c:v>-3.4992636191876443</c:v>
                </c:pt>
                <c:pt idx="23">
                  <c:v>0.3065202681803072</c:v>
                </c:pt>
                <c:pt idx="24">
                  <c:v>-2.4220689641209958</c:v>
                </c:pt>
                <c:pt idx="25">
                  <c:v>-5.2698630498561627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-1.5122374746346736</c:v>
                </c:pt>
                <c:pt idx="1">
                  <c:v>2.54745813653415</c:v>
                </c:pt>
                <c:pt idx="2">
                  <c:v>11.504705147656846</c:v>
                </c:pt>
                <c:pt idx="3">
                  <c:v>0.99863054774898075</c:v>
                </c:pt>
                <c:pt idx="4">
                  <c:v>-0.86812649724724267</c:v>
                </c:pt>
                <c:pt idx="5">
                  <c:v>4.8822813920006674</c:v>
                </c:pt>
                <c:pt idx="6">
                  <c:v>-5.2150216649019754E-2</c:v>
                </c:pt>
                <c:pt idx="7">
                  <c:v>8.3345936317451699</c:v>
                </c:pt>
                <c:pt idx="8">
                  <c:v>-0.49900293981924815</c:v>
                </c:pt>
                <c:pt idx="9">
                  <c:v>-0.68696758629196086</c:v>
                </c:pt>
                <c:pt idx="10">
                  <c:v>1.2650601299508288</c:v>
                </c:pt>
                <c:pt idx="11">
                  <c:v>-0.22647347361322545</c:v>
                </c:pt>
                <c:pt idx="12">
                  <c:v>-2.7490406491188173</c:v>
                </c:pt>
                <c:pt idx="13">
                  <c:v>-0.80349844858393205</c:v>
                </c:pt>
                <c:pt idx="14">
                  <c:v>-1.8689754160394614</c:v>
                </c:pt>
                <c:pt idx="15">
                  <c:v>-1.9545292325523675</c:v>
                </c:pt>
                <c:pt idx="16">
                  <c:v>-0.67104742881584301</c:v>
                </c:pt>
                <c:pt idx="17">
                  <c:v>4.6133615373514871</c:v>
                </c:pt>
                <c:pt idx="18">
                  <c:v>-0.95194037749309146</c:v>
                </c:pt>
                <c:pt idx="19">
                  <c:v>-8.0272963567101896E-2</c:v>
                </c:pt>
                <c:pt idx="20">
                  <c:v>-2.0180228862945455</c:v>
                </c:pt>
                <c:pt idx="21">
                  <c:v>1.7120471848774823</c:v>
                </c:pt>
                <c:pt idx="22">
                  <c:v>-1.1306554681072321</c:v>
                </c:pt>
                <c:pt idx="23">
                  <c:v>-1.1378911865492469</c:v>
                </c:pt>
                <c:pt idx="24">
                  <c:v>8.7056909196960977</c:v>
                </c:pt>
                <c:pt idx="25">
                  <c:v>-9.2859963821849902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6.0301557585094292</c:v>
                </c:pt>
                <c:pt idx="1">
                  <c:v>7.2420105746389574</c:v>
                </c:pt>
                <c:pt idx="2">
                  <c:v>6.7127202743352168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3.0866981756683929</c:v>
                </c:pt>
                <c:pt idx="1">
                  <c:v>3.423002572639517</c:v>
                </c:pt>
                <c:pt idx="2">
                  <c:v>3.7849805843441477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1.5707202416975672</c:v>
                </c:pt>
                <c:pt idx="1">
                  <c:v>1.9833234140079818</c:v>
                </c:pt>
                <c:pt idx="2">
                  <c:v>1.9062980781443053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1.6904725824281344</c:v>
                </c:pt>
                <c:pt idx="1">
                  <c:v>1.9099852600871818</c:v>
                </c:pt>
                <c:pt idx="2">
                  <c:v>3.409204004421186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1.0877546468121744</c:v>
                </c:pt>
                <c:pt idx="1">
                  <c:v>1.1121741303176429</c:v>
                </c:pt>
                <c:pt idx="2">
                  <c:v>0.98083172482785597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1.2677602933301089</c:v>
                </c:pt>
                <c:pt idx="1">
                  <c:v>1.2893342449383325</c:v>
                </c:pt>
                <c:pt idx="2">
                  <c:v>1.1167144494889965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5.1341590431804178</c:v>
                </c:pt>
                <c:pt idx="1">
                  <c:v>5.6383615084958434</c:v>
                </c:pt>
                <c:pt idx="2">
                  <c:v>5.6845937862848412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8.2462593639061819</c:v>
                </c:pt>
                <c:pt idx="1">
                  <c:v>8.1608034922965036</c:v>
                </c:pt>
                <c:pt idx="2">
                  <c:v>7.84163525428227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1.9941510078171738</c:v>
                </c:pt>
                <c:pt idx="1">
                  <c:v>1.7746412361278323</c:v>
                </c:pt>
                <c:pt idx="2">
                  <c:v>1.1986239797609222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8.7854545772316293</c:v>
                </c:pt>
                <c:pt idx="1">
                  <c:v>8.4097113674146193</c:v>
                </c:pt>
                <c:pt idx="2">
                  <c:v>8.9902910850041486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2.1168306468770997</c:v>
                </c:pt>
                <c:pt idx="1">
                  <c:v>2.5240512559733341</c:v>
                </c:pt>
                <c:pt idx="2">
                  <c:v>2.2598499022958438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0.10661117981942854</c:v>
                </c:pt>
                <c:pt idx="1">
                  <c:v>0.10771549540288389</c:v>
                </c:pt>
                <c:pt idx="2">
                  <c:v>8.9000600237914701E-2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7.7697641199336296</c:v>
                </c:pt>
                <c:pt idx="1">
                  <c:v>6.7504017605729647</c:v>
                </c:pt>
                <c:pt idx="2">
                  <c:v>6.1428684394285282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1.4741772623681069</c:v>
                </c:pt>
                <c:pt idx="1">
                  <c:v>1.5681162090693443</c:v>
                </c:pt>
                <c:pt idx="2">
                  <c:v>1.8362159383651624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4.7084853383054774</c:v>
                </c:pt>
                <c:pt idx="1">
                  <c:v>3.9077264539850933</c:v>
                </c:pt>
                <c:pt idx="2">
                  <c:v>3.5630796067478938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4.207257549877002</c:v>
                </c:pt>
                <c:pt idx="1">
                  <c:v>4.1585981220058175</c:v>
                </c:pt>
                <c:pt idx="2">
                  <c:v>3.8040883513022075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4.6369464577271184</c:v>
                </c:pt>
                <c:pt idx="1">
                  <c:v>5.4555300500557351</c:v>
                </c:pt>
                <c:pt idx="2">
                  <c:v>7.429412141942068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3.8175087409337687</c:v>
                </c:pt>
                <c:pt idx="1">
                  <c:v>4.3128906872384887</c:v>
                </c:pt>
                <c:pt idx="2">
                  <c:v>4.3540645747256574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3.6401334655490345</c:v>
                </c:pt>
                <c:pt idx="1">
                  <c:v>3.7731474336504283</c:v>
                </c:pt>
                <c:pt idx="2">
                  <c:v>3.482326239140856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4.6811732202347551</c:v>
                </c:pt>
                <c:pt idx="1">
                  <c:v>6.0280554074346764</c:v>
                </c:pt>
                <c:pt idx="2">
                  <c:v>6.7398413348559894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1.7848103650041125</c:v>
                </c:pt>
                <c:pt idx="1">
                  <c:v>1.9527165192674696</c:v>
                </c:pt>
                <c:pt idx="2">
                  <c:v>1.7357396558979115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4.2206499913806956</c:v>
                </c:pt>
                <c:pt idx="1">
                  <c:v>3.54583210830436</c:v>
                </c:pt>
                <c:pt idx="2">
                  <c:v>3.0749099104467779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2.8854258911017112</c:v>
                </c:pt>
                <c:pt idx="1">
                  <c:v>2.1686681302656172</c:v>
                </c:pt>
                <c:pt idx="2">
                  <c:v>1.7283810840652221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2.1879642430597106</c:v>
                </c:pt>
                <c:pt idx="1">
                  <c:v>1.7594924356835497</c:v>
                </c:pt>
                <c:pt idx="2">
                  <c:v>1.5739205350375172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2.5991948695847467</c:v>
                </c:pt>
                <c:pt idx="1">
                  <c:v>2.0619064886440732</c:v>
                </c:pt>
                <c:pt idx="2">
                  <c:v>3.6256104912547826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10.26948096766238</c:v>
                </c:pt>
                <c:pt idx="1">
                  <c:v>8.9818036414817541</c:v>
                </c:pt>
                <c:pt idx="2">
                  <c:v>6.934797973361789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-0.58030546248888726</c:v>
                </c:pt>
                <c:pt idx="1">
                  <c:v>-2.2685466546564825</c:v>
                </c:pt>
                <c:pt idx="2">
                  <c:v>-0.30597570141706143</c:v>
                </c:pt>
                <c:pt idx="3">
                  <c:v>3.5811481962912879</c:v>
                </c:pt>
                <c:pt idx="4">
                  <c:v>-5.2980505259916129</c:v>
                </c:pt>
                <c:pt idx="5">
                  <c:v>-2.9755141227320436</c:v>
                </c:pt>
                <c:pt idx="6">
                  <c:v>8.3615330189357735</c:v>
                </c:pt>
                <c:pt idx="7">
                  <c:v>16.517490590159241</c:v>
                </c:pt>
                <c:pt idx="8">
                  <c:v>1.0352206618994799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26.448018092752484</c:v>
                </c:pt>
                <c:pt idx="1">
                  <c:v>16.675661588018862</c:v>
                </c:pt>
                <c:pt idx="2">
                  <c:v>19.659036551660179</c:v>
                </c:pt>
                <c:pt idx="3">
                  <c:v>35.171174379665068</c:v>
                </c:pt>
                <c:pt idx="4">
                  <c:v>14.247051746782827</c:v>
                </c:pt>
                <c:pt idx="5">
                  <c:v>22.426326149377196</c:v>
                </c:pt>
                <c:pt idx="6">
                  <c:v>38.89908591550045</c:v>
                </c:pt>
                <c:pt idx="7">
                  <c:v>65.760557711882441</c:v>
                </c:pt>
                <c:pt idx="8">
                  <c:v>28.31743888931123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-1.5122374746346736</c:v>
                </c:pt>
                <c:pt idx="1">
                  <c:v>2.54745813653415</c:v>
                </c:pt>
                <c:pt idx="2">
                  <c:v>11.504705147656846</c:v>
                </c:pt>
                <c:pt idx="3">
                  <c:v>0.99863054774898075</c:v>
                </c:pt>
                <c:pt idx="4">
                  <c:v>-0.86812649724724267</c:v>
                </c:pt>
                <c:pt idx="5">
                  <c:v>4.8822813920006674</c:v>
                </c:pt>
                <c:pt idx="6">
                  <c:v>-5.2150216649019754E-2</c:v>
                </c:pt>
                <c:pt idx="7">
                  <c:v>8.3345936317451699</c:v>
                </c:pt>
                <c:pt idx="8">
                  <c:v>-0.49900293981924815</c:v>
                </c:pt>
                <c:pt idx="9">
                  <c:v>-0.68696758629196086</c:v>
                </c:pt>
                <c:pt idx="10">
                  <c:v>1.2650601299508288</c:v>
                </c:pt>
                <c:pt idx="11">
                  <c:v>-0.22647347361322545</c:v>
                </c:pt>
                <c:pt idx="12">
                  <c:v>-2.7490406491188173</c:v>
                </c:pt>
                <c:pt idx="13">
                  <c:v>-0.80349844858393205</c:v>
                </c:pt>
                <c:pt idx="14">
                  <c:v>-1.8689754160394614</c:v>
                </c:pt>
                <c:pt idx="15">
                  <c:v>-1.9545292325523675</c:v>
                </c:pt>
                <c:pt idx="16">
                  <c:v>-0.67104742881584301</c:v>
                </c:pt>
                <c:pt idx="17">
                  <c:v>4.6133615373514871</c:v>
                </c:pt>
                <c:pt idx="18">
                  <c:v>-0.95194037749309146</c:v>
                </c:pt>
                <c:pt idx="19">
                  <c:v>-8.0272963567101896E-2</c:v>
                </c:pt>
                <c:pt idx="20">
                  <c:v>-2.0180228862945455</c:v>
                </c:pt>
                <c:pt idx="21">
                  <c:v>1.7120471848774823</c:v>
                </c:pt>
                <c:pt idx="22">
                  <c:v>-1.1306554681072321</c:v>
                </c:pt>
                <c:pt idx="23">
                  <c:v>-1.1378911865492469</c:v>
                </c:pt>
                <c:pt idx="24">
                  <c:v>8.7056909196960977</c:v>
                </c:pt>
                <c:pt idx="25">
                  <c:v>-9.2859963821849902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15.874129639220463</c:v>
                </c:pt>
                <c:pt idx="1">
                  <c:v>12.443309250090763</c:v>
                </c:pt>
                <c:pt idx="2">
                  <c:v>24.461021465265205</c:v>
                </c:pt>
                <c:pt idx="3">
                  <c:v>12.592021938011236</c:v>
                </c:pt>
                <c:pt idx="4">
                  <c:v>7.9888539887299377</c:v>
                </c:pt>
                <c:pt idx="5">
                  <c:v>20.718660319876079</c:v>
                </c:pt>
                <c:pt idx="6">
                  <c:v>3.8241574758025783</c:v>
                </c:pt>
                <c:pt idx="7">
                  <c:v>17.439248724971392</c:v>
                </c:pt>
                <c:pt idx="8">
                  <c:v>1.1487963395088319</c:v>
                </c:pt>
                <c:pt idx="9">
                  <c:v>1.9482153523382268</c:v>
                </c:pt>
                <c:pt idx="10">
                  <c:v>14.538668022879419</c:v>
                </c:pt>
                <c:pt idx="11">
                  <c:v>21.088994006103967</c:v>
                </c:pt>
                <c:pt idx="12">
                  <c:v>1.3373321432732288</c:v>
                </c:pt>
                <c:pt idx="13">
                  <c:v>4.3542064508781193</c:v>
                </c:pt>
                <c:pt idx="14">
                  <c:v>4.6268767766520558</c:v>
                </c:pt>
                <c:pt idx="15">
                  <c:v>2.2484306670683853</c:v>
                </c:pt>
                <c:pt idx="16">
                  <c:v>3.0175378521842742</c:v>
                </c:pt>
                <c:pt idx="17">
                  <c:v>29.919980207305876</c:v>
                </c:pt>
                <c:pt idx="18">
                  <c:v>5.1271998357619113</c:v>
                </c:pt>
                <c:pt idx="19">
                  <c:v>0.12399433659728687</c:v>
                </c:pt>
                <c:pt idx="20">
                  <c:v>13.713412141986909</c:v>
                </c:pt>
                <c:pt idx="21">
                  <c:v>5.9456244096732664</c:v>
                </c:pt>
                <c:pt idx="22">
                  <c:v>6.8258529098488392</c:v>
                </c:pt>
                <c:pt idx="23">
                  <c:v>9.8498086781700245</c:v>
                </c:pt>
                <c:pt idx="24">
                  <c:v>17.133047996881508</c:v>
                </c:pt>
                <c:pt idx="25">
                  <c:v>9.3149700958709722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44960.553993055553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automation/Data/Results/Workbooks/LEPs/LI_LEP/LI_LEP_Database.Main.xlsx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Greater Lincolnshire</v>
      </c>
      <c r="L1" s="19" t="str">
        <f>CONCATENATE("Industry Table 1.1  Employment by Industry Sector (SIC 2007), ",B$5,"-",F$5,", ",Info!B5)</f>
        <v>Industry Table 1.1  Employment by Industry Sector (SIC 2007), 2015-2035, Greater Lincolnshire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19.640000000000022</v>
      </c>
      <c r="N5" s="11">
        <f t="shared" si="1"/>
        <v>18.652999999999963</v>
      </c>
      <c r="O5" s="11">
        <f t="shared" si="1"/>
        <v>21.362000000000037</v>
      </c>
      <c r="P5" s="11">
        <f t="shared" si="1"/>
        <v>21.268000000000029</v>
      </c>
      <c r="Q5" s="11">
        <f t="shared" si="1"/>
        <v>20.995000000000033</v>
      </c>
      <c r="R5" s="40">
        <f t="shared" ref="R5:R10" si="2">IF(D$5-B$5 &lt;&gt; 0,(EXP(LN(D7/B7)/(D$5-B$5))-1)*100,0)</f>
        <v>1.6951135220768965</v>
      </c>
      <c r="S5" s="40">
        <f t="shared" si="0"/>
        <v>-0.11546214798360266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68.989000000000146</v>
      </c>
      <c r="N6" s="11">
        <f t="shared" si="1"/>
        <v>67.950999999999979</v>
      </c>
      <c r="O6" s="11">
        <f t="shared" si="1"/>
        <v>68.03400000000002</v>
      </c>
      <c r="P6" s="11">
        <f t="shared" si="1"/>
        <v>65.943999999999946</v>
      </c>
      <c r="Q6" s="11">
        <f t="shared" si="1"/>
        <v>62.16099999999998</v>
      </c>
      <c r="R6" s="40">
        <f t="shared" si="2"/>
        <v>-0.27840156966945084</v>
      </c>
      <c r="S6" s="40">
        <f t="shared" si="0"/>
        <v>-0.60005766449598985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19.640000000000022</v>
      </c>
      <c r="C7" s="11">
        <f t="array" ref="C7:C12">MMULT(aggregation!$B$3:$W$8,'Ind T2'!C5:C26)</f>
        <v>18.652999999999963</v>
      </c>
      <c r="D7" s="11">
        <f t="array" ref="D7:D12">MMULT(aggregation!$B$3:$W$8,'Ind T2'!D5:D26)</f>
        <v>21.362000000000037</v>
      </c>
      <c r="E7" s="11">
        <f t="array" ref="E7:E12">MMULT(aggregation!$B$3:$W$8,'Ind T2'!E5:E26)</f>
        <v>21.268000000000029</v>
      </c>
      <c r="F7" s="11">
        <f t="array" ref="F7:F12">MMULT(aggregation!$B$3:$W$8,'Ind T2'!F5:F26)</f>
        <v>20.995000000000033</v>
      </c>
      <c r="G7" s="11"/>
      <c r="H7" s="11">
        <f>F7-D7</f>
        <v>-0.36700000000000443</v>
      </c>
      <c r="I7" s="11">
        <f t="array" ref="I7:I12">MMULT(aggregation!$B$3:$W$8,'RD T1'!AB7:AB28)</f>
        <v>9.9872964138328211</v>
      </c>
      <c r="J7" s="11">
        <f>SUM(H7:I7)</f>
        <v>9.6202964138328166</v>
      </c>
      <c r="K7" s="11"/>
      <c r="L7" t="str">
        <f t="shared" si="1"/>
        <v>Construction</v>
      </c>
      <c r="M7" s="11">
        <f t="shared" si="1"/>
        <v>35.251000000000047</v>
      </c>
      <c r="N7" s="11">
        <f t="shared" si="1"/>
        <v>34.611999999999952</v>
      </c>
      <c r="O7" s="11">
        <f t="shared" si="1"/>
        <v>34.021000000000058</v>
      </c>
      <c r="P7" s="11">
        <f t="shared" si="1"/>
        <v>34.368999999999993</v>
      </c>
      <c r="Q7" s="11">
        <f t="shared" si="1"/>
        <v>35.626999999999988</v>
      </c>
      <c r="R7" s="40">
        <f>IF(D$5-B$5 &lt;&gt; 0,(EXP(LN(D9/B9)/(D$5-B$5))-1)*100,0)</f>
        <v>-0.70780153476213137</v>
      </c>
      <c r="S7" s="40">
        <f t="shared" si="0"/>
        <v>0.30797859160296426</v>
      </c>
    </row>
    <row r="8" spans="1:19" x14ac:dyDescent="0.2">
      <c r="A8" t="str">
        <f>name!C5</f>
        <v>Manufacturing</v>
      </c>
      <c r="B8" s="11">
        <v>68.989000000000146</v>
      </c>
      <c r="C8" s="11">
        <v>67.950999999999979</v>
      </c>
      <c r="D8" s="11">
        <v>68.03400000000002</v>
      </c>
      <c r="E8" s="11">
        <v>65.943999999999946</v>
      </c>
      <c r="F8" s="11">
        <v>62.16099999999998</v>
      </c>
      <c r="G8" s="11"/>
      <c r="H8" s="11">
        <f t="shared" ref="H8:H12" si="3">F8-D8</f>
        <v>-5.8730000000000402</v>
      </c>
      <c r="I8" s="11">
        <v>27.526718063365308</v>
      </c>
      <c r="J8" s="11">
        <f t="shared" ref="J8:J12" si="4">SUM(H8:I8)</f>
        <v>21.653718063365268</v>
      </c>
      <c r="K8" s="11"/>
      <c r="L8" t="str">
        <f t="shared" si="1"/>
        <v>Trade, accomod. and transport</v>
      </c>
      <c r="M8" s="11">
        <f t="shared" si="1"/>
        <v>143.00700000000001</v>
      </c>
      <c r="N8" s="11">
        <f t="shared" si="1"/>
        <v>146.2359999999999</v>
      </c>
      <c r="O8" s="11">
        <f t="shared" si="1"/>
        <v>144.13800000000023</v>
      </c>
      <c r="P8" s="11">
        <f t="shared" si="1"/>
        <v>146.65500000000009</v>
      </c>
      <c r="Q8" s="11">
        <f t="shared" si="1"/>
        <v>151.45999999999989</v>
      </c>
      <c r="R8" s="40">
        <f t="shared" si="2"/>
        <v>0.15767605598384637</v>
      </c>
      <c r="S8" s="40">
        <f t="shared" si="0"/>
        <v>0.33088214164520569</v>
      </c>
    </row>
    <row r="9" spans="1:19" x14ac:dyDescent="0.2">
      <c r="A9" t="str">
        <f>name!C6</f>
        <v>Construction</v>
      </c>
      <c r="B9" s="11">
        <v>35.251000000000047</v>
      </c>
      <c r="C9" s="11">
        <v>34.611999999999952</v>
      </c>
      <c r="D9" s="11">
        <v>34.021000000000058</v>
      </c>
      <c r="E9" s="11">
        <v>34.368999999999993</v>
      </c>
      <c r="F9" s="11">
        <v>35.626999999999988</v>
      </c>
      <c r="G9" s="11"/>
      <c r="H9" s="11">
        <f t="shared" si="3"/>
        <v>1.6059999999999306</v>
      </c>
      <c r="I9" s="11">
        <v>14.034947843786039</v>
      </c>
      <c r="J9" s="11">
        <f t="shared" si="4"/>
        <v>15.64094784378597</v>
      </c>
      <c r="K9" s="11"/>
      <c r="L9" t="str">
        <f t="shared" si="1"/>
        <v>Business and other services</v>
      </c>
      <c r="M9" s="11">
        <f t="shared" si="1"/>
        <v>108.91699999999999</v>
      </c>
      <c r="N9" s="11">
        <f t="shared" si="1"/>
        <v>118.97200000000002</v>
      </c>
      <c r="O9" s="11">
        <f t="shared" si="1"/>
        <v>120.74400000000011</v>
      </c>
      <c r="P9" s="11">
        <f t="shared" si="1"/>
        <v>122.39800000000015</v>
      </c>
      <c r="Q9" s="11">
        <f t="shared" si="1"/>
        <v>128.03399999999988</v>
      </c>
      <c r="R9" s="40">
        <f t="shared" si="2"/>
        <v>2.0831300155521371</v>
      </c>
      <c r="S9" s="40">
        <f t="shared" si="0"/>
        <v>0.39158638240996968</v>
      </c>
    </row>
    <row r="10" spans="1:19" x14ac:dyDescent="0.2">
      <c r="A10" t="str">
        <f>name!C7</f>
        <v>Trade, accomod. and transport</v>
      </c>
      <c r="B10" s="11">
        <v>143.00700000000001</v>
      </c>
      <c r="C10" s="11">
        <v>146.2359999999999</v>
      </c>
      <c r="D10" s="11">
        <v>144.13800000000023</v>
      </c>
      <c r="E10" s="11">
        <v>146.65500000000009</v>
      </c>
      <c r="F10" s="11">
        <v>151.45999999999989</v>
      </c>
      <c r="G10" s="11"/>
      <c r="H10" s="11">
        <f t="shared" si="3"/>
        <v>7.3219999999996617</v>
      </c>
      <c r="I10" s="11">
        <v>69.702683307631858</v>
      </c>
      <c r="J10" s="11">
        <f t="shared" si="4"/>
        <v>77.02468330763152</v>
      </c>
      <c r="K10" s="11"/>
      <c r="L10" t="str">
        <f t="shared" si="1"/>
        <v>Non-marketed services</v>
      </c>
      <c r="M10" s="11">
        <f t="shared" si="1"/>
        <v>125.80099999999987</v>
      </c>
      <c r="N10" s="11">
        <f t="shared" si="1"/>
        <v>127.34200000000001</v>
      </c>
      <c r="O10" s="11">
        <f t="shared" si="1"/>
        <v>126.54600000000022</v>
      </c>
      <c r="P10" s="11">
        <f t="shared" si="1"/>
        <v>129.73600000000019</v>
      </c>
      <c r="Q10" s="11">
        <f t="shared" si="1"/>
        <v>134.6350000000001</v>
      </c>
      <c r="R10" s="40">
        <f t="shared" si="2"/>
        <v>0.11816145712943982</v>
      </c>
      <c r="S10" s="40">
        <f t="shared" si="0"/>
        <v>0.41393123653759023</v>
      </c>
    </row>
    <row r="11" spans="1:19" x14ac:dyDescent="0.2">
      <c r="A11" t="str">
        <f>name!C8</f>
        <v>Business and other services</v>
      </c>
      <c r="B11" s="11">
        <v>108.91699999999999</v>
      </c>
      <c r="C11" s="11">
        <v>118.97200000000002</v>
      </c>
      <c r="D11" s="11">
        <v>120.74400000000011</v>
      </c>
      <c r="E11" s="11">
        <v>122.39800000000015</v>
      </c>
      <c r="F11" s="11">
        <v>128.03399999999988</v>
      </c>
      <c r="G11" s="11"/>
      <c r="H11" s="11">
        <f t="shared" si="3"/>
        <v>7.2899999999997647</v>
      </c>
      <c r="I11" s="11">
        <v>59.024732563566971</v>
      </c>
      <c r="J11" s="11">
        <f t="shared" si="4"/>
        <v>66.314732563566736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125.80099999999987</v>
      </c>
      <c r="C12" s="11">
        <v>127.34200000000001</v>
      </c>
      <c r="D12" s="11">
        <v>126.54600000000022</v>
      </c>
      <c r="E12" s="11">
        <v>129.73600000000019</v>
      </c>
      <c r="F12" s="11">
        <v>134.6350000000001</v>
      </c>
      <c r="G12" s="11"/>
      <c r="H12" s="11">
        <f t="shared" si="3"/>
        <v>8.0889999999998849</v>
      </c>
      <c r="I12" s="11">
        <v>69.260972832768019</v>
      </c>
      <c r="J12" s="11">
        <f t="shared" si="4"/>
        <v>77.349972832767904</v>
      </c>
      <c r="K12" s="11"/>
      <c r="L12" s="24" t="str">
        <f t="shared" ref="L12:Q12" si="5">A14</f>
        <v>All industries</v>
      </c>
      <c r="M12" s="34">
        <f t="shared" si="5"/>
        <v>501.60500000000008</v>
      </c>
      <c r="N12" s="34">
        <f t="shared" si="5"/>
        <v>513.76599999999985</v>
      </c>
      <c r="O12" s="34">
        <f t="shared" si="5"/>
        <v>514.84500000000071</v>
      </c>
      <c r="P12" s="34">
        <f t="shared" si="5"/>
        <v>520.37000000000035</v>
      </c>
      <c r="Q12" s="34">
        <f t="shared" si="5"/>
        <v>532.91199999999981</v>
      </c>
      <c r="R12" s="43">
        <f>IF(D$5-B$5 &lt;&gt; 0,(EXP(LN(D14/B14)/(D$5-B$5))-1)*100,0)</f>
        <v>0.52241841326523542</v>
      </c>
      <c r="S12" s="43">
        <f>F41</f>
        <v>0.23020070827648453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501.60500000000008</v>
      </c>
      <c r="C14" s="34">
        <f t="shared" ref="C14:F14" si="6">SUM(C7:C12)</f>
        <v>513.76599999999985</v>
      </c>
      <c r="D14" s="34">
        <f t="shared" si="6"/>
        <v>514.84500000000071</v>
      </c>
      <c r="E14" s="34">
        <f t="shared" si="6"/>
        <v>520.37000000000035</v>
      </c>
      <c r="F14" s="34">
        <f t="shared" si="6"/>
        <v>532.91199999999981</v>
      </c>
      <c r="G14" s="34"/>
      <c r="H14" s="34">
        <f>SUM(H7:H12)</f>
        <v>18.066999999999197</v>
      </c>
      <c r="I14" s="34">
        <f>SUM(I7:I12)</f>
        <v>249.53735102495102</v>
      </c>
      <c r="J14" s="34">
        <f t="shared" ref="J14" si="7">SUM(J7:J12)</f>
        <v>267.60435102495023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3.9154314649973618</v>
      </c>
      <c r="C20" s="18">
        <f t="shared" si="8"/>
        <v>3.6306411868438104</v>
      </c>
      <c r="D20" s="18">
        <f t="shared" si="8"/>
        <v>4.1492099563946443</v>
      </c>
      <c r="E20" s="18">
        <f t="shared" si="8"/>
        <v>4.087091876933723</v>
      </c>
      <c r="F20" s="18">
        <f t="shared" si="8"/>
        <v>3.9396748431260771</v>
      </c>
      <c r="G20" s="351"/>
      <c r="H20" s="40">
        <f>IF(D7&gt;0,(H7/D7)*100,0)</f>
        <v>-1.7180039322161025</v>
      </c>
      <c r="I20" s="40">
        <f>IF(D7&gt;0,(I7/D7)*100,0)</f>
        <v>46.752628095837487</v>
      </c>
      <c r="J20" s="40">
        <f>IF(D7&gt;0,(J7/D7)*100,0)</f>
        <v>45.034624163621388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13.75365078099304</v>
      </c>
      <c r="C21" s="18">
        <f t="shared" si="8"/>
        <v>13.226060112969718</v>
      </c>
      <c r="D21" s="18">
        <f t="shared" si="8"/>
        <v>13.214462605250111</v>
      </c>
      <c r="E21" s="18">
        <f t="shared" si="8"/>
        <v>12.672521475104235</v>
      </c>
      <c r="F21" s="18">
        <f t="shared" si="8"/>
        <v>11.664402377878524</v>
      </c>
      <c r="G21" s="351"/>
      <c r="H21" s="40">
        <f t="shared" ref="H21:H25" si="9">IF(D8&gt;0,(H8/D8)*100,0)</f>
        <v>-8.632448481641589</v>
      </c>
      <c r="I21" s="40">
        <f t="shared" ref="I21:I25" si="10">IF(D8&gt;0,(I8/D8)*100,0)</f>
        <v>40.46023762143237</v>
      </c>
      <c r="J21" s="40">
        <f t="shared" ref="J21:J27" si="11">IF(D8&gt;0,(J8/D8)*100,0)</f>
        <v>31.827789139790784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7.0276412715184335</v>
      </c>
      <c r="C22" s="18">
        <f t="shared" si="8"/>
        <v>6.7369191421775598</v>
      </c>
      <c r="D22" s="18">
        <f t="shared" si="8"/>
        <v>6.6080082354883523</v>
      </c>
      <c r="E22" s="18">
        <f t="shared" si="8"/>
        <v>6.6047235620808209</v>
      </c>
      <c r="F22" s="18">
        <f t="shared" si="8"/>
        <v>6.6853439216981423</v>
      </c>
      <c r="G22" s="351"/>
      <c r="H22" s="40">
        <f t="shared" si="9"/>
        <v>4.7206137385730225</v>
      </c>
      <c r="I22" s="40">
        <f t="shared" si="10"/>
        <v>41.253778089374258</v>
      </c>
      <c r="J22" s="40">
        <f t="shared" si="11"/>
        <v>45.974391827947272</v>
      </c>
      <c r="K22" s="351"/>
    </row>
    <row r="23" spans="1:12" x14ac:dyDescent="0.2">
      <c r="A23" t="str">
        <f>$A$10</f>
        <v>Trade, accomod. and transport</v>
      </c>
      <c r="B23" s="18">
        <f t="shared" si="8"/>
        <v>28.509883274688246</v>
      </c>
      <c r="C23" s="18">
        <f t="shared" si="8"/>
        <v>28.463541768042251</v>
      </c>
      <c r="D23" s="18">
        <f t="shared" si="8"/>
        <v>27.996387262185713</v>
      </c>
      <c r="E23" s="18">
        <f t="shared" si="8"/>
        <v>28.182831446855122</v>
      </c>
      <c r="F23" s="18">
        <f t="shared" si="8"/>
        <v>28.421202750172625</v>
      </c>
      <c r="G23" s="351"/>
      <c r="H23" s="40">
        <f t="shared" si="9"/>
        <v>5.0798540287777341</v>
      </c>
      <c r="I23" s="40">
        <f t="shared" si="10"/>
        <v>48.358297817113979</v>
      </c>
      <c r="J23" s="40">
        <f t="shared" si="11"/>
        <v>53.43815184589171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21.713699026126129</v>
      </c>
      <c r="C24" s="18">
        <f t="shared" si="8"/>
        <v>23.156845723539522</v>
      </c>
      <c r="D24" s="18">
        <f t="shared" si="8"/>
        <v>23.452495411240264</v>
      </c>
      <c r="E24" s="18">
        <f t="shared" si="8"/>
        <v>23.52134058458406</v>
      </c>
      <c r="F24" s="18">
        <f t="shared" si="8"/>
        <v>24.02535503047406</v>
      </c>
      <c r="G24" s="351"/>
      <c r="H24" s="40">
        <f t="shared" si="9"/>
        <v>6.0375670840785114</v>
      </c>
      <c r="I24" s="40">
        <f t="shared" si="10"/>
        <v>48.884195126521327</v>
      </c>
      <c r="J24" s="40">
        <f t="shared" si="11"/>
        <v>54.921762210599844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25.079694181676786</v>
      </c>
      <c r="C25" s="18">
        <f t="shared" si="8"/>
        <v>24.785992066427138</v>
      </c>
      <c r="D25" s="18">
        <f t="shared" si="8"/>
        <v>24.579436529440908</v>
      </c>
      <c r="E25" s="18">
        <f t="shared" si="8"/>
        <v>24.931491054442052</v>
      </c>
      <c r="F25" s="18">
        <f t="shared" si="8"/>
        <v>25.264021076650582</v>
      </c>
      <c r="G25" s="351"/>
      <c r="H25" s="40">
        <f t="shared" si="9"/>
        <v>6.3921419878936279</v>
      </c>
      <c r="I25" s="40">
        <f t="shared" si="10"/>
        <v>54.731854687440062</v>
      </c>
      <c r="J25" s="40">
        <f t="shared" si="11"/>
        <v>61.123996675333693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3.5092115102602088</v>
      </c>
      <c r="I27" s="43">
        <f>IF(D14&gt;0,(I14/D14)*100,0)</f>
        <v>48.46844215733875</v>
      </c>
      <c r="J27" s="43">
        <f t="shared" si="11"/>
        <v>51.977653667598958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Greater Lincolnshire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-1.2807603518351418</v>
      </c>
      <c r="C34" s="18">
        <f t="shared" si="12"/>
        <v>14.523133008095645</v>
      </c>
      <c r="D34" s="18">
        <f t="shared" si="12"/>
        <v>-8.8162054912033216E-2</v>
      </c>
      <c r="E34" s="18">
        <f t="shared" si="12"/>
        <v>-0.12910939706926028</v>
      </c>
      <c r="F34" s="18">
        <f t="shared" ref="F34:F39" si="13">IF(F$5-D$5 &lt;&gt; 0,(EXP(LN(F7/D7)/(F$5-D$5))-1)*100,0)</f>
        <v>-0.11546214798360266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-0.37828804135457972</v>
      </c>
      <c r="C35" s="18">
        <f t="shared" si="12"/>
        <v>0.12214684110614105</v>
      </c>
      <c r="D35" s="18">
        <f t="shared" si="12"/>
        <v>-0.6220906179218888</v>
      </c>
      <c r="E35" s="18">
        <f t="shared" si="12"/>
        <v>-0.5890393560136431</v>
      </c>
      <c r="F35" s="18">
        <f t="shared" si="13"/>
        <v>-0.60005766449598985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-0.45629218228173674</v>
      </c>
      <c r="C36" s="18">
        <f t="shared" si="12"/>
        <v>-1.7075002889168411</v>
      </c>
      <c r="D36" s="18">
        <f t="shared" si="12"/>
        <v>0.20374756960739315</v>
      </c>
      <c r="E36" s="18">
        <f t="shared" si="12"/>
        <v>0.36013475311340581</v>
      </c>
      <c r="F36" s="18">
        <f t="shared" si="13"/>
        <v>0.30797859160296426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0.5597652366129191</v>
      </c>
      <c r="C37" s="18">
        <f t="shared" si="12"/>
        <v>-1.4346672501980851</v>
      </c>
      <c r="D37" s="18">
        <f>IF(E$5-D$5 &lt;&gt; 0,(EXP(LN(E10/D10)/(E$5-D$5))-1)*100,0)</f>
        <v>0.34683439585330156</v>
      </c>
      <c r="E37" s="18">
        <f t="shared" si="12"/>
        <v>0.32290696554708731</v>
      </c>
      <c r="F37" s="18">
        <f t="shared" si="13"/>
        <v>0.33088214164520569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2.2320978810358882</v>
      </c>
      <c r="C38" s="18">
        <f t="shared" si="12"/>
        <v>1.4894260834482864</v>
      </c>
      <c r="D38" s="18">
        <f t="shared" si="12"/>
        <v>0.27247911574488359</v>
      </c>
      <c r="E38" s="18">
        <f t="shared" si="12"/>
        <v>0.45119306020870997</v>
      </c>
      <c r="F38" s="18">
        <f t="shared" si="13"/>
        <v>0.39158638240996968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0.30484087490354472</v>
      </c>
      <c r="C39" s="18">
        <f t="shared" si="12"/>
        <v>-0.62508834477218445</v>
      </c>
      <c r="D39" s="18">
        <f t="shared" si="12"/>
        <v>0.49915641519042708</v>
      </c>
      <c r="E39" s="18">
        <f t="shared" si="12"/>
        <v>0.37134575325203922</v>
      </c>
      <c r="F39" s="18">
        <f t="shared" si="13"/>
        <v>0.41393123653759023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0.60067062186752729</v>
      </c>
      <c r="C41" s="18">
        <f>IF(D$5-C$5 &lt;&gt; 0,(EXP(LN(D14/C14)/(D$5-C$5))-1)*100,0)</f>
        <v>0.21001779020037858</v>
      </c>
      <c r="D41" s="18">
        <f>IF(E$5-D$5 &lt;&gt; 0,(EXP(LN(E14/D14)/(E$5-D$5))-1)*100,0)</f>
        <v>0.2137122903617561</v>
      </c>
      <c r="E41" s="18">
        <f>IF(F$5-E$5 &lt;&gt; 0,(EXP(LN(F14/E14)/(F$5-E$5))-1)*100,0)</f>
        <v>0.23844593453650198</v>
      </c>
      <c r="F41" s="18">
        <f>IF(F$5-D$5 &lt;&gt; 0,(EXP(LN(F14/D14)/(F$5-D$5))-1)*100,0)</f>
        <v>0.23020070827648453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-0.98700000000005872</v>
      </c>
      <c r="C45" s="27">
        <f>D7-C7</f>
        <v>2.7090000000000742</v>
      </c>
      <c r="D45" s="27">
        <f>E7-D7</f>
        <v>-9.4000000000008299E-2</v>
      </c>
      <c r="E45" s="27">
        <f>F7-E7</f>
        <v>-0.27299999999999613</v>
      </c>
      <c r="F45" s="27">
        <f>F7-D7</f>
        <v>-0.36700000000000443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-1.0380000000001672</v>
      </c>
      <c r="C46" s="27">
        <f>D8-C8</f>
        <v>8.3000000000041041E-2</v>
      </c>
      <c r="D46" s="27">
        <f t="shared" si="14"/>
        <v>-2.0900000000000745</v>
      </c>
      <c r="E46" s="27">
        <f t="shared" si="14"/>
        <v>-3.7829999999999657</v>
      </c>
      <c r="F46" s="27">
        <f t="shared" ref="F46:F52" si="15">F8-D8</f>
        <v>-5.8730000000000402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-0.63900000000009527</v>
      </c>
      <c r="C47" s="27">
        <f t="shared" ref="C47:C50" si="16">D9-C9</f>
        <v>-0.5909999999998945</v>
      </c>
      <c r="D47" s="27">
        <f t="shared" si="14"/>
        <v>0.34799999999993503</v>
      </c>
      <c r="E47" s="27">
        <f t="shared" si="14"/>
        <v>1.2579999999999956</v>
      </c>
      <c r="F47" s="27">
        <f t="shared" si="15"/>
        <v>1.6059999999999306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3.2289999999998997</v>
      </c>
      <c r="C48" s="27">
        <f t="shared" si="16"/>
        <v>-2.0979999999996721</v>
      </c>
      <c r="D48" s="27">
        <f t="shared" si="14"/>
        <v>2.5169999999998538</v>
      </c>
      <c r="E48" s="27">
        <f t="shared" si="14"/>
        <v>4.8049999999998079</v>
      </c>
      <c r="F48" s="27">
        <f t="shared" si="15"/>
        <v>7.3219999999996617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10.055000000000035</v>
      </c>
      <c r="C49" s="27">
        <f t="shared" si="16"/>
        <v>1.7720000000000908</v>
      </c>
      <c r="D49" s="27">
        <f t="shared" si="14"/>
        <v>1.654000000000039</v>
      </c>
      <c r="E49" s="27">
        <f t="shared" si="14"/>
        <v>5.6359999999997257</v>
      </c>
      <c r="F49" s="27">
        <f t="shared" si="15"/>
        <v>7.2899999999997647</v>
      </c>
    </row>
    <row r="50" spans="1:6" x14ac:dyDescent="0.2">
      <c r="A50" t="str">
        <f>$A$12</f>
        <v>Non-marketed services</v>
      </c>
      <c r="B50" s="27">
        <f t="shared" si="14"/>
        <v>1.5410000000001389</v>
      </c>
      <c r="C50" s="27">
        <f t="shared" si="16"/>
        <v>-0.79599999999979332</v>
      </c>
      <c r="D50" s="27">
        <f t="shared" si="14"/>
        <v>3.1899999999999693</v>
      </c>
      <c r="E50" s="27">
        <f t="shared" si="14"/>
        <v>4.8989999999999156</v>
      </c>
      <c r="F50" s="27">
        <f t="shared" si="15"/>
        <v>8.0889999999998849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12.160999999999774</v>
      </c>
      <c r="C52" s="29">
        <f>D14-C14</f>
        <v>1.0790000000008604</v>
      </c>
      <c r="D52" s="29">
        <f t="shared" si="14"/>
        <v>5.5249999999996362</v>
      </c>
      <c r="E52" s="29">
        <f t="shared" si="14"/>
        <v>12.541999999999462</v>
      </c>
      <c r="F52" s="29">
        <f t="shared" si="15"/>
        <v>18.066999999999098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Greater Lincolnshire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12.392000000000024</v>
      </c>
      <c r="C5" s="11">
        <v>11.259999999999964</v>
      </c>
      <c r="D5" s="11">
        <v>14.335000000000026</v>
      </c>
      <c r="E5" s="11">
        <v>14.250000000000018</v>
      </c>
      <c r="F5" s="11">
        <v>13.884000000000032</v>
      </c>
      <c r="G5" s="10"/>
    </row>
    <row r="6" spans="1:7" x14ac:dyDescent="0.2">
      <c r="A6" s="10" t="str">
        <f>name!B5</f>
        <v>Mining and quarrying</v>
      </c>
      <c r="B6" s="11">
        <v>0.70999999999999963</v>
      </c>
      <c r="C6" s="11">
        <v>0.93399999999999828</v>
      </c>
      <c r="D6" s="11">
        <v>0.92199999999999949</v>
      </c>
      <c r="E6" s="11">
        <v>0.747</v>
      </c>
      <c r="F6" s="11">
        <v>0.54099999999999993</v>
      </c>
    </row>
    <row r="7" spans="1:7" x14ac:dyDescent="0.2">
      <c r="A7" s="10" t="str">
        <f>name!B6</f>
        <v>Food drink and tobacco</v>
      </c>
      <c r="B7" s="11">
        <v>22.367999999999988</v>
      </c>
      <c r="C7" s="11">
        <v>24.064000000000018</v>
      </c>
      <c r="D7" s="11">
        <v>24.152000000000037</v>
      </c>
      <c r="E7" s="11">
        <v>24.98199999999995</v>
      </c>
      <c r="F7" s="11">
        <v>25.192000000000025</v>
      </c>
      <c r="G7" s="11"/>
    </row>
    <row r="8" spans="1:7" x14ac:dyDescent="0.2">
      <c r="A8" s="10" t="str">
        <f>name!B7</f>
        <v>Engineering</v>
      </c>
      <c r="B8" s="11">
        <v>7.5750000000000162</v>
      </c>
      <c r="C8" s="11">
        <v>5.5139999999999878</v>
      </c>
      <c r="D8" s="11">
        <v>5.2779999999999863</v>
      </c>
      <c r="E8" s="11">
        <v>5.2490000000000068</v>
      </c>
      <c r="F8" s="11">
        <v>4.7119999999999918</v>
      </c>
      <c r="G8" s="11"/>
    </row>
    <row r="9" spans="1:7" x14ac:dyDescent="0.2">
      <c r="A9" s="10" t="str">
        <f>name!B8</f>
        <v>Rest of manufacturing</v>
      </c>
      <c r="B9" s="11">
        <v>39.046000000000149</v>
      </c>
      <c r="C9" s="11">
        <v>38.372999999999969</v>
      </c>
      <c r="D9" s="11">
        <v>38.603999999999992</v>
      </c>
      <c r="E9" s="11">
        <v>35.712999999999994</v>
      </c>
      <c r="F9" s="11">
        <v>32.256999999999962</v>
      </c>
      <c r="G9" s="11"/>
    </row>
    <row r="10" spans="1:7" x14ac:dyDescent="0.2">
      <c r="A10" s="10" t="str">
        <f>name!B9</f>
        <v>Electricity and gas</v>
      </c>
      <c r="B10" s="11">
        <v>1.297000000000003</v>
      </c>
      <c r="C10" s="11">
        <v>1.3590000000000013</v>
      </c>
      <c r="D10" s="11">
        <v>1.3190000000000015</v>
      </c>
      <c r="E10" s="11">
        <v>1.2739999999999985</v>
      </c>
      <c r="F10" s="11">
        <v>1.2660000000000007</v>
      </c>
      <c r="G10" s="11"/>
    </row>
    <row r="11" spans="1:7" x14ac:dyDescent="0.2">
      <c r="A11" s="10" t="str">
        <f>name!B10</f>
        <v>Water and sewerage</v>
      </c>
      <c r="B11" s="11">
        <v>5.2409999999999943</v>
      </c>
      <c r="C11" s="11">
        <v>5.1000000000000014</v>
      </c>
      <c r="D11" s="11">
        <v>4.7860000000000129</v>
      </c>
      <c r="E11" s="11">
        <v>4.9970000000000159</v>
      </c>
      <c r="F11" s="11">
        <v>5.3039999999999985</v>
      </c>
      <c r="G11" s="11"/>
    </row>
    <row r="12" spans="1:7" x14ac:dyDescent="0.2">
      <c r="A12" s="10" t="str">
        <f>name!B11</f>
        <v>Construction</v>
      </c>
      <c r="B12" s="11">
        <v>35.251000000000047</v>
      </c>
      <c r="C12" s="11">
        <v>34.611999999999952</v>
      </c>
      <c r="D12" s="11">
        <v>34.021000000000058</v>
      </c>
      <c r="E12" s="11">
        <v>34.368999999999993</v>
      </c>
      <c r="F12" s="11">
        <v>35.626999999999988</v>
      </c>
      <c r="G12" s="11"/>
    </row>
    <row r="13" spans="1:7" x14ac:dyDescent="0.2">
      <c r="A13" s="10" t="str">
        <f>name!B12</f>
        <v>Wholesale and retail trade</v>
      </c>
      <c r="B13" s="11">
        <v>82.774000000000072</v>
      </c>
      <c r="C13" s="11">
        <v>84.95299999999996</v>
      </c>
      <c r="D13" s="11">
        <v>81.490000000000094</v>
      </c>
      <c r="E13" s="11">
        <v>82.538000000000139</v>
      </c>
      <c r="F13" s="11">
        <v>84.032000000000039</v>
      </c>
      <c r="G13" s="11"/>
    </row>
    <row r="14" spans="1:7" x14ac:dyDescent="0.2">
      <c r="A14" s="10" t="str">
        <f>name!B13</f>
        <v>Transport and storage</v>
      </c>
      <c r="B14" s="11">
        <v>26.086000000000016</v>
      </c>
      <c r="C14" s="11">
        <v>25.812999999999953</v>
      </c>
      <c r="D14" s="11">
        <v>28.585000000000058</v>
      </c>
      <c r="E14" s="11">
        <v>29.634999999999998</v>
      </c>
      <c r="F14" s="11">
        <v>29.983999999999959</v>
      </c>
      <c r="G14" s="11"/>
    </row>
    <row r="15" spans="1:7" x14ac:dyDescent="0.2">
      <c r="A15" s="10" t="str">
        <f>name!B14</f>
        <v>Accommodation and food</v>
      </c>
      <c r="B15" s="11">
        <v>34.146999999999935</v>
      </c>
      <c r="C15" s="11">
        <v>35.470000000000006</v>
      </c>
      <c r="D15" s="11">
        <v>34.063000000000066</v>
      </c>
      <c r="E15" s="11">
        <v>34.481999999999942</v>
      </c>
      <c r="F15" s="11">
        <v>37.443999999999896</v>
      </c>
      <c r="G15" s="11"/>
    </row>
    <row r="16" spans="1:7" x14ac:dyDescent="0.2">
      <c r="A16" s="10" t="str">
        <f>name!B15</f>
        <v>Media</v>
      </c>
      <c r="B16" s="11">
        <v>2.0880000000000023</v>
      </c>
      <c r="C16" s="11">
        <v>2.9180000000000046</v>
      </c>
      <c r="D16" s="11">
        <v>2.2020000000000048</v>
      </c>
      <c r="E16" s="11">
        <v>2.1680000000000015</v>
      </c>
      <c r="F16" s="11">
        <v>2.2050000000000014</v>
      </c>
      <c r="G16" s="11"/>
    </row>
    <row r="17" spans="1:7" x14ac:dyDescent="0.2">
      <c r="A17" s="10" t="str">
        <f>name!B16</f>
        <v>Information technology</v>
      </c>
      <c r="B17" s="11">
        <v>5.3660000000000121</v>
      </c>
      <c r="C17" s="11">
        <v>6.0439999999999996</v>
      </c>
      <c r="D17" s="11">
        <v>5.4690000000000101</v>
      </c>
      <c r="E17" s="11">
        <v>5.9120000000000088</v>
      </c>
      <c r="F17" s="11">
        <v>6.3659999999999899</v>
      </c>
      <c r="G17" s="11"/>
    </row>
    <row r="18" spans="1:7" x14ac:dyDescent="0.2">
      <c r="A18" s="10" t="str">
        <f>name!B17</f>
        <v>Finance and insurance</v>
      </c>
      <c r="B18" s="11">
        <v>6.1699999999999884</v>
      </c>
      <c r="C18" s="11">
        <v>4.4890000000000008</v>
      </c>
      <c r="D18" s="11">
        <v>4.9529999999999879</v>
      </c>
      <c r="E18" s="11">
        <v>4.9029999999999951</v>
      </c>
      <c r="F18" s="11">
        <v>4.6359999999999904</v>
      </c>
      <c r="G18" s="11"/>
    </row>
    <row r="19" spans="1:7" x14ac:dyDescent="0.2">
      <c r="A19" s="10" t="str">
        <f>name!B18</f>
        <v>Real estate</v>
      </c>
      <c r="B19" s="11">
        <v>5.752000000000014</v>
      </c>
      <c r="C19" s="11">
        <v>7.1069999999999958</v>
      </c>
      <c r="D19" s="11">
        <v>7.6729999999999938</v>
      </c>
      <c r="E19" s="11">
        <v>7.152000000000009</v>
      </c>
      <c r="F19" s="11">
        <v>7.7679999999999945</v>
      </c>
      <c r="G19" s="11"/>
    </row>
    <row r="20" spans="1:7" x14ac:dyDescent="0.2">
      <c r="A20" s="10" t="str">
        <f>name!B19</f>
        <v>Professional services</v>
      </c>
      <c r="B20" s="11">
        <v>26.284000000000049</v>
      </c>
      <c r="C20" s="11">
        <v>29.22300000000007</v>
      </c>
      <c r="D20" s="11">
        <v>31.242000000000051</v>
      </c>
      <c r="E20" s="11">
        <v>32.414999999999978</v>
      </c>
      <c r="F20" s="11">
        <v>34.318999999999946</v>
      </c>
      <c r="G20" s="11"/>
    </row>
    <row r="21" spans="1:7" x14ac:dyDescent="0.2">
      <c r="A21" s="10" t="str">
        <f>name!B20</f>
        <v>Support services</v>
      </c>
      <c r="B21" s="11">
        <v>39.827999999999939</v>
      </c>
      <c r="C21" s="11">
        <v>41.087999999999973</v>
      </c>
      <c r="D21" s="11">
        <v>41.575000000000088</v>
      </c>
      <c r="E21" s="11">
        <v>44.417000000000137</v>
      </c>
      <c r="F21" s="11">
        <v>47.441999999999965</v>
      </c>
      <c r="G21" s="11"/>
    </row>
    <row r="22" spans="1:7" x14ac:dyDescent="0.2">
      <c r="A22" s="10" t="str">
        <f>name!B21</f>
        <v>Public admin. and defence</v>
      </c>
      <c r="B22" s="11">
        <v>17.710000000000008</v>
      </c>
      <c r="C22" s="11">
        <v>17.408999999999953</v>
      </c>
      <c r="D22" s="11">
        <v>18.051000000000062</v>
      </c>
      <c r="E22" s="11">
        <v>18.392000000000017</v>
      </c>
      <c r="F22" s="11">
        <v>19.091000000000012</v>
      </c>
      <c r="G22" s="11"/>
    </row>
    <row r="23" spans="1:7" x14ac:dyDescent="0.2">
      <c r="A23" s="10" t="str">
        <f>name!B22</f>
        <v>Education</v>
      </c>
      <c r="B23" s="11">
        <v>45.402999999999956</v>
      </c>
      <c r="C23" s="11">
        <v>43.415000000000063</v>
      </c>
      <c r="D23" s="11">
        <v>43.085000000000015</v>
      </c>
      <c r="E23" s="11">
        <v>42.096000000000039</v>
      </c>
      <c r="F23" s="11">
        <v>42.527000000000065</v>
      </c>
      <c r="G23" s="11"/>
    </row>
    <row r="24" spans="1:7" x14ac:dyDescent="0.2">
      <c r="A24" s="10" t="str">
        <f>name!B23</f>
        <v>Health and social work</v>
      </c>
      <c r="B24" s="11">
        <v>62.687999999999903</v>
      </c>
      <c r="C24" s="11">
        <v>66.518000000000001</v>
      </c>
      <c r="D24" s="11">
        <v>65.410000000000139</v>
      </c>
      <c r="E24" s="11">
        <v>69.248000000000133</v>
      </c>
      <c r="F24" s="11">
        <v>73.017000000000039</v>
      </c>
      <c r="G24" s="11"/>
    </row>
    <row r="25" spans="1:7" x14ac:dyDescent="0.2">
      <c r="A25" s="10" t="str">
        <f>name!B24</f>
        <v>Arts and entertainment</v>
      </c>
      <c r="B25" s="11">
        <v>11.292000000000003</v>
      </c>
      <c r="C25" s="11">
        <v>12.757000000000005</v>
      </c>
      <c r="D25" s="11">
        <v>11.482000000000003</v>
      </c>
      <c r="E25" s="11">
        <v>10.555000000000017</v>
      </c>
      <c r="F25" s="11">
        <v>10.762999999999987</v>
      </c>
      <c r="G25" s="11"/>
    </row>
    <row r="26" spans="1:7" x14ac:dyDescent="0.2">
      <c r="A26" s="10" t="str">
        <f>name!B25</f>
        <v>Other services</v>
      </c>
      <c r="B26" s="11">
        <v>12.136999999999986</v>
      </c>
      <c r="C26" s="11">
        <v>15.345999999999977</v>
      </c>
      <c r="D26" s="11">
        <v>16.147999999999978</v>
      </c>
      <c r="E26" s="11">
        <v>14.876000000000003</v>
      </c>
      <c r="F26" s="11">
        <v>14.535000000000004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501.60500000000019</v>
      </c>
      <c r="C28" s="11">
        <f t="shared" ref="C28:F28" si="0">SUM(C5:C26)</f>
        <v>513.76599999999974</v>
      </c>
      <c r="D28" s="11">
        <f t="shared" si="0"/>
        <v>514.84500000000071</v>
      </c>
      <c r="E28" s="11">
        <f t="shared" si="0"/>
        <v>520.37000000000046</v>
      </c>
      <c r="F28" s="11">
        <f t="shared" si="0"/>
        <v>532.91199999999981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2.4704697919677874</v>
      </c>
      <c r="C32" s="18">
        <f t="shared" ref="C32:E32" si="1">C5/C$28*100</f>
        <v>2.1916592378631456</v>
      </c>
      <c r="D32" s="18">
        <f t="shared" si="1"/>
        <v>2.7843331488117795</v>
      </c>
      <c r="E32" s="18">
        <f t="shared" si="1"/>
        <v>2.7384361127659176</v>
      </c>
      <c r="F32" s="18">
        <f>F5/F$28*100</f>
        <v>2.6053081934728506</v>
      </c>
    </row>
    <row r="33" spans="1:6" x14ac:dyDescent="0.2">
      <c r="A33" t="str">
        <f>$A$6</f>
        <v>Mining and quarrying</v>
      </c>
      <c r="B33" s="18">
        <f t="shared" ref="B33:F53" si="2">B6/B$28*100</f>
        <v>0.14154563850041355</v>
      </c>
      <c r="C33" s="18">
        <f t="shared" si="2"/>
        <v>0.18179482488136597</v>
      </c>
      <c r="D33" s="18">
        <f t="shared" si="2"/>
        <v>0.17908302498810286</v>
      </c>
      <c r="E33" s="18">
        <f t="shared" si="2"/>
        <v>0.14355170359551844</v>
      </c>
      <c r="F33" s="18">
        <f t="shared" si="2"/>
        <v>0.10151769898219597</v>
      </c>
    </row>
    <row r="34" spans="1:6" x14ac:dyDescent="0.2">
      <c r="A34" t="str">
        <f>$A$7</f>
        <v>Food drink and tobacco</v>
      </c>
      <c r="B34" s="18">
        <f t="shared" si="2"/>
        <v>4.4592856929257048</v>
      </c>
      <c r="C34" s="18">
        <f t="shared" si="2"/>
        <v>4.6838443960869407</v>
      </c>
      <c r="D34" s="18">
        <f t="shared" si="2"/>
        <v>4.6911206285386875</v>
      </c>
      <c r="E34" s="18">
        <f t="shared" si="2"/>
        <v>4.8008148048503809</v>
      </c>
      <c r="F34" s="18">
        <f t="shared" si="2"/>
        <v>4.7272345152670674</v>
      </c>
    </row>
    <row r="35" spans="1:6" x14ac:dyDescent="0.2">
      <c r="A35" t="str">
        <f>$A$8</f>
        <v>Engineering</v>
      </c>
      <c r="B35" s="18">
        <f t="shared" si="2"/>
        <v>1.5101524107614583</v>
      </c>
      <c r="C35" s="18">
        <f t="shared" si="2"/>
        <v>1.0732512466765007</v>
      </c>
      <c r="D35" s="18">
        <f t="shared" si="2"/>
        <v>1.0251629131097668</v>
      </c>
      <c r="E35" s="18">
        <f t="shared" si="2"/>
        <v>1.0087053442742668</v>
      </c>
      <c r="F35" s="18">
        <f t="shared" si="2"/>
        <v>0.88419851682829309</v>
      </c>
    </row>
    <row r="36" spans="1:6" x14ac:dyDescent="0.2">
      <c r="A36" t="str">
        <f>$A$9</f>
        <v>Rest of manufacturing</v>
      </c>
      <c r="B36" s="18">
        <f t="shared" si="2"/>
        <v>7.7842126773058755</v>
      </c>
      <c r="C36" s="18">
        <f t="shared" si="2"/>
        <v>7.4689644702062781</v>
      </c>
      <c r="D36" s="18">
        <f t="shared" si="2"/>
        <v>7.498179063601655</v>
      </c>
      <c r="E36" s="18">
        <f t="shared" si="2"/>
        <v>6.8630013259795843</v>
      </c>
      <c r="F36" s="18">
        <f t="shared" si="2"/>
        <v>6.0529693457831639</v>
      </c>
    </row>
    <row r="37" spans="1:6" x14ac:dyDescent="0.2">
      <c r="A37" t="str">
        <f>$A$10</f>
        <v>Electricity and gas</v>
      </c>
      <c r="B37" s="18">
        <f t="shared" si="2"/>
        <v>0.25856999033103789</v>
      </c>
      <c r="C37" s="18">
        <f t="shared" si="2"/>
        <v>0.26451730943659213</v>
      </c>
      <c r="D37" s="18">
        <f t="shared" si="2"/>
        <v>0.25619361166953158</v>
      </c>
      <c r="E37" s="18">
        <f t="shared" si="2"/>
        <v>0.24482579702903651</v>
      </c>
      <c r="F37" s="18">
        <f t="shared" si="2"/>
        <v>0.23756267451286536</v>
      </c>
    </row>
    <row r="38" spans="1:6" x14ac:dyDescent="0.2">
      <c r="A38" t="str">
        <f>$A$11</f>
        <v>Water and sewerage</v>
      </c>
      <c r="B38" s="18">
        <f t="shared" si="2"/>
        <v>1.0448460441981227</v>
      </c>
      <c r="C38" s="18">
        <f t="shared" si="2"/>
        <v>0.9926698146627071</v>
      </c>
      <c r="D38" s="18">
        <f t="shared" si="2"/>
        <v>0.92960017092523117</v>
      </c>
      <c r="E38" s="18">
        <f t="shared" si="2"/>
        <v>0.9602782635432503</v>
      </c>
      <c r="F38" s="18">
        <f t="shared" si="2"/>
        <v>0.99528627615816501</v>
      </c>
    </row>
    <row r="39" spans="1:6" x14ac:dyDescent="0.2">
      <c r="A39" t="str">
        <f>$A$12</f>
        <v>Construction</v>
      </c>
      <c r="B39" s="18">
        <f t="shared" si="2"/>
        <v>7.0276412715184327</v>
      </c>
      <c r="C39" s="18">
        <f t="shared" si="2"/>
        <v>6.7369191421775607</v>
      </c>
      <c r="D39" s="18">
        <f t="shared" si="2"/>
        <v>6.6080082354883523</v>
      </c>
      <c r="E39" s="18">
        <f t="shared" si="2"/>
        <v>6.6047235620808191</v>
      </c>
      <c r="F39" s="18">
        <f t="shared" si="2"/>
        <v>6.6853439216981423</v>
      </c>
    </row>
    <row r="40" spans="1:6" x14ac:dyDescent="0.2">
      <c r="A40" t="str">
        <f>$A$13</f>
        <v>Wholesale and retail trade</v>
      </c>
      <c r="B40" s="18">
        <f t="shared" si="2"/>
        <v>16.50182912849753</v>
      </c>
      <c r="C40" s="18">
        <f t="shared" si="2"/>
        <v>16.535348777458999</v>
      </c>
      <c r="D40" s="18">
        <f t="shared" si="2"/>
        <v>15.828064757354152</v>
      </c>
      <c r="E40" s="18">
        <f t="shared" si="2"/>
        <v>15.861406307050766</v>
      </c>
      <c r="F40" s="18">
        <f t="shared" si="2"/>
        <v>15.768457081094079</v>
      </c>
    </row>
    <row r="41" spans="1:6" x14ac:dyDescent="0.2">
      <c r="A41" t="str">
        <f>$A$14</f>
        <v>Transport and storage</v>
      </c>
      <c r="B41" s="18">
        <f t="shared" si="2"/>
        <v>5.2005063745377358</v>
      </c>
      <c r="C41" s="18">
        <f t="shared" si="2"/>
        <v>5.0242717501741971</v>
      </c>
      <c r="D41" s="18">
        <f t="shared" si="2"/>
        <v>5.5521564742786707</v>
      </c>
      <c r="E41" s="18">
        <f t="shared" si="2"/>
        <v>5.6949862597766918</v>
      </c>
      <c r="F41" s="18">
        <f t="shared" si="2"/>
        <v>5.6264448914642511</v>
      </c>
    </row>
    <row r="42" spans="1:6" x14ac:dyDescent="0.2">
      <c r="A42" t="str">
        <f>$A$15</f>
        <v>Accommodation and food</v>
      </c>
      <c r="B42" s="18">
        <f t="shared" si="2"/>
        <v>6.8075477716529793</v>
      </c>
      <c r="C42" s="18">
        <f t="shared" si="2"/>
        <v>6.9039212404090629</v>
      </c>
      <c r="D42" s="18">
        <f t="shared" si="2"/>
        <v>6.6161660305528889</v>
      </c>
      <c r="E42" s="18">
        <f t="shared" si="2"/>
        <v>6.6264388800276564</v>
      </c>
      <c r="F42" s="18">
        <f t="shared" si="2"/>
        <v>7.0263007776142983</v>
      </c>
    </row>
    <row r="43" spans="1:6" x14ac:dyDescent="0.2">
      <c r="A43" t="str">
        <f>$A$16</f>
        <v>Media</v>
      </c>
      <c r="B43" s="18">
        <f t="shared" si="2"/>
        <v>0.41626379322375212</v>
      </c>
      <c r="C43" s="18">
        <f t="shared" si="2"/>
        <v>0.5679628468991732</v>
      </c>
      <c r="D43" s="18">
        <f t="shared" si="2"/>
        <v>0.42770154124056792</v>
      </c>
      <c r="E43" s="18">
        <f t="shared" si="2"/>
        <v>0.41662663105098291</v>
      </c>
      <c r="F43" s="18">
        <f t="shared" si="2"/>
        <v>0.41376437385534615</v>
      </c>
    </row>
    <row r="44" spans="1:6" x14ac:dyDescent="0.2">
      <c r="A44" t="str">
        <f>$A$17</f>
        <v>Information technology</v>
      </c>
      <c r="B44" s="18">
        <f t="shared" si="2"/>
        <v>1.0697660509763678</v>
      </c>
      <c r="C44" s="18">
        <f t="shared" si="2"/>
        <v>1.1764110509453725</v>
      </c>
      <c r="D44" s="18">
        <f t="shared" si="2"/>
        <v>1.062261457331819</v>
      </c>
      <c r="E44" s="18">
        <f t="shared" si="2"/>
        <v>1.1361146876261128</v>
      </c>
      <c r="F44" s="18">
        <f t="shared" si="2"/>
        <v>1.1945687092803299</v>
      </c>
    </row>
    <row r="45" spans="1:6" x14ac:dyDescent="0.2">
      <c r="A45" t="str">
        <f>$A$18</f>
        <v>Finance and insurance</v>
      </c>
      <c r="B45" s="18">
        <f t="shared" si="2"/>
        <v>1.2300515345740146</v>
      </c>
      <c r="C45" s="18">
        <f t="shared" si="2"/>
        <v>0.87374407804331222</v>
      </c>
      <c r="D45" s="18">
        <f t="shared" si="2"/>
        <v>0.96203711796753988</v>
      </c>
      <c r="E45" s="18">
        <f t="shared" si="2"/>
        <v>0.9422141937467553</v>
      </c>
      <c r="F45" s="18">
        <f t="shared" si="2"/>
        <v>0.86993725042783643</v>
      </c>
    </row>
    <row r="46" spans="1:6" x14ac:dyDescent="0.2">
      <c r="A46" t="str">
        <f>$A$19</f>
        <v>Real estate</v>
      </c>
      <c r="B46" s="18">
        <f t="shared" si="2"/>
        <v>1.1467190319075791</v>
      </c>
      <c r="C46" s="18">
        <f t="shared" si="2"/>
        <v>1.3833145829035007</v>
      </c>
      <c r="D46" s="18">
        <f t="shared" si="2"/>
        <v>1.490351465004027</v>
      </c>
      <c r="E46" s="18">
        <f t="shared" si="2"/>
        <v>1.3744066721755679</v>
      </c>
      <c r="F46" s="18">
        <f t="shared" si="2"/>
        <v>1.4576515447203284</v>
      </c>
    </row>
    <row r="47" spans="1:6" x14ac:dyDescent="0.2">
      <c r="A47" s="10" t="str">
        <f>$A$20</f>
        <v>Professional services</v>
      </c>
      <c r="B47" s="18">
        <f t="shared" si="2"/>
        <v>5.2399796652744763</v>
      </c>
      <c r="C47" s="18">
        <f t="shared" si="2"/>
        <v>5.6879980380173247</v>
      </c>
      <c r="D47" s="18">
        <f t="shared" si="2"/>
        <v>6.0682341287183537</v>
      </c>
      <c r="E47" s="18">
        <f t="shared" si="2"/>
        <v>6.2292215154601438</v>
      </c>
      <c r="F47" s="18">
        <f t="shared" si="2"/>
        <v>6.4399000210165953</v>
      </c>
    </row>
    <row r="48" spans="1:6" x14ac:dyDescent="0.2">
      <c r="A48" s="10" t="str">
        <f>$A$21</f>
        <v>Support services</v>
      </c>
      <c r="B48" s="18">
        <f t="shared" si="2"/>
        <v>7.9401122397105146</v>
      </c>
      <c r="C48" s="18">
        <f t="shared" si="2"/>
        <v>7.9974151656590733</v>
      </c>
      <c r="D48" s="18">
        <f t="shared" si="2"/>
        <v>8.0752459478095417</v>
      </c>
      <c r="E48" s="18">
        <f t="shared" si="2"/>
        <v>8.5356573207525592</v>
      </c>
      <c r="F48" s="18">
        <f t="shared" si="2"/>
        <v>8.9024079022427696</v>
      </c>
    </row>
    <row r="49" spans="1:9" x14ac:dyDescent="0.2">
      <c r="A49" s="10" t="str">
        <f>$A$22</f>
        <v>Public admin. and defence</v>
      </c>
      <c r="B49" s="18">
        <f t="shared" si="2"/>
        <v>3.530666560341305</v>
      </c>
      <c r="C49" s="18">
        <f t="shared" si="2"/>
        <v>3.3885076085221599</v>
      </c>
      <c r="D49" s="18">
        <f t="shared" si="2"/>
        <v>3.5061037788072209</v>
      </c>
      <c r="E49" s="18">
        <f t="shared" si="2"/>
        <v>3.5344082095432099</v>
      </c>
      <c r="F49" s="18">
        <f t="shared" si="2"/>
        <v>3.582392590146219</v>
      </c>
    </row>
    <row r="50" spans="1:9" x14ac:dyDescent="0.2">
      <c r="A50" s="10" t="str">
        <f>$A$23</f>
        <v>Education</v>
      </c>
      <c r="B50" s="18">
        <f t="shared" si="2"/>
        <v>9.0515445420201033</v>
      </c>
      <c r="C50" s="18">
        <f t="shared" si="2"/>
        <v>8.450345098741467</v>
      </c>
      <c r="D50" s="18">
        <f t="shared" si="2"/>
        <v>8.3685381037011055</v>
      </c>
      <c r="E50" s="18">
        <f t="shared" si="2"/>
        <v>8.0896285335434399</v>
      </c>
      <c r="F50" s="18">
        <f t="shared" si="2"/>
        <v>7.9801167922659051</v>
      </c>
    </row>
    <row r="51" spans="1:9" x14ac:dyDescent="0.2">
      <c r="A51" s="10" t="str">
        <f>$A$24</f>
        <v>Health and social work</v>
      </c>
      <c r="B51" s="18">
        <f t="shared" si="2"/>
        <v>12.497483079315373</v>
      </c>
      <c r="C51" s="18">
        <f t="shared" si="2"/>
        <v>12.947139359163518</v>
      </c>
      <c r="D51" s="18">
        <f t="shared" si="2"/>
        <v>12.704794646932582</v>
      </c>
      <c r="E51" s="18">
        <f t="shared" si="2"/>
        <v>13.307454311355396</v>
      </c>
      <c r="F51" s="18">
        <f t="shared" si="2"/>
        <v>13.70151169423846</v>
      </c>
    </row>
    <row r="52" spans="1:9" x14ac:dyDescent="0.2">
      <c r="A52" s="10" t="str">
        <f>$A$25</f>
        <v>Arts and entertainment</v>
      </c>
      <c r="B52" s="18">
        <f t="shared" si="2"/>
        <v>2.2511737323192551</v>
      </c>
      <c r="C52" s="18">
        <f t="shared" si="2"/>
        <v>2.4830370246376776</v>
      </c>
      <c r="D52" s="18">
        <f t="shared" si="2"/>
        <v>2.2301857840709314</v>
      </c>
      <c r="E52" s="18">
        <f t="shared" si="2"/>
        <v>2.0283644329995978</v>
      </c>
      <c r="F52" s="18">
        <f t="shared" si="2"/>
        <v>2.0196580298435749</v>
      </c>
    </row>
    <row r="53" spans="1:9" x14ac:dyDescent="0.2">
      <c r="A53" s="10" t="str">
        <f>$A$26</f>
        <v>Other services</v>
      </c>
      <c r="B53" s="18">
        <f t="shared" si="2"/>
        <v>2.4196329781401666</v>
      </c>
      <c r="C53" s="18">
        <f t="shared" si="2"/>
        <v>2.9869629364340935</v>
      </c>
      <c r="D53" s="18">
        <f t="shared" si="2"/>
        <v>3.1364779690974869</v>
      </c>
      <c r="E53" s="18">
        <f t="shared" si="2"/>
        <v>2.8587351307723328</v>
      </c>
      <c r="F53" s="18">
        <f t="shared" si="2"/>
        <v>2.7274671990872807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Greater Lincolnshire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-2.3664127492023512</v>
      </c>
      <c r="C63" s="18">
        <f>IF(AND(D$3-C$3 &lt;&gt; 0,C5&lt;&gt;0,D5&lt;&gt;0),(EXP(LN(D5/C5)/(D$3-C$3))-1)*100,0)</f>
        <v>27.309058614565473</v>
      </c>
      <c r="D63" s="18">
        <f t="shared" ref="B63:E78" si="3">IF(AND(E$3-D$3 &lt;&gt; 0,D5&lt;&gt;0,E5&lt;&gt;0),(EXP(LN(E5/D5)/(E$3-D$3))-1)*100,0)</f>
        <v>-0.11887314225126344</v>
      </c>
      <c r="E63" s="18">
        <f t="shared" si="3"/>
        <v>-0.25985986534089456</v>
      </c>
      <c r="F63" s="18">
        <f>IF(AND(F$3-D$3 &lt;&gt; 0,D5&lt;&gt;0,F5&lt;&gt;0),(EXP(LN(F5/D5)/(F$3-D$3))-1)*100,0)</f>
        <v>-0.21288641698670174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7.0957241802687809</v>
      </c>
      <c r="C64" s="18">
        <f t="shared" ref="C64:C78" si="4">IF(AND(D$3-C$3 &lt;&gt; 0,C6&lt;&gt;0,D6&lt;&gt;0),(EXP(LN(D6/C6)/(D$3-C$3))-1)*100,0)</f>
        <v>-1.2847965738756795</v>
      </c>
      <c r="D64" s="18">
        <f t="shared" si="3"/>
        <v>-4.1222273876092004</v>
      </c>
      <c r="E64" s="18">
        <f t="shared" si="3"/>
        <v>-3.1749641787478744</v>
      </c>
      <c r="F64" s="18">
        <f t="shared" ref="F64:F84" si="5">IF(AND(F$3-D$3 &lt;&gt; 0,D6&lt;&gt;0,F6&lt;&gt;0),(EXP(LN(F6/D6)/(F$3-D$3))-1)*100,0)</f>
        <v>-3.4917539161036459</v>
      </c>
    </row>
    <row r="65" spans="1:6" x14ac:dyDescent="0.2">
      <c r="A65" t="str">
        <f>$A$7</f>
        <v>Food drink and tobacco</v>
      </c>
      <c r="B65" s="18">
        <f t="shared" si="3"/>
        <v>1.8439338667604055</v>
      </c>
      <c r="C65" s="18">
        <f t="shared" si="4"/>
        <v>0.36569148936178575</v>
      </c>
      <c r="D65" s="18">
        <f t="shared" si="3"/>
        <v>0.67805592308813889</v>
      </c>
      <c r="E65" s="18">
        <f t="shared" si="3"/>
        <v>8.3744228464510684E-2</v>
      </c>
      <c r="F65" s="18">
        <f t="shared" si="5"/>
        <v>0.2814572920113223</v>
      </c>
    </row>
    <row r="66" spans="1:6" x14ac:dyDescent="0.2">
      <c r="A66" t="str">
        <f>$A$8</f>
        <v>Engineering</v>
      </c>
      <c r="B66" s="18">
        <f t="shared" si="3"/>
        <v>-7.6321082579061006</v>
      </c>
      <c r="C66" s="18">
        <f t="shared" si="4"/>
        <v>-4.2800145085237995</v>
      </c>
      <c r="D66" s="18">
        <f t="shared" si="3"/>
        <v>-0.11013242589923422</v>
      </c>
      <c r="E66" s="18">
        <f t="shared" si="3"/>
        <v>-1.0734483368883385</v>
      </c>
      <c r="F66" s="18">
        <f t="shared" si="5"/>
        <v>-0.75337970548389199</v>
      </c>
    </row>
    <row r="67" spans="1:6" x14ac:dyDescent="0.2">
      <c r="A67" t="str">
        <f>$A$9</f>
        <v>Rest of manufacturing</v>
      </c>
      <c r="B67" s="18">
        <f t="shared" si="3"/>
        <v>-0.43371550029991379</v>
      </c>
      <c r="C67" s="18">
        <f t="shared" si="4"/>
        <v>0.60198577124546127</v>
      </c>
      <c r="D67" s="18">
        <f t="shared" si="3"/>
        <v>-1.5447667584736369</v>
      </c>
      <c r="E67" s="18">
        <f t="shared" si="3"/>
        <v>-1.0126349168102067</v>
      </c>
      <c r="F67" s="18">
        <f t="shared" si="5"/>
        <v>-1.1903309956480146</v>
      </c>
    </row>
    <row r="68" spans="1:6" x14ac:dyDescent="0.2">
      <c r="A68" t="str">
        <f>$A$10</f>
        <v>Electricity and gas</v>
      </c>
      <c r="B68" s="18">
        <f t="shared" si="3"/>
        <v>1.1742212271355967</v>
      </c>
      <c r="C68" s="18">
        <f t="shared" si="4"/>
        <v>-2.943340691685048</v>
      </c>
      <c r="D68" s="18">
        <f t="shared" si="3"/>
        <v>-0.69184200905016979</v>
      </c>
      <c r="E68" s="18">
        <f t="shared" si="3"/>
        <v>-6.2972498274238564E-2</v>
      </c>
      <c r="F68" s="18">
        <f t="shared" si="5"/>
        <v>-0.27303690777481515</v>
      </c>
    </row>
    <row r="69" spans="1:6" x14ac:dyDescent="0.2">
      <c r="A69" t="str">
        <f>$A$11</f>
        <v>Water and sewerage</v>
      </c>
      <c r="B69" s="18">
        <f t="shared" si="3"/>
        <v>-0.67947555666799664</v>
      </c>
      <c r="C69" s="18">
        <f t="shared" si="4"/>
        <v>-6.1568627450978131</v>
      </c>
      <c r="D69" s="18">
        <f t="shared" si="3"/>
        <v>0.86658818003633176</v>
      </c>
      <c r="E69" s="18">
        <f t="shared" si="3"/>
        <v>0.59801622524462417</v>
      </c>
      <c r="F69" s="18">
        <f t="shared" si="5"/>
        <v>0.6874606591248833</v>
      </c>
    </row>
    <row r="70" spans="1:6" x14ac:dyDescent="0.2">
      <c r="A70" t="str">
        <f>$A$12</f>
        <v>Construction</v>
      </c>
      <c r="B70" s="18">
        <f t="shared" si="3"/>
        <v>-0.45629218228173674</v>
      </c>
      <c r="C70" s="18">
        <f t="shared" si="4"/>
        <v>-1.7075002889168411</v>
      </c>
      <c r="D70" s="18">
        <f t="shared" si="3"/>
        <v>0.20374756960739315</v>
      </c>
      <c r="E70" s="18">
        <f t="shared" si="3"/>
        <v>0.36013475311340581</v>
      </c>
      <c r="F70" s="18">
        <f t="shared" si="5"/>
        <v>0.30797859160296426</v>
      </c>
    </row>
    <row r="71" spans="1:6" x14ac:dyDescent="0.2">
      <c r="A71" t="str">
        <f>$A$13</f>
        <v>Wholesale and retail trade</v>
      </c>
      <c r="B71" s="18">
        <f t="shared" si="3"/>
        <v>0.65171850211787064</v>
      </c>
      <c r="C71" s="18">
        <f t="shared" si="4"/>
        <v>-4.0763716407894552</v>
      </c>
      <c r="D71" s="18">
        <f t="shared" si="3"/>
        <v>0.25589645794761307</v>
      </c>
      <c r="E71" s="18">
        <f t="shared" si="3"/>
        <v>0.17954985131480861</v>
      </c>
      <c r="F71" s="18">
        <f t="shared" si="5"/>
        <v>0.20499225808650046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-0.26266769698625181</v>
      </c>
      <c r="C72" s="18">
        <f t="shared" si="4"/>
        <v>10.73877503583509</v>
      </c>
      <c r="D72" s="18">
        <f t="shared" si="3"/>
        <v>0.72408874660359057</v>
      </c>
      <c r="E72" s="18">
        <f t="shared" si="3"/>
        <v>0.11714667133402301</v>
      </c>
      <c r="F72" s="18">
        <f t="shared" si="5"/>
        <v>0.31905323709113809</v>
      </c>
    </row>
    <row r="73" spans="1:6" x14ac:dyDescent="0.2">
      <c r="A73" t="str">
        <f>$A$15</f>
        <v>Accommodation and food</v>
      </c>
      <c r="B73" s="18">
        <f t="shared" si="6"/>
        <v>0.9548431741309038</v>
      </c>
      <c r="C73" s="18">
        <f>IF(AND(D$3-C$3 &lt;&gt; 0,C15&lt;&gt;0,D15&lt;&gt;0),(EXP(LN(D15/C15)/(D$3-C$3))-1)*100,0)</f>
        <v>-3.966732449957544</v>
      </c>
      <c r="D73" s="18">
        <f t="shared" si="3"/>
        <v>0.24481312993274162</v>
      </c>
      <c r="E73" s="18">
        <f t="shared" si="3"/>
        <v>0.82749531898316242</v>
      </c>
      <c r="F73" s="18">
        <f t="shared" si="5"/>
        <v>0.63289256999830013</v>
      </c>
    </row>
    <row r="74" spans="1:6" x14ac:dyDescent="0.2">
      <c r="A74" t="str">
        <f>$A$16</f>
        <v>Media</v>
      </c>
      <c r="B74" s="18">
        <f t="shared" si="6"/>
        <v>8.7273237525518521</v>
      </c>
      <c r="C74" s="18">
        <f>IF(AND(D$3-C$3 &lt;&gt; 0,C16&lt;&gt;0,D16&lt;&gt;0),(EXP(LN(D16/C16)/(D$3-C$3))-1)*100,0)</f>
        <v>-24.537354352296049</v>
      </c>
      <c r="D74" s="18">
        <f t="shared" si="3"/>
        <v>-0.3107353098448451</v>
      </c>
      <c r="E74" s="18">
        <f t="shared" si="3"/>
        <v>0.16936751825513685</v>
      </c>
      <c r="F74" s="18">
        <f t="shared" si="5"/>
        <v>9.0768825795173314E-3</v>
      </c>
    </row>
    <row r="75" spans="1:6" x14ac:dyDescent="0.2">
      <c r="A75" t="str">
        <f>$A$17</f>
        <v>Information technology</v>
      </c>
      <c r="B75" s="18">
        <f t="shared" si="6"/>
        <v>3.019264950020295</v>
      </c>
      <c r="C75" s="18">
        <f t="shared" si="4"/>
        <v>-9.5135671740567478</v>
      </c>
      <c r="D75" s="18">
        <f t="shared" si="3"/>
        <v>1.5699644396315771</v>
      </c>
      <c r="E75" s="18">
        <f t="shared" si="3"/>
        <v>0.74261526368695208</v>
      </c>
      <c r="F75" s="18">
        <f t="shared" si="5"/>
        <v>1.0176467915485432</v>
      </c>
    </row>
    <row r="76" spans="1:6" x14ac:dyDescent="0.2">
      <c r="A76" t="str">
        <f>$A$18</f>
        <v>Finance and insurance</v>
      </c>
      <c r="B76" s="18">
        <f t="shared" si="6"/>
        <v>-7.6437883473313146</v>
      </c>
      <c r="C76" s="18">
        <f t="shared" si="4"/>
        <v>10.336377812430086</v>
      </c>
      <c r="D76" s="18">
        <f t="shared" si="3"/>
        <v>-0.20271806755525201</v>
      </c>
      <c r="E76" s="18">
        <f t="shared" si="3"/>
        <v>-0.55838855513282715</v>
      </c>
      <c r="F76" s="18">
        <f t="shared" si="5"/>
        <v>-0.43997279222682817</v>
      </c>
    </row>
    <row r="77" spans="1:6" x14ac:dyDescent="0.2">
      <c r="A77" t="str">
        <f>$A$19</f>
        <v>Real estate</v>
      </c>
      <c r="B77" s="18">
        <f t="shared" si="6"/>
        <v>5.4306440480843543</v>
      </c>
      <c r="C77" s="18">
        <f t="shared" si="4"/>
        <v>7.9639791754607892</v>
      </c>
      <c r="D77" s="18">
        <f t="shared" si="3"/>
        <v>-1.3964703216004626</v>
      </c>
      <c r="E77" s="18">
        <f t="shared" si="3"/>
        <v>0.82962943981839121</v>
      </c>
      <c r="F77" s="18">
        <f t="shared" si="5"/>
        <v>8.2067375480954219E-2</v>
      </c>
    </row>
    <row r="78" spans="1:6" x14ac:dyDescent="0.2">
      <c r="A78" t="str">
        <f>$A$20</f>
        <v>Professional services</v>
      </c>
      <c r="B78" s="18">
        <f t="shared" si="6"/>
        <v>2.6853138624562511</v>
      </c>
      <c r="C78" s="18">
        <f t="shared" si="4"/>
        <v>6.9089415871059545</v>
      </c>
      <c r="D78" s="18">
        <f t="shared" si="3"/>
        <v>0.73988240769864433</v>
      </c>
      <c r="E78" s="18">
        <f t="shared" si="3"/>
        <v>0.57241062497352946</v>
      </c>
      <c r="F78" s="18">
        <f t="shared" si="5"/>
        <v>0.62820359543860338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0.78168748664753096</v>
      </c>
      <c r="C79" s="18">
        <f t="shared" ref="C79:C84" si="8">IF(AND(D$3-C$3 &lt;&gt; 0,C21&lt;&gt;0,D21&lt;&gt;0),(EXP(LN(D21/C21)/(D$3-C$3))-1)*100,0)</f>
        <v>1.1852609034270767</v>
      </c>
      <c r="D79" s="18">
        <f t="shared" ref="D79:D84" si="9">IF(AND(E$3-D$3 &lt;&gt; 0,D21&lt;&gt;0,E21&lt;&gt;0),(EXP(LN(E21/D21)/(E$3-D$3))-1)*100,0)</f>
        <v>1.3312483243939743</v>
      </c>
      <c r="E79" s="18">
        <f t="shared" ref="E79:E84" si="10">IF(AND(F$3-E$3 &lt;&gt; 0,E21&lt;&gt;0,F21&lt;&gt;0),(EXP(LN(F21/E21)/(F$3-E$3))-1)*100,0)</f>
        <v>0.66103156569929933</v>
      </c>
      <c r="F79" s="18">
        <f t="shared" si="5"/>
        <v>0.88394315485351704</v>
      </c>
    </row>
    <row r="80" spans="1:6" x14ac:dyDescent="0.2">
      <c r="A80" s="10" t="str">
        <f>$A$22</f>
        <v>Public admin. and defence</v>
      </c>
      <c r="B80" s="18">
        <f t="shared" si="7"/>
        <v>-0.42763646804935274</v>
      </c>
      <c r="C80" s="18">
        <f t="shared" si="8"/>
        <v>3.6877477166989081</v>
      </c>
      <c r="D80" s="18">
        <f t="shared" si="9"/>
        <v>0.37499540604477577</v>
      </c>
      <c r="E80" s="18">
        <f t="shared" si="10"/>
        <v>0.37370888029548688</v>
      </c>
      <c r="F80" s="18">
        <f t="shared" si="5"/>
        <v>0.37413772037970805</v>
      </c>
    </row>
    <row r="81" spans="1:6" x14ac:dyDescent="0.2">
      <c r="A81" s="10" t="str">
        <f>$A$23</f>
        <v>Education</v>
      </c>
      <c r="B81" s="18">
        <f t="shared" si="7"/>
        <v>-1.1130882820741372</v>
      </c>
      <c r="C81" s="18">
        <f t="shared" si="8"/>
        <v>-0.76010595416341475</v>
      </c>
      <c r="D81" s="18">
        <f t="shared" si="9"/>
        <v>-0.46336681597938245</v>
      </c>
      <c r="E81" s="18">
        <f t="shared" si="10"/>
        <v>0.10191633980392023</v>
      </c>
      <c r="F81" s="18">
        <f t="shared" si="5"/>
        <v>-8.6867184314753931E-2</v>
      </c>
    </row>
    <row r="82" spans="1:6" x14ac:dyDescent="0.2">
      <c r="A82" s="10" t="str">
        <f>$A$24</f>
        <v>Health and social work</v>
      </c>
      <c r="B82" s="18">
        <f t="shared" si="7"/>
        <v>1.493608137017377</v>
      </c>
      <c r="C82" s="18">
        <f t="shared" si="8"/>
        <v>-1.66571454343164</v>
      </c>
      <c r="D82" s="18">
        <f t="shared" si="9"/>
        <v>1.1469093823150311</v>
      </c>
      <c r="E82" s="18">
        <f t="shared" si="10"/>
        <v>0.53138714937988052</v>
      </c>
      <c r="F82" s="18">
        <f t="shared" si="5"/>
        <v>0.73614390667773311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3.0966186338607926</v>
      </c>
      <c r="C83" s="18">
        <f t="shared" si="8"/>
        <v>-9.994512816492918</v>
      </c>
      <c r="D83" s="18">
        <f t="shared" si="9"/>
        <v>-1.6695245627798339</v>
      </c>
      <c r="E83" s="18">
        <f t="shared" si="10"/>
        <v>0.19533698442346648</v>
      </c>
      <c r="F83" s="18">
        <f t="shared" si="5"/>
        <v>-0.43018049795472413</v>
      </c>
    </row>
    <row r="84" spans="1:6" x14ac:dyDescent="0.2">
      <c r="A84" s="10" t="str">
        <f>$A$26</f>
        <v>Other services</v>
      </c>
      <c r="B84" s="18">
        <f t="shared" si="7"/>
        <v>6.040303113130574</v>
      </c>
      <c r="C84" s="18">
        <f t="shared" si="8"/>
        <v>5.2261175550632144</v>
      </c>
      <c r="D84" s="18">
        <f t="shared" si="9"/>
        <v>-1.6275504504737137</v>
      </c>
      <c r="E84" s="18">
        <f t="shared" si="10"/>
        <v>-0.23162774849099232</v>
      </c>
      <c r="F84" s="18">
        <f t="shared" si="5"/>
        <v>-0.69912248152874668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0.60067062186750508</v>
      </c>
      <c r="C86" s="18">
        <f>IF(AND(D$3-C$3 &lt;&gt; 0,C28&lt;&gt;0,D28&lt;&gt;0),(EXP(LN(D28/C28)/(D$3-C$3))-1)*100,0)</f>
        <v>0.21001779020040079</v>
      </c>
      <c r="D86" s="18">
        <f>IF(AND(E$3-D$3 &lt;&gt; 0,D28&lt;&gt;0,E28&lt;&gt;0),(EXP(LN(E28/D28)/(E$3-D$3))-1)*100,0)</f>
        <v>0.2137122903617561</v>
      </c>
      <c r="E86" s="18">
        <f>IF(AND(F$3-E$3 &lt;&gt; 0,E28&lt;&gt;0,F28&lt;&gt;0),(EXP(LN(F28/E28)/(F$3-E$3))-1)*100,0)</f>
        <v>0.23844593453650198</v>
      </c>
      <c r="F86" s="18">
        <f>IF(AND(F$3-D$3 &lt;&gt; 0,D28&lt;&gt;0,F28&lt;&gt;0),(EXP(LN(F28/D28)/(F$3-D$3))-1)*100,0)</f>
        <v>0.23020070827648453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-1.1320000000000601</v>
      </c>
      <c r="C90" s="27">
        <f>D5-C5</f>
        <v>3.0750000000000615</v>
      </c>
      <c r="D90" s="27">
        <f t="shared" si="11"/>
        <v>-8.5000000000007958E-2</v>
      </c>
      <c r="E90" s="27">
        <f t="shared" si="11"/>
        <v>-0.36599999999998545</v>
      </c>
      <c r="F90" s="27">
        <f>F5-D5</f>
        <v>-0.45099999999999341</v>
      </c>
    </row>
    <row r="91" spans="1:6" x14ac:dyDescent="0.2">
      <c r="A91" t="str">
        <f>$A$6</f>
        <v>Mining and quarrying</v>
      </c>
      <c r="B91" s="27">
        <f t="shared" si="11"/>
        <v>0.22399999999999864</v>
      </c>
      <c r="C91" s="27">
        <f t="shared" ref="C91:C105" si="12">D6-C6</f>
        <v>-1.1999999999998789E-2</v>
      </c>
      <c r="D91" s="27">
        <f t="shared" si="11"/>
        <v>-0.17499999999999949</v>
      </c>
      <c r="E91" s="27">
        <f t="shared" si="11"/>
        <v>-0.20600000000000007</v>
      </c>
      <c r="F91" s="27">
        <f t="shared" ref="F91:F111" si="13">F6-D6</f>
        <v>-0.38099999999999956</v>
      </c>
    </row>
    <row r="92" spans="1:6" x14ac:dyDescent="0.2">
      <c r="A92" t="str">
        <f>$A$7</f>
        <v>Food drink and tobacco</v>
      </c>
      <c r="B92" s="27">
        <f t="shared" si="11"/>
        <v>1.6960000000000299</v>
      </c>
      <c r="C92" s="27">
        <f t="shared" si="12"/>
        <v>8.800000000001873E-2</v>
      </c>
      <c r="D92" s="27">
        <f t="shared" si="11"/>
        <v>0.82999999999991303</v>
      </c>
      <c r="E92" s="27">
        <f t="shared" si="11"/>
        <v>0.21000000000007546</v>
      </c>
      <c r="F92" s="27">
        <f t="shared" si="13"/>
        <v>1.0399999999999885</v>
      </c>
    </row>
    <row r="93" spans="1:6" x14ac:dyDescent="0.2">
      <c r="A93" t="str">
        <f>$A$8</f>
        <v>Engineering</v>
      </c>
      <c r="B93" s="27">
        <f t="shared" si="11"/>
        <v>-2.0610000000000284</v>
      </c>
      <c r="C93" s="27">
        <f t="shared" si="12"/>
        <v>-0.23600000000000154</v>
      </c>
      <c r="D93" s="27">
        <f t="shared" si="11"/>
        <v>-2.8999999999979487E-2</v>
      </c>
      <c r="E93" s="27">
        <f t="shared" si="11"/>
        <v>-0.53700000000001502</v>
      </c>
      <c r="F93" s="27">
        <f t="shared" si="13"/>
        <v>-0.56599999999999451</v>
      </c>
    </row>
    <row r="94" spans="1:6" x14ac:dyDescent="0.2">
      <c r="A94" t="str">
        <f>$A$9</f>
        <v>Rest of manufacturing</v>
      </c>
      <c r="B94" s="27">
        <f t="shared" si="11"/>
        <v>-0.67300000000017945</v>
      </c>
      <c r="C94" s="27">
        <f t="shared" si="12"/>
        <v>0.23100000000002296</v>
      </c>
      <c r="D94" s="27">
        <f t="shared" si="11"/>
        <v>-2.8909999999999982</v>
      </c>
      <c r="E94" s="27">
        <f t="shared" si="11"/>
        <v>-3.4560000000000315</v>
      </c>
      <c r="F94" s="27">
        <f t="shared" si="13"/>
        <v>-6.3470000000000297</v>
      </c>
    </row>
    <row r="95" spans="1:6" x14ac:dyDescent="0.2">
      <c r="A95" t="str">
        <f>$A$10</f>
        <v>Electricity and gas</v>
      </c>
      <c r="B95" s="27">
        <f t="shared" si="11"/>
        <v>6.1999999999998279E-2</v>
      </c>
      <c r="C95" s="27">
        <f t="shared" si="12"/>
        <v>-3.9999999999999813E-2</v>
      </c>
      <c r="D95" s="27">
        <f t="shared" si="11"/>
        <v>-4.5000000000003038E-2</v>
      </c>
      <c r="E95" s="27">
        <f t="shared" si="11"/>
        <v>-7.9999999999977867E-3</v>
      </c>
      <c r="F95" s="27">
        <f t="shared" si="13"/>
        <v>-5.3000000000000824E-2</v>
      </c>
    </row>
    <row r="96" spans="1:6" x14ac:dyDescent="0.2">
      <c r="A96" t="str">
        <f>$A$11</f>
        <v>Water and sewerage</v>
      </c>
      <c r="B96" s="27">
        <f t="shared" si="11"/>
        <v>-0.14099999999999291</v>
      </c>
      <c r="C96" s="27">
        <f t="shared" si="12"/>
        <v>-0.31399999999998851</v>
      </c>
      <c r="D96" s="27">
        <f t="shared" si="11"/>
        <v>0.21100000000000296</v>
      </c>
      <c r="E96" s="27">
        <f t="shared" si="11"/>
        <v>0.30699999999998262</v>
      </c>
      <c r="F96" s="27">
        <f t="shared" si="13"/>
        <v>0.51799999999998558</v>
      </c>
    </row>
    <row r="97" spans="1:6" x14ac:dyDescent="0.2">
      <c r="A97" t="str">
        <f>$A$12</f>
        <v>Construction</v>
      </c>
      <c r="B97" s="27">
        <f t="shared" si="11"/>
        <v>-0.63900000000009527</v>
      </c>
      <c r="C97" s="27">
        <f t="shared" si="12"/>
        <v>-0.5909999999998945</v>
      </c>
      <c r="D97" s="27">
        <f t="shared" si="11"/>
        <v>0.34799999999993503</v>
      </c>
      <c r="E97" s="27">
        <f t="shared" si="11"/>
        <v>1.2579999999999956</v>
      </c>
      <c r="F97" s="27">
        <f t="shared" si="13"/>
        <v>1.6059999999999306</v>
      </c>
    </row>
    <row r="98" spans="1:6" x14ac:dyDescent="0.2">
      <c r="A98" t="str">
        <f>$A$13</f>
        <v>Wholesale and retail trade</v>
      </c>
      <c r="B98" s="27">
        <f t="shared" si="11"/>
        <v>2.1789999999998884</v>
      </c>
      <c r="C98" s="27">
        <f t="shared" si="12"/>
        <v>-3.462999999999866</v>
      </c>
      <c r="D98" s="27">
        <f t="shared" si="11"/>
        <v>1.0480000000000445</v>
      </c>
      <c r="E98" s="27">
        <f t="shared" si="11"/>
        <v>1.4939999999999003</v>
      </c>
      <c r="F98" s="27">
        <f t="shared" si="13"/>
        <v>2.5419999999999447</v>
      </c>
    </row>
    <row r="99" spans="1:6" x14ac:dyDescent="0.2">
      <c r="A99" t="str">
        <f>$A$14</f>
        <v>Transport and storage</v>
      </c>
      <c r="B99" s="27">
        <f t="shared" si="11"/>
        <v>-0.27300000000006364</v>
      </c>
      <c r="C99" s="27">
        <f t="shared" si="12"/>
        <v>2.772000000000105</v>
      </c>
      <c r="D99" s="27">
        <f t="shared" si="11"/>
        <v>1.0499999999999403</v>
      </c>
      <c r="E99" s="27">
        <f t="shared" si="11"/>
        <v>0.34899999999996112</v>
      </c>
      <c r="F99" s="27">
        <f t="shared" si="13"/>
        <v>1.3989999999999014</v>
      </c>
    </row>
    <row r="100" spans="1:6" x14ac:dyDescent="0.2">
      <c r="A100" t="str">
        <f>$A$15</f>
        <v>Accommodation and food</v>
      </c>
      <c r="B100" s="27">
        <f t="shared" si="11"/>
        <v>1.3230000000000715</v>
      </c>
      <c r="C100" s="27">
        <f t="shared" si="12"/>
        <v>-1.4069999999999396</v>
      </c>
      <c r="D100" s="27">
        <f t="shared" si="11"/>
        <v>0.41899999999987614</v>
      </c>
      <c r="E100" s="27">
        <f t="shared" si="11"/>
        <v>2.9619999999999536</v>
      </c>
      <c r="F100" s="27">
        <f t="shared" si="13"/>
        <v>3.3809999999998297</v>
      </c>
    </row>
    <row r="101" spans="1:6" x14ac:dyDescent="0.2">
      <c r="A101" t="str">
        <f>$A$16</f>
        <v>Media</v>
      </c>
      <c r="B101" s="27">
        <f t="shared" si="11"/>
        <v>0.83000000000000229</v>
      </c>
      <c r="C101" s="27">
        <f t="shared" si="12"/>
        <v>-0.71599999999999975</v>
      </c>
      <c r="D101" s="27">
        <f t="shared" si="11"/>
        <v>-3.4000000000003361E-2</v>
      </c>
      <c r="E101" s="27">
        <f t="shared" si="11"/>
        <v>3.6999999999999922E-2</v>
      </c>
      <c r="F101" s="27">
        <f t="shared" si="13"/>
        <v>2.999999999996561E-3</v>
      </c>
    </row>
    <row r="102" spans="1:6" x14ac:dyDescent="0.2">
      <c r="A102" t="str">
        <f>$A$17</f>
        <v>Information technology</v>
      </c>
      <c r="B102" s="27">
        <f t="shared" si="11"/>
        <v>0.6779999999999875</v>
      </c>
      <c r="C102" s="27">
        <f t="shared" si="12"/>
        <v>-0.57499999999998952</v>
      </c>
      <c r="D102" s="27">
        <f t="shared" si="11"/>
        <v>0.44299999999999873</v>
      </c>
      <c r="E102" s="27">
        <f t="shared" si="11"/>
        <v>0.45399999999998109</v>
      </c>
      <c r="F102" s="27">
        <f t="shared" si="13"/>
        <v>0.89699999999997981</v>
      </c>
    </row>
    <row r="103" spans="1:6" x14ac:dyDescent="0.2">
      <c r="A103" t="str">
        <f>$A$18</f>
        <v>Finance and insurance</v>
      </c>
      <c r="B103" s="27">
        <f t="shared" si="11"/>
        <v>-1.6809999999999876</v>
      </c>
      <c r="C103" s="27">
        <f t="shared" si="12"/>
        <v>0.46399999999998709</v>
      </c>
      <c r="D103" s="27">
        <f t="shared" si="11"/>
        <v>-4.9999999999992717E-2</v>
      </c>
      <c r="E103" s="27">
        <f t="shared" si="11"/>
        <v>-0.26700000000000479</v>
      </c>
      <c r="F103" s="27">
        <f t="shared" si="13"/>
        <v>-0.31699999999999751</v>
      </c>
    </row>
    <row r="104" spans="1:6" x14ac:dyDescent="0.2">
      <c r="A104" t="str">
        <f>$A$19</f>
        <v>Real estate</v>
      </c>
      <c r="B104" s="27">
        <f t="shared" si="11"/>
        <v>1.3549999999999818</v>
      </c>
      <c r="C104" s="27">
        <f t="shared" si="12"/>
        <v>0.56599999999999806</v>
      </c>
      <c r="D104" s="27">
        <f t="shared" si="11"/>
        <v>-0.52099999999998481</v>
      </c>
      <c r="E104" s="27">
        <f t="shared" si="11"/>
        <v>0.61599999999998545</v>
      </c>
      <c r="F104" s="27">
        <f t="shared" si="13"/>
        <v>9.5000000000000639E-2</v>
      </c>
    </row>
    <row r="105" spans="1:6" x14ac:dyDescent="0.2">
      <c r="A105" t="str">
        <f>$A$20</f>
        <v>Professional services</v>
      </c>
      <c r="B105" s="27">
        <f t="shared" si="11"/>
        <v>2.9390000000000214</v>
      </c>
      <c r="C105" s="27">
        <f t="shared" si="12"/>
        <v>2.0189999999999806</v>
      </c>
      <c r="D105" s="27">
        <f t="shared" si="11"/>
        <v>1.1729999999999272</v>
      </c>
      <c r="E105" s="27">
        <f t="shared" si="11"/>
        <v>1.9039999999999679</v>
      </c>
      <c r="F105" s="27">
        <f t="shared" si="13"/>
        <v>3.0769999999998952</v>
      </c>
    </row>
    <row r="106" spans="1:6" x14ac:dyDescent="0.2">
      <c r="A106" s="10" t="str">
        <f>$A$21</f>
        <v>Support services</v>
      </c>
      <c r="B106" s="27">
        <f t="shared" ref="B106:B111" si="14">C21-B21</f>
        <v>1.2600000000000335</v>
      </c>
      <c r="C106" s="27">
        <f t="shared" ref="C106:C111" si="15">D21-C21</f>
        <v>0.48700000000011556</v>
      </c>
      <c r="D106" s="27">
        <f t="shared" ref="D106:D111" si="16">E21-D21</f>
        <v>2.8420000000000485</v>
      </c>
      <c r="E106" s="27">
        <f t="shared" ref="E106:E111" si="17">F21-E21</f>
        <v>3.024999999999828</v>
      </c>
      <c r="F106" s="27">
        <f t="shared" si="13"/>
        <v>5.8669999999998765</v>
      </c>
    </row>
    <row r="107" spans="1:6" x14ac:dyDescent="0.2">
      <c r="A107" s="10" t="str">
        <f>$A$22</f>
        <v>Public admin. and defence</v>
      </c>
      <c r="B107" s="27">
        <f t="shared" si="14"/>
        <v>-0.30100000000005522</v>
      </c>
      <c r="C107" s="27">
        <f t="shared" si="15"/>
        <v>0.64200000000010959</v>
      </c>
      <c r="D107" s="27">
        <f t="shared" si="16"/>
        <v>0.34099999999995489</v>
      </c>
      <c r="E107" s="27">
        <f t="shared" si="17"/>
        <v>0.69899999999999451</v>
      </c>
      <c r="F107" s="27">
        <f t="shared" si="13"/>
        <v>1.0399999999999494</v>
      </c>
    </row>
    <row r="108" spans="1:6" x14ac:dyDescent="0.2">
      <c r="A108" s="10" t="str">
        <f>$A$23</f>
        <v>Education</v>
      </c>
      <c r="B108" s="27">
        <f t="shared" si="14"/>
        <v>-1.987999999999893</v>
      </c>
      <c r="C108" s="27">
        <f t="shared" si="15"/>
        <v>-0.33000000000004803</v>
      </c>
      <c r="D108" s="27">
        <f t="shared" si="16"/>
        <v>-0.9889999999999759</v>
      </c>
      <c r="E108" s="27">
        <f t="shared" si="17"/>
        <v>0.43100000000002581</v>
      </c>
      <c r="F108" s="27">
        <f t="shared" si="13"/>
        <v>-0.55799999999995009</v>
      </c>
    </row>
    <row r="109" spans="1:6" x14ac:dyDescent="0.2">
      <c r="A109" s="10" t="str">
        <f>$A$24</f>
        <v>Health and social work</v>
      </c>
      <c r="B109" s="27">
        <f t="shared" si="14"/>
        <v>3.8300000000000978</v>
      </c>
      <c r="C109" s="27">
        <f t="shared" si="15"/>
        <v>-1.107999999999862</v>
      </c>
      <c r="D109" s="27">
        <f t="shared" si="16"/>
        <v>3.8379999999999939</v>
      </c>
      <c r="E109" s="27">
        <f t="shared" si="17"/>
        <v>3.768999999999906</v>
      </c>
      <c r="F109" s="27">
        <f t="shared" si="13"/>
        <v>7.6069999999998998</v>
      </c>
    </row>
    <row r="110" spans="1:6" x14ac:dyDescent="0.2">
      <c r="A110" s="10" t="str">
        <f>$A$25</f>
        <v>Arts and entertainment</v>
      </c>
      <c r="B110" s="27">
        <f t="shared" si="14"/>
        <v>1.4650000000000016</v>
      </c>
      <c r="C110" s="27">
        <f t="shared" si="15"/>
        <v>-1.2750000000000021</v>
      </c>
      <c r="D110" s="27">
        <f t="shared" si="16"/>
        <v>-0.92699999999998539</v>
      </c>
      <c r="E110" s="27">
        <f t="shared" si="17"/>
        <v>0.20799999999996999</v>
      </c>
      <c r="F110" s="27">
        <f t="shared" si="13"/>
        <v>-0.7190000000000154</v>
      </c>
    </row>
    <row r="111" spans="1:6" x14ac:dyDescent="0.2">
      <c r="A111" s="10" t="str">
        <f>$A$26</f>
        <v>Other services</v>
      </c>
      <c r="B111" s="27">
        <f t="shared" si="14"/>
        <v>3.2089999999999907</v>
      </c>
      <c r="C111" s="27">
        <f t="shared" si="15"/>
        <v>0.80200000000000138</v>
      </c>
      <c r="D111" s="27">
        <f t="shared" si="16"/>
        <v>-1.2719999999999754</v>
      </c>
      <c r="E111" s="27">
        <f t="shared" si="17"/>
        <v>-0.3409999999999993</v>
      </c>
      <c r="F111" s="27">
        <f t="shared" si="13"/>
        <v>-1.6129999999999747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12.160999999999547</v>
      </c>
      <c r="C113" s="29">
        <f>D28-C28</f>
        <v>1.0790000000009741</v>
      </c>
      <c r="D113" s="29">
        <f>E28-D28</f>
        <v>5.5249999999997499</v>
      </c>
      <c r="E113" s="29">
        <f>F28-E28</f>
        <v>12.541999999999348</v>
      </c>
      <c r="F113" s="29">
        <f>F28-D28</f>
        <v>18.066999999999098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Greater Lincolnshire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19.640000000000022</v>
      </c>
      <c r="C7" s="31">
        <f>'Ind T1'!C7</f>
        <v>18.652999999999963</v>
      </c>
      <c r="D7" s="31">
        <f>'Ind T1'!D7</f>
        <v>21.362000000000037</v>
      </c>
      <c r="E7" s="31">
        <f>'Ind T1'!E7</f>
        <v>21.268000000000029</v>
      </c>
      <c r="F7" s="31">
        <f>'Ind T1'!F7</f>
        <v>20.995000000000033</v>
      </c>
      <c r="H7" s="31">
        <f>C7-B7</f>
        <v>-0.98700000000005872</v>
      </c>
      <c r="I7" s="31">
        <f>D7-C7</f>
        <v>2.7090000000000742</v>
      </c>
      <c r="J7" s="31">
        <f>E7-D7</f>
        <v>-9.4000000000008299E-2</v>
      </c>
      <c r="K7" s="31">
        <f>F7-E7</f>
        <v>-0.27299999999999613</v>
      </c>
      <c r="L7" s="31">
        <f>F7-D7</f>
        <v>-0.36700000000000443</v>
      </c>
    </row>
    <row r="8" spans="1:12" x14ac:dyDescent="0.2">
      <c r="A8" t="str">
        <f>'Ind T2'!A5</f>
        <v>Agriculture</v>
      </c>
      <c r="B8" s="32">
        <f>'Ind T2'!B5</f>
        <v>12.392000000000024</v>
      </c>
      <c r="C8" s="32">
        <f>'Ind T2'!C5</f>
        <v>11.259999999999964</v>
      </c>
      <c r="D8" s="32">
        <f>'Ind T2'!D5</f>
        <v>14.335000000000026</v>
      </c>
      <c r="E8" s="32">
        <f>'Ind T2'!E5</f>
        <v>14.250000000000018</v>
      </c>
      <c r="F8" s="32">
        <f>'Ind T2'!F5</f>
        <v>13.884000000000032</v>
      </c>
      <c r="H8" s="11">
        <f t="shared" ref="H8:H40" si="0">C8-B8</f>
        <v>-1.1320000000000601</v>
      </c>
      <c r="I8" s="31">
        <f t="shared" ref="I8:I38" si="1">D8-C8</f>
        <v>3.0750000000000615</v>
      </c>
      <c r="J8" s="11">
        <f t="shared" ref="J8:J38" si="2">E8-D8</f>
        <v>-8.5000000000007958E-2</v>
      </c>
      <c r="K8" s="11">
        <f t="shared" ref="K8:K38" si="3">F8-E8</f>
        <v>-0.36599999999998545</v>
      </c>
      <c r="L8" s="31">
        <f t="shared" ref="L8:L40" si="4">F8-D8</f>
        <v>-0.45099999999999341</v>
      </c>
    </row>
    <row r="9" spans="1:12" x14ac:dyDescent="0.2">
      <c r="A9" t="str">
        <f>'Ind T2'!A6</f>
        <v>Mining and quarrying</v>
      </c>
      <c r="B9" s="32">
        <f>'Ind T2'!B6</f>
        <v>0.70999999999999963</v>
      </c>
      <c r="C9" s="32">
        <f>'Ind T2'!C6</f>
        <v>0.93399999999999828</v>
      </c>
      <c r="D9" s="32">
        <f>'Ind T2'!D6</f>
        <v>0.92199999999999949</v>
      </c>
      <c r="E9" s="32">
        <f>'Ind T2'!E6</f>
        <v>0.747</v>
      </c>
      <c r="F9" s="32">
        <f>'Ind T2'!F6</f>
        <v>0.54099999999999993</v>
      </c>
      <c r="H9" s="11">
        <f t="shared" si="0"/>
        <v>0.22399999999999864</v>
      </c>
      <c r="I9" s="31">
        <f t="shared" si="1"/>
        <v>-1.1999999999998789E-2</v>
      </c>
      <c r="J9" s="11">
        <f t="shared" si="2"/>
        <v>-0.17499999999999949</v>
      </c>
      <c r="K9" s="11">
        <f t="shared" si="3"/>
        <v>-0.20600000000000007</v>
      </c>
      <c r="L9" s="31">
        <f t="shared" si="4"/>
        <v>-0.38099999999999956</v>
      </c>
    </row>
    <row r="10" spans="1:12" x14ac:dyDescent="0.2">
      <c r="A10" t="str">
        <f>'Ind T2'!A10</f>
        <v>Electricity and gas</v>
      </c>
      <c r="B10" s="32">
        <f>'Ind T2'!B10</f>
        <v>1.297000000000003</v>
      </c>
      <c r="C10" s="32">
        <f>'Ind T2'!C10</f>
        <v>1.3590000000000013</v>
      </c>
      <c r="D10" s="32">
        <f>'Ind T2'!D10</f>
        <v>1.3190000000000015</v>
      </c>
      <c r="E10" s="32">
        <f>'Ind T2'!E10</f>
        <v>1.2739999999999985</v>
      </c>
      <c r="F10" s="32">
        <f>'Ind T2'!F10</f>
        <v>1.2660000000000007</v>
      </c>
      <c r="H10" s="11">
        <f t="shared" si="0"/>
        <v>6.1999999999998279E-2</v>
      </c>
      <c r="I10" s="31">
        <f t="shared" si="1"/>
        <v>-3.9999999999999813E-2</v>
      </c>
      <c r="J10" s="11">
        <f t="shared" si="2"/>
        <v>-4.5000000000003038E-2</v>
      </c>
      <c r="K10" s="11">
        <f t="shared" si="3"/>
        <v>-7.9999999999977867E-3</v>
      </c>
      <c r="L10" s="31">
        <f t="shared" si="4"/>
        <v>-5.3000000000000824E-2</v>
      </c>
    </row>
    <row r="11" spans="1:12" x14ac:dyDescent="0.2">
      <c r="A11" t="str">
        <f>'Ind T2'!A11</f>
        <v>Water and sewerage</v>
      </c>
      <c r="B11" s="32">
        <f>'Ind T2'!B11</f>
        <v>5.2409999999999943</v>
      </c>
      <c r="C11" s="32">
        <f>'Ind T2'!C11</f>
        <v>5.1000000000000014</v>
      </c>
      <c r="D11" s="32">
        <f>'Ind T2'!D11</f>
        <v>4.7860000000000129</v>
      </c>
      <c r="E11" s="32">
        <f>'Ind T2'!E11</f>
        <v>4.9970000000000159</v>
      </c>
      <c r="F11" s="32">
        <f>'Ind T2'!F11</f>
        <v>5.3039999999999985</v>
      </c>
      <c r="H11" s="11">
        <f t="shared" ref="H11" si="5">C11-B11</f>
        <v>-0.14099999999999291</v>
      </c>
      <c r="I11" s="31">
        <f t="shared" ref="I11" si="6">D11-C11</f>
        <v>-0.31399999999998851</v>
      </c>
      <c r="J11" s="11">
        <f t="shared" ref="J11" si="7">E11-D11</f>
        <v>0.21100000000000296</v>
      </c>
      <c r="K11" s="11">
        <f t="shared" ref="K11" si="8">F11-E11</f>
        <v>0.30699999999998262</v>
      </c>
      <c r="L11" s="31">
        <f t="shared" si="4"/>
        <v>0.51799999999998558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68.989000000000146</v>
      </c>
      <c r="C13" s="31">
        <f>'Ind T1'!C8</f>
        <v>67.950999999999979</v>
      </c>
      <c r="D13" s="31">
        <f>'Ind T1'!D8</f>
        <v>68.03400000000002</v>
      </c>
      <c r="E13" s="31">
        <f>'Ind T1'!E8</f>
        <v>65.943999999999946</v>
      </c>
      <c r="F13" s="31">
        <f>'Ind T1'!F8</f>
        <v>62.16099999999998</v>
      </c>
      <c r="H13" s="31">
        <f t="shared" si="0"/>
        <v>-1.0380000000001672</v>
      </c>
      <c r="I13" s="31">
        <f t="shared" si="1"/>
        <v>8.3000000000041041E-2</v>
      </c>
      <c r="J13" s="31">
        <f t="shared" si="2"/>
        <v>-2.0900000000000745</v>
      </c>
      <c r="K13" s="31">
        <f t="shared" si="3"/>
        <v>-3.7829999999999657</v>
      </c>
      <c r="L13" s="31">
        <f t="shared" si="4"/>
        <v>-5.8730000000000402</v>
      </c>
    </row>
    <row r="14" spans="1:12" x14ac:dyDescent="0.2">
      <c r="A14" t="str">
        <f>'Ind T2'!A7</f>
        <v>Food drink and tobacco</v>
      </c>
      <c r="B14" s="32">
        <f>'Ind T2'!B7</f>
        <v>22.367999999999988</v>
      </c>
      <c r="C14" s="32">
        <f>'Ind T2'!C7</f>
        <v>24.064000000000018</v>
      </c>
      <c r="D14" s="32">
        <f>'Ind T2'!D7</f>
        <v>24.152000000000037</v>
      </c>
      <c r="E14" s="32">
        <f>'Ind T2'!E7</f>
        <v>24.98199999999995</v>
      </c>
      <c r="F14" s="32">
        <f>'Ind T2'!F7</f>
        <v>25.192000000000025</v>
      </c>
      <c r="H14" s="11">
        <f t="shared" si="0"/>
        <v>1.6960000000000299</v>
      </c>
      <c r="I14" s="31">
        <f t="shared" si="1"/>
        <v>8.800000000001873E-2</v>
      </c>
      <c r="J14" s="11">
        <f t="shared" si="2"/>
        <v>0.82999999999991303</v>
      </c>
      <c r="K14" s="11">
        <f t="shared" si="3"/>
        <v>0.21000000000007546</v>
      </c>
      <c r="L14" s="31">
        <f t="shared" si="4"/>
        <v>1.0399999999999885</v>
      </c>
    </row>
    <row r="15" spans="1:12" x14ac:dyDescent="0.2">
      <c r="A15" t="str">
        <f>'Ind T2'!A8</f>
        <v>Engineering</v>
      </c>
      <c r="B15" s="32">
        <f>'Ind T2'!B8</f>
        <v>7.5750000000000162</v>
      </c>
      <c r="C15" s="32">
        <f>'Ind T2'!C8</f>
        <v>5.5139999999999878</v>
      </c>
      <c r="D15" s="32">
        <f>'Ind T2'!D8</f>
        <v>5.2779999999999863</v>
      </c>
      <c r="E15" s="32">
        <f>'Ind T2'!E8</f>
        <v>5.2490000000000068</v>
      </c>
      <c r="F15" s="32">
        <f>'Ind T2'!F8</f>
        <v>4.7119999999999918</v>
      </c>
      <c r="H15" s="11">
        <f t="shared" si="0"/>
        <v>-2.0610000000000284</v>
      </c>
      <c r="I15" s="31">
        <f t="shared" si="1"/>
        <v>-0.23600000000000154</v>
      </c>
      <c r="J15" s="11">
        <f t="shared" si="2"/>
        <v>-2.8999999999979487E-2</v>
      </c>
      <c r="K15" s="11">
        <f t="shared" si="3"/>
        <v>-0.53700000000001502</v>
      </c>
      <c r="L15" s="31">
        <f t="shared" si="4"/>
        <v>-0.56599999999999451</v>
      </c>
    </row>
    <row r="16" spans="1:12" x14ac:dyDescent="0.2">
      <c r="A16" t="str">
        <f>'Ind T2'!A9</f>
        <v>Rest of manufacturing</v>
      </c>
      <c r="B16" s="32">
        <f>'Ind T2'!B9</f>
        <v>39.046000000000149</v>
      </c>
      <c r="C16" s="32">
        <f>'Ind T2'!C9</f>
        <v>38.372999999999969</v>
      </c>
      <c r="D16" s="32">
        <f>'Ind T2'!D9</f>
        <v>38.603999999999992</v>
      </c>
      <c r="E16" s="32">
        <f>'Ind T2'!E9</f>
        <v>35.712999999999994</v>
      </c>
      <c r="F16" s="32">
        <f>'Ind T2'!F9</f>
        <v>32.256999999999962</v>
      </c>
      <c r="H16" s="11">
        <f t="shared" si="0"/>
        <v>-0.67300000000017945</v>
      </c>
      <c r="I16" s="31">
        <f t="shared" si="1"/>
        <v>0.23100000000002296</v>
      </c>
      <c r="J16" s="11">
        <f t="shared" si="2"/>
        <v>-2.8909999999999982</v>
      </c>
      <c r="K16" s="11">
        <f t="shared" si="3"/>
        <v>-3.4560000000000315</v>
      </c>
      <c r="L16" s="31">
        <f t="shared" si="4"/>
        <v>-6.3470000000000297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35.251000000000047</v>
      </c>
      <c r="C18" s="31">
        <f>'Ind T1'!C9</f>
        <v>34.611999999999952</v>
      </c>
      <c r="D18" s="31">
        <f>'Ind T1'!D9</f>
        <v>34.021000000000058</v>
      </c>
      <c r="E18" s="31">
        <f>'Ind T1'!E9</f>
        <v>34.368999999999993</v>
      </c>
      <c r="F18" s="31">
        <f>'Ind T1'!F9</f>
        <v>35.626999999999988</v>
      </c>
      <c r="H18" s="31">
        <f t="shared" si="0"/>
        <v>-0.63900000000009527</v>
      </c>
      <c r="I18" s="31">
        <f t="shared" si="1"/>
        <v>-0.5909999999998945</v>
      </c>
      <c r="J18" s="31">
        <f t="shared" si="2"/>
        <v>0.34799999999993503</v>
      </c>
      <c r="K18" s="31">
        <f t="shared" si="3"/>
        <v>1.2579999999999956</v>
      </c>
      <c r="L18" s="31">
        <f t="shared" si="4"/>
        <v>1.6059999999999306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143.00700000000001</v>
      </c>
      <c r="C20" s="31">
        <f>'Ind T1'!C10</f>
        <v>146.2359999999999</v>
      </c>
      <c r="D20" s="31">
        <f>'Ind T1'!D10</f>
        <v>144.13800000000023</v>
      </c>
      <c r="E20" s="31">
        <f>'Ind T1'!E10</f>
        <v>146.65500000000009</v>
      </c>
      <c r="F20" s="31">
        <f>'Ind T1'!F10</f>
        <v>151.45999999999989</v>
      </c>
      <c r="H20" s="31">
        <f t="shared" si="0"/>
        <v>3.2289999999998997</v>
      </c>
      <c r="I20" s="31">
        <f t="shared" si="1"/>
        <v>-2.0979999999996721</v>
      </c>
      <c r="J20" s="31">
        <f t="shared" si="2"/>
        <v>2.5169999999998538</v>
      </c>
      <c r="K20" s="31">
        <f t="shared" si="3"/>
        <v>4.8049999999998079</v>
      </c>
      <c r="L20" s="31">
        <f t="shared" si="4"/>
        <v>7.3219999999996617</v>
      </c>
    </row>
    <row r="21" spans="1:12" x14ac:dyDescent="0.2">
      <c r="A21" s="10" t="str">
        <f>'Ind T2'!A13</f>
        <v>Wholesale and retail trade</v>
      </c>
      <c r="B21" s="32">
        <f>'Ind T2'!B13</f>
        <v>82.774000000000072</v>
      </c>
      <c r="C21" s="32">
        <f>'Ind T2'!C13</f>
        <v>84.95299999999996</v>
      </c>
      <c r="D21" s="32">
        <f>'Ind T2'!D13</f>
        <v>81.490000000000094</v>
      </c>
      <c r="E21" s="32">
        <f>'Ind T2'!E13</f>
        <v>82.538000000000139</v>
      </c>
      <c r="F21" s="32">
        <f>'Ind T2'!F13</f>
        <v>84.032000000000039</v>
      </c>
      <c r="H21" s="11">
        <f t="shared" si="0"/>
        <v>2.1789999999998884</v>
      </c>
      <c r="I21" s="31">
        <f t="shared" si="1"/>
        <v>-3.462999999999866</v>
      </c>
      <c r="J21" s="11">
        <f t="shared" si="2"/>
        <v>1.0480000000000445</v>
      </c>
      <c r="K21" s="11">
        <f t="shared" si="3"/>
        <v>1.4939999999999003</v>
      </c>
      <c r="L21" s="31">
        <f t="shared" si="4"/>
        <v>2.5419999999999447</v>
      </c>
    </row>
    <row r="22" spans="1:12" x14ac:dyDescent="0.2">
      <c r="A22" s="10" t="str">
        <f>'Ind T2'!A14</f>
        <v>Transport and storage</v>
      </c>
      <c r="B22" s="32">
        <f>'Ind T2'!B14</f>
        <v>26.086000000000016</v>
      </c>
      <c r="C22" s="32">
        <f>'Ind T2'!C14</f>
        <v>25.812999999999953</v>
      </c>
      <c r="D22" s="32">
        <f>'Ind T2'!D14</f>
        <v>28.585000000000058</v>
      </c>
      <c r="E22" s="32">
        <f>'Ind T2'!E14</f>
        <v>29.634999999999998</v>
      </c>
      <c r="F22" s="32">
        <f>'Ind T2'!F14</f>
        <v>29.983999999999959</v>
      </c>
      <c r="H22" s="11">
        <f t="shared" si="0"/>
        <v>-0.27300000000006364</v>
      </c>
      <c r="I22" s="31">
        <f t="shared" si="1"/>
        <v>2.772000000000105</v>
      </c>
      <c r="J22" s="11">
        <f t="shared" si="2"/>
        <v>1.0499999999999403</v>
      </c>
      <c r="K22" s="11">
        <f t="shared" si="3"/>
        <v>0.34899999999996112</v>
      </c>
      <c r="L22" s="31">
        <f t="shared" si="4"/>
        <v>1.3989999999999014</v>
      </c>
    </row>
    <row r="23" spans="1:12" x14ac:dyDescent="0.2">
      <c r="A23" s="10" t="str">
        <f>'Ind T2'!A15</f>
        <v>Accommodation and food</v>
      </c>
      <c r="B23" s="32">
        <f>'Ind T2'!B15</f>
        <v>34.146999999999935</v>
      </c>
      <c r="C23" s="32">
        <f>'Ind T2'!C15</f>
        <v>35.470000000000006</v>
      </c>
      <c r="D23" s="32">
        <f>'Ind T2'!D15</f>
        <v>34.063000000000066</v>
      </c>
      <c r="E23" s="32">
        <f>'Ind T2'!E15</f>
        <v>34.481999999999942</v>
      </c>
      <c r="F23" s="32">
        <f>'Ind T2'!F15</f>
        <v>37.443999999999896</v>
      </c>
      <c r="H23" s="11">
        <f t="shared" si="0"/>
        <v>1.3230000000000715</v>
      </c>
      <c r="I23" s="31">
        <f t="shared" si="1"/>
        <v>-1.4069999999999396</v>
      </c>
      <c r="J23" s="11">
        <f t="shared" si="2"/>
        <v>0.41899999999987614</v>
      </c>
      <c r="K23" s="11">
        <f t="shared" si="3"/>
        <v>2.9619999999999536</v>
      </c>
      <c r="L23" s="31">
        <f t="shared" si="4"/>
        <v>3.3809999999998297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108.91699999999999</v>
      </c>
      <c r="C25" s="31">
        <f>'Ind T1'!C11</f>
        <v>118.97200000000002</v>
      </c>
      <c r="D25" s="31">
        <f>'Ind T1'!D11</f>
        <v>120.74400000000011</v>
      </c>
      <c r="E25" s="31">
        <f>'Ind T1'!E11</f>
        <v>122.39800000000015</v>
      </c>
      <c r="F25" s="31">
        <f>'Ind T1'!F11</f>
        <v>128.03399999999988</v>
      </c>
      <c r="H25" s="31">
        <f t="shared" si="0"/>
        <v>10.055000000000035</v>
      </c>
      <c r="I25" s="31">
        <f t="shared" si="1"/>
        <v>1.7720000000000908</v>
      </c>
      <c r="J25" s="31">
        <f t="shared" si="2"/>
        <v>1.654000000000039</v>
      </c>
      <c r="K25" s="31">
        <f t="shared" si="3"/>
        <v>5.6359999999997257</v>
      </c>
      <c r="L25" s="31">
        <f t="shared" si="4"/>
        <v>7.2899999999997647</v>
      </c>
    </row>
    <row r="26" spans="1:12" x14ac:dyDescent="0.2">
      <c r="A26" s="10" t="str">
        <f>'Ind T2'!A16</f>
        <v>Media</v>
      </c>
      <c r="B26" s="11">
        <f>'Ind T2'!B16</f>
        <v>2.0880000000000023</v>
      </c>
      <c r="C26" s="11">
        <f>'Ind T2'!C16</f>
        <v>2.9180000000000046</v>
      </c>
      <c r="D26" s="11">
        <f>'Ind T2'!D16</f>
        <v>2.2020000000000048</v>
      </c>
      <c r="E26" s="11">
        <f>'Ind T2'!E16</f>
        <v>2.1680000000000015</v>
      </c>
      <c r="F26" s="11">
        <f>'Ind T2'!F16</f>
        <v>2.2050000000000014</v>
      </c>
      <c r="H26" s="11">
        <f t="shared" si="0"/>
        <v>0.83000000000000229</v>
      </c>
      <c r="I26" s="31">
        <f t="shared" si="1"/>
        <v>-0.71599999999999975</v>
      </c>
      <c r="J26" s="11">
        <f t="shared" si="2"/>
        <v>-3.4000000000003361E-2</v>
      </c>
      <c r="K26" s="11">
        <f t="shared" si="3"/>
        <v>3.6999999999999922E-2</v>
      </c>
      <c r="L26" s="31">
        <f t="shared" si="4"/>
        <v>2.999999999996561E-3</v>
      </c>
    </row>
    <row r="27" spans="1:12" x14ac:dyDescent="0.2">
      <c r="A27" s="10" t="str">
        <f>'Ind T2'!A17</f>
        <v>Information technology</v>
      </c>
      <c r="B27" s="11">
        <f>'Ind T2'!B17</f>
        <v>5.3660000000000121</v>
      </c>
      <c r="C27" s="11">
        <f>'Ind T2'!C17</f>
        <v>6.0439999999999996</v>
      </c>
      <c r="D27" s="11">
        <f>'Ind T2'!D17</f>
        <v>5.4690000000000101</v>
      </c>
      <c r="E27" s="11">
        <f>'Ind T2'!E17</f>
        <v>5.9120000000000088</v>
      </c>
      <c r="F27" s="11">
        <f>'Ind T2'!F17</f>
        <v>6.3659999999999899</v>
      </c>
      <c r="H27" s="11">
        <f t="shared" si="0"/>
        <v>0.6779999999999875</v>
      </c>
      <c r="I27" s="31">
        <f t="shared" si="1"/>
        <v>-0.57499999999998952</v>
      </c>
      <c r="J27" s="11">
        <f t="shared" si="2"/>
        <v>0.44299999999999873</v>
      </c>
      <c r="K27" s="11">
        <f t="shared" si="3"/>
        <v>0.45399999999998109</v>
      </c>
      <c r="L27" s="31">
        <f t="shared" si="4"/>
        <v>0.89699999999997981</v>
      </c>
    </row>
    <row r="28" spans="1:12" x14ac:dyDescent="0.2">
      <c r="A28" s="10" t="str">
        <f>'Ind T2'!A18</f>
        <v>Finance and insurance</v>
      </c>
      <c r="B28" s="11">
        <f>'Ind T2'!B18</f>
        <v>6.1699999999999884</v>
      </c>
      <c r="C28" s="11">
        <f>'Ind T2'!C18</f>
        <v>4.4890000000000008</v>
      </c>
      <c r="D28" s="11">
        <f>'Ind T2'!D18</f>
        <v>4.9529999999999879</v>
      </c>
      <c r="E28" s="11">
        <f>'Ind T2'!E18</f>
        <v>4.9029999999999951</v>
      </c>
      <c r="F28" s="11">
        <f>'Ind T2'!F18</f>
        <v>4.6359999999999904</v>
      </c>
      <c r="H28" s="11">
        <f t="shared" si="0"/>
        <v>-1.6809999999999876</v>
      </c>
      <c r="I28" s="31">
        <f t="shared" si="1"/>
        <v>0.46399999999998709</v>
      </c>
      <c r="J28" s="11">
        <f t="shared" si="2"/>
        <v>-4.9999999999992717E-2</v>
      </c>
      <c r="K28" s="11">
        <f t="shared" si="3"/>
        <v>-0.26700000000000479</v>
      </c>
      <c r="L28" s="31">
        <f t="shared" si="4"/>
        <v>-0.31699999999999751</v>
      </c>
    </row>
    <row r="29" spans="1:12" x14ac:dyDescent="0.2">
      <c r="A29" s="10" t="str">
        <f>'Ind T2'!A19</f>
        <v>Real estate</v>
      </c>
      <c r="B29" s="11">
        <f>'Ind T2'!B19</f>
        <v>5.752000000000014</v>
      </c>
      <c r="C29" s="11">
        <f>'Ind T2'!C19</f>
        <v>7.1069999999999958</v>
      </c>
      <c r="D29" s="11">
        <f>'Ind T2'!D19</f>
        <v>7.6729999999999938</v>
      </c>
      <c r="E29" s="11">
        <f>'Ind T2'!E19</f>
        <v>7.152000000000009</v>
      </c>
      <c r="F29" s="11">
        <f>'Ind T2'!F19</f>
        <v>7.7679999999999945</v>
      </c>
      <c r="H29" s="11">
        <f t="shared" ref="H29:H31" si="9">C29-B29</f>
        <v>1.3549999999999818</v>
      </c>
      <c r="I29" s="31">
        <f t="shared" ref="I29:I31" si="10">D29-C29</f>
        <v>0.56599999999999806</v>
      </c>
      <c r="J29" s="11">
        <f t="shared" ref="J29:J31" si="11">E29-D29</f>
        <v>-0.52099999999998481</v>
      </c>
      <c r="K29" s="11">
        <f t="shared" ref="K29:K31" si="12">F29-E29</f>
        <v>0.61599999999998545</v>
      </c>
      <c r="L29" s="31">
        <f t="shared" si="4"/>
        <v>9.5000000000000639E-2</v>
      </c>
    </row>
    <row r="30" spans="1:12" x14ac:dyDescent="0.2">
      <c r="A30" s="10" t="str">
        <f>'Ind T2'!A20</f>
        <v>Professional services</v>
      </c>
      <c r="B30" s="11">
        <f>'Ind T2'!B20</f>
        <v>26.284000000000049</v>
      </c>
      <c r="C30" s="11">
        <f>'Ind T2'!C20</f>
        <v>29.22300000000007</v>
      </c>
      <c r="D30" s="11">
        <f>'Ind T2'!D20</f>
        <v>31.242000000000051</v>
      </c>
      <c r="E30" s="11">
        <f>'Ind T2'!E20</f>
        <v>32.414999999999978</v>
      </c>
      <c r="F30" s="11">
        <f>'Ind T2'!F20</f>
        <v>34.318999999999946</v>
      </c>
      <c r="H30" s="11">
        <f t="shared" si="9"/>
        <v>2.9390000000000214</v>
      </c>
      <c r="I30" s="31">
        <f t="shared" si="10"/>
        <v>2.0189999999999806</v>
      </c>
      <c r="J30" s="11">
        <f t="shared" si="11"/>
        <v>1.1729999999999272</v>
      </c>
      <c r="K30" s="11">
        <f t="shared" si="12"/>
        <v>1.9039999999999679</v>
      </c>
      <c r="L30" s="31">
        <f t="shared" si="4"/>
        <v>3.0769999999998952</v>
      </c>
    </row>
    <row r="31" spans="1:12" x14ac:dyDescent="0.2">
      <c r="A31" s="10" t="str">
        <f>'Ind T2'!A21</f>
        <v>Support services</v>
      </c>
      <c r="B31" s="11">
        <f>'Ind T2'!B21</f>
        <v>39.827999999999939</v>
      </c>
      <c r="C31" s="11">
        <f>'Ind T2'!C21</f>
        <v>41.087999999999973</v>
      </c>
      <c r="D31" s="11">
        <f>'Ind T2'!D21</f>
        <v>41.575000000000088</v>
      </c>
      <c r="E31" s="11">
        <f>'Ind T2'!E21</f>
        <v>44.417000000000137</v>
      </c>
      <c r="F31" s="11">
        <f>'Ind T2'!F21</f>
        <v>47.441999999999965</v>
      </c>
      <c r="H31" s="11">
        <f t="shared" si="9"/>
        <v>1.2600000000000335</v>
      </c>
      <c r="I31" s="31">
        <f t="shared" si="10"/>
        <v>0.48700000000011556</v>
      </c>
      <c r="J31" s="11">
        <f t="shared" si="11"/>
        <v>2.8420000000000485</v>
      </c>
      <c r="K31" s="11">
        <f t="shared" si="12"/>
        <v>3.024999999999828</v>
      </c>
      <c r="L31" s="31">
        <f t="shared" si="4"/>
        <v>5.8669999999998765</v>
      </c>
    </row>
    <row r="32" spans="1:12" x14ac:dyDescent="0.2">
      <c r="A32" s="10" t="str">
        <f>'Ind T2'!A25</f>
        <v>Arts and entertainment</v>
      </c>
      <c r="B32" s="11">
        <f>'Ind T2'!B25</f>
        <v>11.292000000000003</v>
      </c>
      <c r="C32" s="11">
        <f>'Ind T2'!C25</f>
        <v>12.757000000000005</v>
      </c>
      <c r="D32" s="11">
        <f>'Ind T2'!D25</f>
        <v>11.482000000000003</v>
      </c>
      <c r="E32" s="11">
        <f>'Ind T2'!E25</f>
        <v>10.555000000000017</v>
      </c>
      <c r="F32" s="11">
        <f>'Ind T2'!F25</f>
        <v>10.762999999999987</v>
      </c>
      <c r="H32" s="11">
        <f t="shared" ref="H32" si="13">C32-B32</f>
        <v>1.4650000000000016</v>
      </c>
      <c r="I32" s="31">
        <f t="shared" ref="I32:I33" si="14">D32-C32</f>
        <v>-1.2750000000000021</v>
      </c>
      <c r="J32" s="11">
        <f t="shared" ref="J32:J33" si="15">E32-D32</f>
        <v>-0.92699999999998539</v>
      </c>
      <c r="K32" s="11">
        <f t="shared" ref="K32:K33" si="16">F32-E32</f>
        <v>0.20799999999996999</v>
      </c>
      <c r="L32" s="31">
        <f t="shared" si="4"/>
        <v>-0.7190000000000154</v>
      </c>
    </row>
    <row r="33" spans="1:12" x14ac:dyDescent="0.2">
      <c r="A33" s="10" t="str">
        <f>'Ind T2'!A26</f>
        <v>Other services</v>
      </c>
      <c r="B33" s="11">
        <f>'Ind T2'!B26</f>
        <v>12.136999999999986</v>
      </c>
      <c r="C33" s="11">
        <f>'Ind T2'!C26</f>
        <v>15.345999999999977</v>
      </c>
      <c r="D33" s="11">
        <f>'Ind T2'!D26</f>
        <v>16.147999999999978</v>
      </c>
      <c r="E33" s="11">
        <f>'Ind T2'!E26</f>
        <v>14.876000000000003</v>
      </c>
      <c r="F33" s="11">
        <f>'Ind T2'!F26</f>
        <v>14.535000000000004</v>
      </c>
      <c r="H33" s="11">
        <f>C33-B33</f>
        <v>3.2089999999999907</v>
      </c>
      <c r="I33" s="31">
        <f t="shared" si="14"/>
        <v>0.80200000000000138</v>
      </c>
      <c r="J33" s="11">
        <f t="shared" si="15"/>
        <v>-1.2719999999999754</v>
      </c>
      <c r="K33" s="11">
        <f t="shared" si="16"/>
        <v>-0.3409999999999993</v>
      </c>
      <c r="L33" s="31">
        <f t="shared" si="4"/>
        <v>-1.6129999999999747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125.80099999999987</v>
      </c>
      <c r="C35" s="31">
        <f>'Ind T1'!C12</f>
        <v>127.34200000000001</v>
      </c>
      <c r="D35" s="31">
        <f>'Ind T1'!D12</f>
        <v>126.54600000000022</v>
      </c>
      <c r="E35" s="31">
        <f>'Ind T1'!E12</f>
        <v>129.73600000000019</v>
      </c>
      <c r="F35" s="31">
        <f>'Ind T1'!F12</f>
        <v>134.6350000000001</v>
      </c>
      <c r="H35" s="31">
        <f t="shared" si="0"/>
        <v>1.5410000000001389</v>
      </c>
      <c r="I35" s="31">
        <f t="shared" si="1"/>
        <v>-0.79599999999979332</v>
      </c>
      <c r="J35" s="31">
        <f t="shared" si="2"/>
        <v>3.1899999999999693</v>
      </c>
      <c r="K35" s="31">
        <f t="shared" si="3"/>
        <v>4.8989999999999156</v>
      </c>
      <c r="L35" s="31">
        <f t="shared" si="4"/>
        <v>8.0889999999998849</v>
      </c>
    </row>
    <row r="36" spans="1:12" x14ac:dyDescent="0.2">
      <c r="A36" s="10" t="str">
        <f>'Ind T2'!A22</f>
        <v>Public admin. and defence</v>
      </c>
      <c r="B36" s="32">
        <f>'Ind T2'!B22</f>
        <v>17.710000000000008</v>
      </c>
      <c r="C36" s="32">
        <f>'Ind T2'!C22</f>
        <v>17.408999999999953</v>
      </c>
      <c r="D36" s="32">
        <f>'Ind T2'!D22</f>
        <v>18.051000000000062</v>
      </c>
      <c r="E36" s="32">
        <f>'Ind T2'!E22</f>
        <v>18.392000000000017</v>
      </c>
      <c r="F36" s="32">
        <f>'Ind T2'!F22</f>
        <v>19.091000000000012</v>
      </c>
      <c r="H36" s="11">
        <f t="shared" si="0"/>
        <v>-0.30100000000005522</v>
      </c>
      <c r="I36" s="31">
        <f t="shared" si="1"/>
        <v>0.64200000000010959</v>
      </c>
      <c r="J36" s="11">
        <f t="shared" si="2"/>
        <v>0.34099999999995489</v>
      </c>
      <c r="K36" s="11">
        <f t="shared" si="3"/>
        <v>0.69899999999999451</v>
      </c>
      <c r="L36" s="31">
        <f t="shared" si="4"/>
        <v>1.0399999999999494</v>
      </c>
    </row>
    <row r="37" spans="1:12" x14ac:dyDescent="0.2">
      <c r="A37" s="10" t="str">
        <f>'Ind T2'!A23</f>
        <v>Education</v>
      </c>
      <c r="B37" s="32">
        <f>'Ind T2'!B23</f>
        <v>45.402999999999956</v>
      </c>
      <c r="C37" s="32">
        <f>'Ind T2'!C23</f>
        <v>43.415000000000063</v>
      </c>
      <c r="D37" s="32">
        <f>'Ind T2'!D23</f>
        <v>43.085000000000015</v>
      </c>
      <c r="E37" s="32">
        <f>'Ind T2'!E23</f>
        <v>42.096000000000039</v>
      </c>
      <c r="F37" s="32">
        <f>'Ind T2'!F23</f>
        <v>42.527000000000065</v>
      </c>
      <c r="H37" s="11">
        <f t="shared" si="0"/>
        <v>-1.987999999999893</v>
      </c>
      <c r="I37" s="31">
        <f t="shared" si="1"/>
        <v>-0.33000000000004803</v>
      </c>
      <c r="J37" s="11">
        <f t="shared" si="2"/>
        <v>-0.9889999999999759</v>
      </c>
      <c r="K37" s="11">
        <f t="shared" si="3"/>
        <v>0.43100000000002581</v>
      </c>
      <c r="L37" s="31">
        <f t="shared" si="4"/>
        <v>-0.55799999999995009</v>
      </c>
    </row>
    <row r="38" spans="1:12" x14ac:dyDescent="0.2">
      <c r="A38" s="10" t="str">
        <f>'Ind T2'!A24</f>
        <v>Health and social work</v>
      </c>
      <c r="B38" s="32">
        <f>'Ind T2'!B24</f>
        <v>62.687999999999903</v>
      </c>
      <c r="C38" s="32">
        <f>'Ind T2'!C24</f>
        <v>66.518000000000001</v>
      </c>
      <c r="D38" s="32">
        <f>'Ind T2'!D24</f>
        <v>65.410000000000139</v>
      </c>
      <c r="E38" s="32">
        <f>'Ind T2'!E24</f>
        <v>69.248000000000133</v>
      </c>
      <c r="F38" s="32">
        <f>'Ind T2'!F24</f>
        <v>73.017000000000039</v>
      </c>
      <c r="H38" s="11">
        <f t="shared" si="0"/>
        <v>3.8300000000000978</v>
      </c>
      <c r="I38" s="31">
        <f t="shared" si="1"/>
        <v>-1.107999999999862</v>
      </c>
      <c r="J38" s="11">
        <f t="shared" si="2"/>
        <v>3.8379999999999939</v>
      </c>
      <c r="K38" s="11">
        <f t="shared" si="3"/>
        <v>3.768999999999906</v>
      </c>
      <c r="L38" s="31">
        <f t="shared" si="4"/>
        <v>7.6069999999998998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501.60500000000008</v>
      </c>
      <c r="C40" s="33">
        <f>'Ind T1'!C14</f>
        <v>513.76599999999985</v>
      </c>
      <c r="D40" s="33">
        <f>'Ind T1'!D14</f>
        <v>514.84500000000071</v>
      </c>
      <c r="E40" s="33">
        <f>'Ind T1'!E14</f>
        <v>520.37000000000035</v>
      </c>
      <c r="F40" s="33">
        <f>'Ind T1'!F14</f>
        <v>532.91199999999981</v>
      </c>
      <c r="G40" s="24"/>
      <c r="H40" s="34">
        <f t="shared" si="0"/>
        <v>12.160999999999774</v>
      </c>
      <c r="I40" s="34">
        <f>D40-C40</f>
        <v>1.0790000000008604</v>
      </c>
      <c r="J40" s="34">
        <f>E40-D40</f>
        <v>5.5249999999996362</v>
      </c>
      <c r="K40" s="34">
        <f>F40-E40</f>
        <v>12.541999999999462</v>
      </c>
      <c r="L40" s="205">
        <f t="shared" si="4"/>
        <v>18.066999999999098</v>
      </c>
    </row>
    <row r="44" spans="1:12" ht="15.75" x14ac:dyDescent="0.25">
      <c r="A44" s="19" t="str">
        <f>CONCATENATE(A1," (Continued)")</f>
        <v>Industry Table 4  Employment by Industry Group in Sector (SIC 2007), 2015-2035, Greater Lincolnshire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-1.2807603518351418</v>
      </c>
      <c r="C50" s="44">
        <f t="shared" ref="B50:E54" si="17">IF(AND(D$5-C$5 &lt;&gt; 0,C7&lt;&gt;0,D7&lt;&gt;0),(EXP(LN(D7/C7)/(D$5-C$5))-1)*100,0)</f>
        <v>14.523133008095645</v>
      </c>
      <c r="D50" s="44">
        <f t="shared" si="17"/>
        <v>-8.8162054912033216E-2</v>
      </c>
      <c r="E50" s="44">
        <f t="shared" si="17"/>
        <v>-0.12910939706926028</v>
      </c>
      <c r="F50" s="44">
        <f>IF(AND(F$5-D$5 &lt;&gt; 0,D7&lt;&gt;0,F7&lt;&gt;0),(EXP(LN(F7/D7)/(F$5-D$5))-1)*100,0)</f>
        <v>-0.11546214798360266</v>
      </c>
      <c r="H50" s="44">
        <f>(B7/B$40)*100</f>
        <v>3.9154314649973618</v>
      </c>
      <c r="I50" s="44">
        <f>(C7/C$40)*100</f>
        <v>3.6306411868438104</v>
      </c>
      <c r="J50" s="44">
        <f>(D7/D$40)*100</f>
        <v>4.1492099563946443</v>
      </c>
      <c r="K50" s="44">
        <f>(E7/E$40)*100</f>
        <v>4.087091876933723</v>
      </c>
      <c r="L50" s="44">
        <f>(F7/F$40)*100</f>
        <v>3.9396748431260771</v>
      </c>
    </row>
    <row r="51" spans="1:12" x14ac:dyDescent="0.2">
      <c r="A51" t="str">
        <f>A8</f>
        <v>Agriculture</v>
      </c>
      <c r="B51" s="40">
        <f t="shared" si="17"/>
        <v>-2.3664127492023512</v>
      </c>
      <c r="C51" s="44">
        <f t="shared" si="17"/>
        <v>27.309058614565473</v>
      </c>
      <c r="D51" s="40">
        <f t="shared" si="17"/>
        <v>-0.11887314225126344</v>
      </c>
      <c r="E51" s="40">
        <f t="shared" si="17"/>
        <v>-0.25985986534089456</v>
      </c>
      <c r="F51" s="44">
        <f t="shared" ref="F51:F83" si="18">IF(AND(F$5-D$5 &lt;&gt; 0,D8&lt;&gt;0,F8&lt;&gt;0),(EXP(LN(F8/D8)/(F$5-D$5))-1)*100,0)</f>
        <v>-0.21288641698670174</v>
      </c>
      <c r="H51" s="40">
        <f t="shared" ref="H51:L54" si="19">(B8/B$7)*100</f>
        <v>63.095723014256677</v>
      </c>
      <c r="I51" s="40">
        <f t="shared" si="19"/>
        <v>60.365624832466558</v>
      </c>
      <c r="J51" s="40">
        <f t="shared" si="19"/>
        <v>67.105139968167776</v>
      </c>
      <c r="K51" s="40">
        <f t="shared" si="19"/>
        <v>67.002068835809652</v>
      </c>
      <c r="L51" s="40">
        <f t="shared" si="19"/>
        <v>66.130030959752375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7.0957241802687809</v>
      </c>
      <c r="C52" s="44">
        <f t="shared" si="17"/>
        <v>-1.2847965738756795</v>
      </c>
      <c r="D52" s="40">
        <f t="shared" si="17"/>
        <v>-4.1222273876092004</v>
      </c>
      <c r="E52" s="40">
        <f t="shared" si="17"/>
        <v>-3.1749641787478744</v>
      </c>
      <c r="F52" s="44">
        <f t="shared" si="18"/>
        <v>-3.4917539161036459</v>
      </c>
      <c r="H52" s="40">
        <f t="shared" si="19"/>
        <v>3.6150712830957175</v>
      </c>
      <c r="I52" s="40">
        <f t="shared" si="19"/>
        <v>5.0072374416983862</v>
      </c>
      <c r="J52" s="40">
        <f t="shared" si="19"/>
        <v>4.3160752738507533</v>
      </c>
      <c r="K52" s="40">
        <f t="shared" si="19"/>
        <v>3.512318976866649</v>
      </c>
      <c r="L52" s="40">
        <f t="shared" si="19"/>
        <v>2.5768040009526034</v>
      </c>
    </row>
    <row r="53" spans="1:12" x14ac:dyDescent="0.2">
      <c r="A53" t="str">
        <f>A10</f>
        <v>Electricity and gas</v>
      </c>
      <c r="B53" s="40">
        <f t="shared" si="17"/>
        <v>1.1742212271355967</v>
      </c>
      <c r="C53" s="44">
        <f t="shared" si="17"/>
        <v>-2.943340691685048</v>
      </c>
      <c r="D53" s="40">
        <f t="shared" si="17"/>
        <v>-0.69184200905016979</v>
      </c>
      <c r="E53" s="40">
        <f t="shared" si="17"/>
        <v>-6.2972498274238564E-2</v>
      </c>
      <c r="F53" s="44">
        <f t="shared" si="18"/>
        <v>-0.27303690777481515</v>
      </c>
      <c r="H53" s="40">
        <f t="shared" si="19"/>
        <v>6.6038696537678288</v>
      </c>
      <c r="I53" s="40">
        <f t="shared" si="19"/>
        <v>7.2856913097089153</v>
      </c>
      <c r="J53" s="40">
        <f t="shared" si="19"/>
        <v>6.1745154948038534</v>
      </c>
      <c r="K53" s="40">
        <f t="shared" si="19"/>
        <v>5.9902200488997401</v>
      </c>
      <c r="L53" s="40">
        <f t="shared" si="19"/>
        <v>6.0300071445582217</v>
      </c>
    </row>
    <row r="54" spans="1:12" x14ac:dyDescent="0.2">
      <c r="A54" t="str">
        <f>A11</f>
        <v>Water and sewerage</v>
      </c>
      <c r="B54" s="40">
        <f t="shared" si="17"/>
        <v>-0.67947555666799664</v>
      </c>
      <c r="C54" s="44">
        <f t="shared" si="17"/>
        <v>-6.1568627450978131</v>
      </c>
      <c r="D54" s="40">
        <f t="shared" si="17"/>
        <v>0.86658818003633176</v>
      </c>
      <c r="E54" s="40">
        <f t="shared" si="17"/>
        <v>0.59801622524462417</v>
      </c>
      <c r="F54" s="44">
        <f t="shared" si="18"/>
        <v>0.6874606591248833</v>
      </c>
      <c r="H54" s="40">
        <f t="shared" si="19"/>
        <v>26.685336048879776</v>
      </c>
      <c r="I54" s="40">
        <f t="shared" si="19"/>
        <v>27.341446416126153</v>
      </c>
      <c r="J54" s="40">
        <f t="shared" si="19"/>
        <v>22.404269263177625</v>
      </c>
      <c r="K54" s="40">
        <f t="shared" si="19"/>
        <v>23.495392138423966</v>
      </c>
      <c r="L54" s="40">
        <f t="shared" si="19"/>
        <v>25.263157894736793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-0.37828804135457972</v>
      </c>
      <c r="C56" s="44">
        <f t="shared" si="20"/>
        <v>0.12214684110614105</v>
      </c>
      <c r="D56" s="44">
        <f t="shared" si="20"/>
        <v>-0.6220906179218888</v>
      </c>
      <c r="E56" s="44">
        <f t="shared" si="20"/>
        <v>-0.5890393560136431</v>
      </c>
      <c r="F56" s="44">
        <f t="shared" si="18"/>
        <v>-0.60005766449598985</v>
      </c>
      <c r="H56" s="44">
        <f>(B13/B$40)*100</f>
        <v>13.75365078099304</v>
      </c>
      <c r="I56" s="44">
        <f>(C13/C$40)*100</f>
        <v>13.226060112969718</v>
      </c>
      <c r="J56" s="44">
        <f>(D13/D$40)*100</f>
        <v>13.214462605250111</v>
      </c>
      <c r="K56" s="44">
        <f>(E13/E$40)*100</f>
        <v>12.672521475104235</v>
      </c>
      <c r="L56" s="44">
        <f>(F13/F$40)*100</f>
        <v>11.664402377878524</v>
      </c>
    </row>
    <row r="57" spans="1:12" x14ac:dyDescent="0.2">
      <c r="A57" t="str">
        <f>A14</f>
        <v>Food drink and tobacco</v>
      </c>
      <c r="B57" s="40">
        <f t="shared" si="20"/>
        <v>1.8439338667604055</v>
      </c>
      <c r="C57" s="44">
        <f t="shared" si="20"/>
        <v>0.36569148936178575</v>
      </c>
      <c r="D57" s="40">
        <f t="shared" si="20"/>
        <v>0.67805592308813889</v>
      </c>
      <c r="E57" s="40">
        <f t="shared" si="20"/>
        <v>8.3744228464510684E-2</v>
      </c>
      <c r="F57" s="44">
        <f t="shared" si="18"/>
        <v>0.2814572920113223</v>
      </c>
      <c r="H57" s="40">
        <f t="shared" ref="H57:L59" si="21">(B14/B$13)*100</f>
        <v>32.422560118279641</v>
      </c>
      <c r="I57" s="40">
        <f t="shared" si="21"/>
        <v>35.413754028638323</v>
      </c>
      <c r="J57" s="40">
        <f t="shared" si="21"/>
        <v>35.499897110268435</v>
      </c>
      <c r="K57" s="40">
        <f t="shared" si="21"/>
        <v>37.883658862064742</v>
      </c>
      <c r="L57" s="40">
        <f t="shared" si="21"/>
        <v>40.5270185486077</v>
      </c>
    </row>
    <row r="58" spans="1:12" x14ac:dyDescent="0.2">
      <c r="A58" t="str">
        <f>A15</f>
        <v>Engineering</v>
      </c>
      <c r="B58" s="40">
        <f t="shared" si="20"/>
        <v>-7.6321082579061006</v>
      </c>
      <c r="C58" s="44">
        <f t="shared" si="20"/>
        <v>-4.2800145085237995</v>
      </c>
      <c r="D58" s="40">
        <f t="shared" si="20"/>
        <v>-0.11013242589923422</v>
      </c>
      <c r="E58" s="40">
        <f t="shared" si="20"/>
        <v>-1.0734483368883385</v>
      </c>
      <c r="F58" s="44">
        <f t="shared" si="18"/>
        <v>-0.75337970548389199</v>
      </c>
      <c r="H58" s="40">
        <f t="shared" si="21"/>
        <v>10.980011306150256</v>
      </c>
      <c r="I58" s="40">
        <f t="shared" si="21"/>
        <v>8.1146708657709077</v>
      </c>
      <c r="J58" s="40">
        <f t="shared" si="21"/>
        <v>7.7578857630008295</v>
      </c>
      <c r="K58" s="40">
        <f t="shared" si="21"/>
        <v>7.9597840592017635</v>
      </c>
      <c r="L58" s="40">
        <f t="shared" si="21"/>
        <v>7.580315631987891</v>
      </c>
    </row>
    <row r="59" spans="1:12" x14ac:dyDescent="0.2">
      <c r="A59" t="str">
        <f>A16</f>
        <v>Rest of manufacturing</v>
      </c>
      <c r="B59" s="40">
        <f t="shared" si="20"/>
        <v>-0.43371550029991379</v>
      </c>
      <c r="C59" s="44">
        <f t="shared" si="20"/>
        <v>0.60198577124546127</v>
      </c>
      <c r="D59" s="40">
        <f t="shared" si="20"/>
        <v>-1.5447667584736369</v>
      </c>
      <c r="E59" s="40">
        <f t="shared" si="20"/>
        <v>-1.0126349168102067</v>
      </c>
      <c r="F59" s="44">
        <f t="shared" si="18"/>
        <v>-1.1903309956480146</v>
      </c>
      <c r="H59" s="40">
        <f t="shared" si="21"/>
        <v>56.59742857557012</v>
      </c>
      <c r="I59" s="40">
        <f t="shared" si="21"/>
        <v>56.471575105590766</v>
      </c>
      <c r="J59" s="40">
        <f t="shared" si="21"/>
        <v>56.742217126730722</v>
      </c>
      <c r="K59" s="40">
        <f t="shared" si="21"/>
        <v>54.156557078733499</v>
      </c>
      <c r="L59" s="40">
        <f t="shared" si="21"/>
        <v>51.892665819404407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-0.45629218228173674</v>
      </c>
      <c r="C61" s="44">
        <f>IF(AND(D$5-C$5 &lt;&gt; 0,C18&lt;&gt;0,D18&lt;&gt;0),(EXP(LN(D18/C18)/(D$5-C$5))-1)*100,0)</f>
        <v>-1.7075002889168411</v>
      </c>
      <c r="D61" s="44">
        <f>IF(AND(E$5-D$5 &lt;&gt; 0,D18&lt;&gt;0,E18&lt;&gt;0),(EXP(LN(E18/D18)/(E$5-D$5))-1)*100,0)</f>
        <v>0.20374756960739315</v>
      </c>
      <c r="E61" s="44">
        <f>IF(AND(F$5-E$5 &lt;&gt; 0,E18&lt;&gt;0,F18&lt;&gt;0),(EXP(LN(F18/E18)/(F$5-E$5))-1)*100,0)</f>
        <v>0.36013475311340581</v>
      </c>
      <c r="F61" s="44">
        <f t="shared" si="18"/>
        <v>0.30797859160296426</v>
      </c>
      <c r="H61" s="44">
        <f>(B18/B$40)*100</f>
        <v>7.0276412715184335</v>
      </c>
      <c r="I61" s="44">
        <f>(C18/C$40)*100</f>
        <v>6.7369191421775598</v>
      </c>
      <c r="J61" s="44">
        <f>(D18/D$40)*100</f>
        <v>6.6080082354883523</v>
      </c>
      <c r="K61" s="44">
        <f>(E18/E$40)*100</f>
        <v>6.6047235620808209</v>
      </c>
      <c r="L61" s="44">
        <f>(F18/F$40)*100</f>
        <v>6.6853439216981423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0.5597652366129191</v>
      </c>
      <c r="C63" s="44">
        <f t="shared" si="22"/>
        <v>-1.4346672501980851</v>
      </c>
      <c r="D63" s="44">
        <f t="shared" si="22"/>
        <v>0.34683439585330156</v>
      </c>
      <c r="E63" s="44">
        <f t="shared" si="22"/>
        <v>0.32290696554708731</v>
      </c>
      <c r="F63" s="44">
        <f t="shared" si="18"/>
        <v>0.33088214164520569</v>
      </c>
      <c r="H63" s="44">
        <f>(B20/B$40)*100</f>
        <v>28.509883274688246</v>
      </c>
      <c r="I63" s="44">
        <f>(C20/C$40)*100</f>
        <v>28.463541768042251</v>
      </c>
      <c r="J63" s="44">
        <f>(D20/D$40)*100</f>
        <v>27.996387262185713</v>
      </c>
      <c r="K63" s="44">
        <f>(E20/E$40)*100</f>
        <v>28.182831446855122</v>
      </c>
      <c r="L63" s="44">
        <f>(F20/F$40)*100</f>
        <v>28.421202750172625</v>
      </c>
    </row>
    <row r="64" spans="1:12" x14ac:dyDescent="0.2">
      <c r="A64" t="str">
        <f>A21</f>
        <v>Wholesale and retail trade</v>
      </c>
      <c r="B64" s="40">
        <f t="shared" si="22"/>
        <v>0.65171850211787064</v>
      </c>
      <c r="C64" s="44">
        <f t="shared" si="22"/>
        <v>-4.0763716407894552</v>
      </c>
      <c r="D64" s="40">
        <f t="shared" si="22"/>
        <v>0.25589645794761307</v>
      </c>
      <c r="E64" s="40">
        <f t="shared" si="22"/>
        <v>0.17954985131480861</v>
      </c>
      <c r="F64" s="44">
        <f t="shared" si="18"/>
        <v>0.20499225808650046</v>
      </c>
      <c r="H64" s="40">
        <f t="shared" ref="H64:L66" si="23">(B21/B$20)*100</f>
        <v>57.881082744201386</v>
      </c>
      <c r="I64" s="40">
        <f t="shared" si="23"/>
        <v>58.093082414726894</v>
      </c>
      <c r="J64" s="40">
        <f t="shared" si="23"/>
        <v>56.536097351149571</v>
      </c>
      <c r="K64" s="40">
        <f t="shared" si="23"/>
        <v>56.280385939790719</v>
      </c>
      <c r="L64" s="40">
        <f t="shared" si="23"/>
        <v>55.481315198732403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-0.26266769698625181</v>
      </c>
      <c r="C65" s="44">
        <f t="shared" si="22"/>
        <v>10.73877503583509</v>
      </c>
      <c r="D65" s="40">
        <f t="shared" si="22"/>
        <v>0.72408874660359057</v>
      </c>
      <c r="E65" s="40">
        <f t="shared" si="22"/>
        <v>0.11714667133402301</v>
      </c>
      <c r="F65" s="44">
        <f t="shared" si="18"/>
        <v>0.31905323709113809</v>
      </c>
      <c r="H65" s="40">
        <f t="shared" si="23"/>
        <v>18.241065122686312</v>
      </c>
      <c r="I65" s="40">
        <f t="shared" si="23"/>
        <v>17.651604256133897</v>
      </c>
      <c r="J65" s="40">
        <f t="shared" si="23"/>
        <v>19.831689075746862</v>
      </c>
      <c r="K65" s="40">
        <f t="shared" si="23"/>
        <v>20.207289216187636</v>
      </c>
      <c r="L65" s="40">
        <f t="shared" si="23"/>
        <v>19.796645979136393</v>
      </c>
    </row>
    <row r="66" spans="1:12" x14ac:dyDescent="0.2">
      <c r="A66" t="str">
        <f>A23</f>
        <v>Accommodation and food</v>
      </c>
      <c r="B66" s="40">
        <f t="shared" si="22"/>
        <v>0.9548431741309038</v>
      </c>
      <c r="C66" s="44">
        <f t="shared" si="22"/>
        <v>-3.966732449957544</v>
      </c>
      <c r="D66" s="40">
        <f t="shared" si="22"/>
        <v>0.24481312993274162</v>
      </c>
      <c r="E66" s="40">
        <f t="shared" si="22"/>
        <v>0.82749531898316242</v>
      </c>
      <c r="F66" s="44">
        <f t="shared" si="18"/>
        <v>0.63289256999830013</v>
      </c>
      <c r="H66" s="40">
        <f t="shared" si="23"/>
        <v>23.877852133112317</v>
      </c>
      <c r="I66" s="40">
        <f t="shared" si="23"/>
        <v>24.25531332913922</v>
      </c>
      <c r="J66" s="40">
        <f t="shared" si="23"/>
        <v>23.632213573103559</v>
      </c>
      <c r="K66" s="40">
        <f t="shared" si="23"/>
        <v>23.512324844021631</v>
      </c>
      <c r="L66" s="40">
        <f t="shared" si="23"/>
        <v>24.722038822131204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2.2320978810358882</v>
      </c>
      <c r="C68" s="44">
        <f t="shared" si="24"/>
        <v>1.4894260834482864</v>
      </c>
      <c r="D68" s="44">
        <f t="shared" si="24"/>
        <v>0.27247911574488359</v>
      </c>
      <c r="E68" s="44">
        <f t="shared" si="24"/>
        <v>0.45119306020870997</v>
      </c>
      <c r="F68" s="44">
        <f t="shared" si="18"/>
        <v>0.39158638240996968</v>
      </c>
      <c r="H68" s="44">
        <f>(B25/B$40)*100</f>
        <v>21.713699026126129</v>
      </c>
      <c r="I68" s="44">
        <f>(C25/C$40)*100</f>
        <v>23.156845723539522</v>
      </c>
      <c r="J68" s="44">
        <f>(D25/D$40)*100</f>
        <v>23.452495411240264</v>
      </c>
      <c r="K68" s="44">
        <f>(E25/E$40)*100</f>
        <v>23.52134058458406</v>
      </c>
      <c r="L68" s="44">
        <f>(F25/F$40)*100</f>
        <v>24.02535503047406</v>
      </c>
    </row>
    <row r="69" spans="1:12" x14ac:dyDescent="0.2">
      <c r="A69" t="str">
        <f>A26</f>
        <v>Media</v>
      </c>
      <c r="B69" s="40">
        <f t="shared" si="24"/>
        <v>8.7273237525518521</v>
      </c>
      <c r="C69" s="44">
        <f t="shared" si="24"/>
        <v>-24.537354352296049</v>
      </c>
      <c r="D69" s="40">
        <f t="shared" si="24"/>
        <v>-0.3107353098448451</v>
      </c>
      <c r="E69" s="40">
        <f t="shared" si="24"/>
        <v>0.16936751825513685</v>
      </c>
      <c r="F69" s="44">
        <f t="shared" si="18"/>
        <v>9.0768825795173314E-3</v>
      </c>
      <c r="H69" s="40">
        <f t="shared" ref="H69:L71" si="25">(B26/B$25)*100</f>
        <v>1.9170561069438219</v>
      </c>
      <c r="I69" s="40">
        <f t="shared" si="25"/>
        <v>2.4526779410281447</v>
      </c>
      <c r="J69" s="40">
        <f t="shared" si="25"/>
        <v>1.8236931027628724</v>
      </c>
      <c r="K69" s="40">
        <f t="shared" si="25"/>
        <v>1.7712707723982406</v>
      </c>
      <c r="L69" s="40">
        <f t="shared" si="25"/>
        <v>1.7221987909461576</v>
      </c>
    </row>
    <row r="70" spans="1:12" x14ac:dyDescent="0.2">
      <c r="A70" t="str">
        <f>A27</f>
        <v>Information technology</v>
      </c>
      <c r="B70" s="40">
        <f t="shared" si="24"/>
        <v>3.019264950020295</v>
      </c>
      <c r="C70" s="44">
        <f t="shared" si="24"/>
        <v>-9.5135671740567478</v>
      </c>
      <c r="D70" s="40">
        <f t="shared" si="24"/>
        <v>1.5699644396315771</v>
      </c>
      <c r="E70" s="40">
        <f t="shared" si="24"/>
        <v>0.74261526368695208</v>
      </c>
      <c r="F70" s="44">
        <f t="shared" si="18"/>
        <v>1.0176467915485432</v>
      </c>
      <c r="H70" s="40">
        <f t="shared" si="25"/>
        <v>4.9266872939945214</v>
      </c>
      <c r="I70" s="40">
        <f t="shared" si="25"/>
        <v>5.0801869347409463</v>
      </c>
      <c r="J70" s="40">
        <f t="shared" si="25"/>
        <v>4.5294176108129633</v>
      </c>
      <c r="K70" s="40">
        <f t="shared" si="25"/>
        <v>4.8301442834033246</v>
      </c>
      <c r="L70" s="40">
        <f t="shared" si="25"/>
        <v>4.9721167814799161</v>
      </c>
    </row>
    <row r="71" spans="1:12" x14ac:dyDescent="0.2">
      <c r="A71" t="str">
        <f>A28</f>
        <v>Finance and insurance</v>
      </c>
      <c r="B71" s="40">
        <f t="shared" si="24"/>
        <v>-7.6437883473313146</v>
      </c>
      <c r="C71" s="44">
        <f t="shared" si="24"/>
        <v>10.336377812430086</v>
      </c>
      <c r="D71" s="40">
        <f t="shared" si="24"/>
        <v>-0.20271806755525201</v>
      </c>
      <c r="E71" s="40">
        <f t="shared" si="24"/>
        <v>-0.55838855513282715</v>
      </c>
      <c r="F71" s="44">
        <f t="shared" si="18"/>
        <v>-0.43997279222682817</v>
      </c>
      <c r="H71" s="40">
        <f t="shared" si="25"/>
        <v>5.6648640708062006</v>
      </c>
      <c r="I71" s="40">
        <f t="shared" si="25"/>
        <v>3.7731567091416465</v>
      </c>
      <c r="J71" s="40">
        <f t="shared" si="25"/>
        <v>4.102067183462518</v>
      </c>
      <c r="K71" s="40">
        <f t="shared" si="25"/>
        <v>4.005784408241956</v>
      </c>
      <c r="L71" s="40">
        <f t="shared" si="25"/>
        <v>3.6209131949325921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5.4306440480843543</v>
      </c>
      <c r="C72" s="44">
        <f t="shared" si="27"/>
        <v>7.9639791754607892</v>
      </c>
      <c r="D72" s="40">
        <f t="shared" si="27"/>
        <v>-1.3964703216004626</v>
      </c>
      <c r="E72" s="40">
        <f t="shared" si="27"/>
        <v>0.82962943981839121</v>
      </c>
      <c r="F72" s="44">
        <f t="shared" si="18"/>
        <v>8.2067375480954219E-2</v>
      </c>
      <c r="H72" s="40">
        <f t="shared" ref="H72:L72" si="28">(B29/B$25)*100</f>
        <v>5.2810855972896924</v>
      </c>
      <c r="I72" s="40">
        <f t="shared" si="28"/>
        <v>5.973674478028439</v>
      </c>
      <c r="J72" s="40">
        <f t="shared" si="28"/>
        <v>6.3547671105810526</v>
      </c>
      <c r="K72" s="40">
        <f t="shared" si="28"/>
        <v>5.8432327325609901</v>
      </c>
      <c r="L72" s="40">
        <f t="shared" si="28"/>
        <v>6.0671384163581559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2.6853138624562511</v>
      </c>
      <c r="C73" s="44">
        <f t="shared" si="29"/>
        <v>6.9089415871059545</v>
      </c>
      <c r="D73" s="40">
        <f t="shared" si="29"/>
        <v>0.73988240769864433</v>
      </c>
      <c r="E73" s="40">
        <f t="shared" si="29"/>
        <v>0.57241062497352946</v>
      </c>
      <c r="F73" s="44">
        <f t="shared" si="18"/>
        <v>0.62820359543860338</v>
      </c>
      <c r="H73" s="40">
        <f t="shared" ref="H73:L73" si="30">(B30/B$25)*100</f>
        <v>24.13213731557062</v>
      </c>
      <c r="I73" s="40">
        <f t="shared" si="30"/>
        <v>24.56292236828839</v>
      </c>
      <c r="J73" s="40">
        <f t="shared" si="30"/>
        <v>25.874577618763684</v>
      </c>
      <c r="K73" s="40">
        <f t="shared" si="30"/>
        <v>26.483275870520711</v>
      </c>
      <c r="L73" s="40">
        <f t="shared" si="30"/>
        <v>26.804598778449456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0.78168748664753096</v>
      </c>
      <c r="C74" s="44">
        <f t="shared" si="31"/>
        <v>1.1852609034270767</v>
      </c>
      <c r="D74" s="40">
        <f t="shared" si="31"/>
        <v>1.3312483243939743</v>
      </c>
      <c r="E74" s="40">
        <f t="shared" si="31"/>
        <v>0.66103156569929933</v>
      </c>
      <c r="F74" s="44">
        <f t="shared" si="18"/>
        <v>0.88394315485351704</v>
      </c>
      <c r="H74" s="40">
        <f>(B31/B$25)*100</f>
        <v>36.567294361761654</v>
      </c>
      <c r="I74" s="40">
        <f t="shared" ref="I74:L74" si="32">(C31/C$25)*100</f>
        <v>34.535857176478466</v>
      </c>
      <c r="J74" s="40">
        <f t="shared" si="32"/>
        <v>34.432352746306279</v>
      </c>
      <c r="K74" s="40">
        <f t="shared" si="32"/>
        <v>36.288991650190425</v>
      </c>
      <c r="L74" s="40">
        <f t="shared" si="32"/>
        <v>37.05421997281973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3.0966186338607926</v>
      </c>
      <c r="C75" s="44">
        <f t="shared" si="33"/>
        <v>-9.994512816492918</v>
      </c>
      <c r="D75" s="40">
        <f t="shared" si="33"/>
        <v>-1.6695245627798339</v>
      </c>
      <c r="E75" s="40">
        <f t="shared" si="33"/>
        <v>0.19533698442346648</v>
      </c>
      <c r="F75" s="44">
        <f t="shared" si="18"/>
        <v>-0.43018049795472413</v>
      </c>
      <c r="H75" s="40">
        <f t="shared" ref="H75:L75" si="34">(B32/B$25)*100</f>
        <v>10.367527566862844</v>
      </c>
      <c r="I75" s="40">
        <f t="shared" si="34"/>
        <v>10.722691053357094</v>
      </c>
      <c r="J75" s="40">
        <f t="shared" si="34"/>
        <v>9.5093752070496187</v>
      </c>
      <c r="K75" s="40">
        <f t="shared" si="34"/>
        <v>8.623506920047717</v>
      </c>
      <c r="L75" s="40">
        <f t="shared" si="34"/>
        <v>8.4063608104097334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6.040303113130574</v>
      </c>
      <c r="C76" s="44">
        <f t="shared" si="35"/>
        <v>5.2261175550632144</v>
      </c>
      <c r="D76" s="40">
        <f t="shared" si="35"/>
        <v>-1.6275504504737137</v>
      </c>
      <c r="E76" s="40">
        <f t="shared" si="35"/>
        <v>-0.23162774849099232</v>
      </c>
      <c r="F76" s="44">
        <f t="shared" si="18"/>
        <v>-0.69912248152874668</v>
      </c>
      <c r="H76" s="40">
        <f t="shared" ref="H76:L76" si="36">(B33/B$25)*100</f>
        <v>11.14334768677065</v>
      </c>
      <c r="I76" s="40">
        <f t="shared" si="36"/>
        <v>12.898833338936871</v>
      </c>
      <c r="J76" s="40">
        <f t="shared" si="36"/>
        <v>13.373749420261017</v>
      </c>
      <c r="K76" s="40">
        <f t="shared" si="36"/>
        <v>12.153793362636632</v>
      </c>
      <c r="L76" s="40">
        <f t="shared" si="36"/>
        <v>11.35245325460426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0.30484087490354472</v>
      </c>
      <c r="C78" s="44">
        <f t="shared" ref="C78:C83" si="38">IF(AND(D$5-C$5 &lt;&gt; 0,C35&lt;&gt;0,D35&lt;&gt;0),(EXP(LN(D35/C35)/(D$5-C$5))-1)*100,0)</f>
        <v>-0.62508834477218445</v>
      </c>
      <c r="D78" s="44">
        <f t="shared" si="37"/>
        <v>0.49915641519042708</v>
      </c>
      <c r="E78" s="44">
        <f t="shared" si="37"/>
        <v>0.37134575325203922</v>
      </c>
      <c r="F78" s="44">
        <f t="shared" si="18"/>
        <v>0.41393123653759023</v>
      </c>
      <c r="H78" s="44">
        <f>(B35/B$40)*100</f>
        <v>25.079694181676786</v>
      </c>
      <c r="I78" s="44">
        <f>(C35/C$40)*100</f>
        <v>24.785992066427138</v>
      </c>
      <c r="J78" s="44">
        <f>(D35/D$40)*100</f>
        <v>24.579436529440908</v>
      </c>
      <c r="K78" s="44">
        <f>(E35/E$40)*100</f>
        <v>24.931491054442052</v>
      </c>
      <c r="L78" s="44">
        <f>(F35/F$40)*100</f>
        <v>25.264021076650582</v>
      </c>
    </row>
    <row r="79" spans="1:12" x14ac:dyDescent="0.2">
      <c r="A79" t="str">
        <f>A36</f>
        <v>Public admin. and defence</v>
      </c>
      <c r="B79" s="40">
        <f t="shared" si="37"/>
        <v>-0.42763646804935274</v>
      </c>
      <c r="C79" s="44">
        <f t="shared" si="38"/>
        <v>3.6877477166989081</v>
      </c>
      <c r="D79" s="40">
        <f t="shared" si="37"/>
        <v>0.37499540604477577</v>
      </c>
      <c r="E79" s="40">
        <f t="shared" si="37"/>
        <v>0.37370888029548688</v>
      </c>
      <c r="F79" s="44">
        <f t="shared" si="18"/>
        <v>0.37413772037970805</v>
      </c>
      <c r="H79" s="40">
        <f>(B36/B$35)*100</f>
        <v>14.077789524725578</v>
      </c>
      <c r="I79" s="40">
        <f t="shared" ref="I79:L81" si="39">(C36/C$35)*100</f>
        <v>13.671059037866495</v>
      </c>
      <c r="J79" s="40">
        <f t="shared" si="39"/>
        <v>14.26437817078377</v>
      </c>
      <c r="K79" s="40">
        <f t="shared" si="39"/>
        <v>14.176481470062274</v>
      </c>
      <c r="L79" s="40">
        <f t="shared" si="39"/>
        <v>14.17981951201396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-1.1130882820741372</v>
      </c>
      <c r="C80" s="44">
        <f t="shared" si="38"/>
        <v>-0.76010595416341475</v>
      </c>
      <c r="D80" s="40">
        <f t="shared" si="40"/>
        <v>-0.46336681597938245</v>
      </c>
      <c r="E80" s="40">
        <f t="shared" si="40"/>
        <v>0.10191633980392023</v>
      </c>
      <c r="F80" s="44">
        <f t="shared" si="18"/>
        <v>-8.6867184314753931E-2</v>
      </c>
      <c r="H80" s="40">
        <f>(B37/B$35)*100</f>
        <v>36.091128051446333</v>
      </c>
      <c r="I80" s="40">
        <f t="shared" si="39"/>
        <v>34.093229256647497</v>
      </c>
      <c r="J80" s="40">
        <f t="shared" si="39"/>
        <v>34.046907843787984</v>
      </c>
      <c r="K80" s="40">
        <f t="shared" si="39"/>
        <v>32.447431707467459</v>
      </c>
      <c r="L80" s="40">
        <f t="shared" si="39"/>
        <v>31.586883054183556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1.493608137017377</v>
      </c>
      <c r="C81" s="44">
        <f t="shared" si="38"/>
        <v>-1.66571454343164</v>
      </c>
      <c r="D81" s="40">
        <f t="shared" si="40"/>
        <v>1.1469093823150311</v>
      </c>
      <c r="E81" s="40">
        <f t="shared" si="40"/>
        <v>0.53138714937988052</v>
      </c>
      <c r="F81" s="44">
        <f t="shared" si="18"/>
        <v>0.73614390667773311</v>
      </c>
      <c r="H81" s="40">
        <f>(B38/B$35)*100</f>
        <v>49.831082423828086</v>
      </c>
      <c r="I81" s="40">
        <f t="shared" si="39"/>
        <v>52.235711705486011</v>
      </c>
      <c r="J81" s="40">
        <f t="shared" si="39"/>
        <v>51.688713985428251</v>
      </c>
      <c r="K81" s="40">
        <f t="shared" si="39"/>
        <v>53.37608682247027</v>
      </c>
      <c r="L81" s="40">
        <f t="shared" si="39"/>
        <v>54.233297433802484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0.60067062186752729</v>
      </c>
      <c r="C83" s="206">
        <f t="shared" si="38"/>
        <v>0.21001779020037858</v>
      </c>
      <c r="D83" s="43">
        <f>IF(AND(E$5-D$5 &lt;&gt; 0,D40&lt;&gt;0,E40&lt;&gt;0),(EXP(LN(E40/D40)/(E$5-D$5))-1)*100,0)</f>
        <v>0.2137122903617561</v>
      </c>
      <c r="E83" s="43">
        <f>IF(AND(F$5-E$5 &lt;&gt; 0,E40&lt;&gt;0,F40&lt;&gt;0),(EXP(LN(F40/E40)/(F$5-E$5))-1)*100,0)</f>
        <v>0.23844593453650198</v>
      </c>
      <c r="F83" s="206">
        <f t="shared" si="18"/>
        <v>0.23020070827648453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1.6951135220768965</v>
      </c>
      <c r="C89" s="44">
        <f>IF(AND(F$5-D$5 &lt;&gt; 0,D7&lt;&gt;0,F7&lt;&gt;0),(EXP(LN(F7/D7)/(F$5-D$5))-1)*100,0)</f>
        <v>-0.11546214798360266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2.9559045328480638</v>
      </c>
      <c r="C90" s="44">
        <f t="shared" ref="C90:C122" si="43">IF(AND(F$5-D$5 &lt;&gt; 0,D8&lt;&gt;0,F8&lt;&gt;0),(EXP(LN(F8/D8)/(F$5-D$5))-1)*100,0)</f>
        <v>-0.21288641698670174</v>
      </c>
    </row>
    <row r="91" spans="1:12" x14ac:dyDescent="0.2">
      <c r="A91" s="30" t="str">
        <f t="shared" si="41"/>
        <v>Mining and quarrying</v>
      </c>
      <c r="B91" s="44">
        <f t="shared" si="42"/>
        <v>5.3645494647709846</v>
      </c>
      <c r="C91" s="44">
        <f t="shared" si="43"/>
        <v>-3.4917539161036459</v>
      </c>
    </row>
    <row r="92" spans="1:12" x14ac:dyDescent="0.2">
      <c r="A92" s="30" t="str">
        <f t="shared" si="41"/>
        <v>Electricity and gas</v>
      </c>
      <c r="B92" s="44">
        <f t="shared" si="42"/>
        <v>0.33696582569997524</v>
      </c>
      <c r="C92" s="44">
        <f t="shared" si="43"/>
        <v>-0.27303690777481515</v>
      </c>
    </row>
    <row r="93" spans="1:12" x14ac:dyDescent="0.2">
      <c r="A93" s="30" t="str">
        <f t="shared" si="41"/>
        <v>Water and sewerage</v>
      </c>
      <c r="B93" s="44">
        <f t="shared" si="42"/>
        <v>-1.799950452106891</v>
      </c>
      <c r="C93" s="44">
        <f t="shared" si="43"/>
        <v>0.6874606591248833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-0.27840156966945084</v>
      </c>
      <c r="C95" s="44">
        <f t="shared" si="43"/>
        <v>-0.60005766449598985</v>
      </c>
    </row>
    <row r="96" spans="1:12" x14ac:dyDescent="0.2">
      <c r="A96" s="30" t="str">
        <f t="shared" si="41"/>
        <v>Food drink and tobacco</v>
      </c>
      <c r="B96" s="44">
        <f t="shared" si="42"/>
        <v>1.5465537797197948</v>
      </c>
      <c r="C96" s="44">
        <f t="shared" si="43"/>
        <v>0.2814572920113223</v>
      </c>
    </row>
    <row r="97" spans="1:3" x14ac:dyDescent="0.2">
      <c r="A97" s="30" t="str">
        <f t="shared" si="41"/>
        <v>Engineering</v>
      </c>
      <c r="B97" s="44">
        <f t="shared" si="42"/>
        <v>-6.9712148201588438</v>
      </c>
      <c r="C97" s="44">
        <f t="shared" si="43"/>
        <v>-0.75337970548389199</v>
      </c>
    </row>
    <row r="98" spans="1:3" x14ac:dyDescent="0.2">
      <c r="A98" s="30" t="str">
        <f t="shared" si="41"/>
        <v>Rest of manufacturing</v>
      </c>
      <c r="B98" s="44">
        <f t="shared" si="42"/>
        <v>-0.22743178542734555</v>
      </c>
      <c r="C98" s="44">
        <f t="shared" si="43"/>
        <v>-1.1903309956480146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-0.70780153476213137</v>
      </c>
      <c r="C100" s="44">
        <f t="shared" si="43"/>
        <v>0.30797859160296426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0.15767605598384637</v>
      </c>
      <c r="C102" s="44">
        <f t="shared" si="43"/>
        <v>0.33088214164520569</v>
      </c>
    </row>
    <row r="103" spans="1:3" x14ac:dyDescent="0.2">
      <c r="A103" s="30" t="str">
        <f t="shared" si="41"/>
        <v>Wholesale and retail trade</v>
      </c>
      <c r="B103" s="44">
        <f t="shared" si="42"/>
        <v>-0.31218546632629796</v>
      </c>
      <c r="C103" s="44">
        <f t="shared" si="43"/>
        <v>0.20499225808650046</v>
      </c>
    </row>
    <row r="104" spans="1:3" x14ac:dyDescent="0.2">
      <c r="A104" s="30" t="str">
        <f t="shared" si="41"/>
        <v>Transport and storage</v>
      </c>
      <c r="B104" s="44">
        <f t="shared" si="42"/>
        <v>1.8465076100194988</v>
      </c>
      <c r="C104" s="44">
        <f t="shared" si="43"/>
        <v>0.31905323709113809</v>
      </c>
    </row>
    <row r="105" spans="1:3" x14ac:dyDescent="0.2">
      <c r="A105" s="30" t="str">
        <f t="shared" si="41"/>
        <v>Accommodation and food</v>
      </c>
      <c r="B105" s="44">
        <f t="shared" si="42"/>
        <v>-4.9247533670215837E-2</v>
      </c>
      <c r="C105" s="44">
        <f t="shared" si="43"/>
        <v>0.63289256999830013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2.0831300155521371</v>
      </c>
      <c r="C107" s="44">
        <f t="shared" si="43"/>
        <v>0.39158638240996968</v>
      </c>
    </row>
    <row r="108" spans="1:3" x14ac:dyDescent="0.2">
      <c r="A108" s="30" t="str">
        <f t="shared" si="41"/>
        <v>Media</v>
      </c>
      <c r="B108" s="44">
        <f t="shared" si="42"/>
        <v>1.0688592856978429</v>
      </c>
      <c r="C108" s="44">
        <f t="shared" si="43"/>
        <v>9.0768825795173314E-3</v>
      </c>
    </row>
    <row r="109" spans="1:3" x14ac:dyDescent="0.2">
      <c r="A109" s="30" t="str">
        <f t="shared" si="41"/>
        <v>Information technology</v>
      </c>
      <c r="B109" s="44">
        <f t="shared" si="42"/>
        <v>0.38098455531154762</v>
      </c>
      <c r="C109" s="44">
        <f t="shared" si="43"/>
        <v>1.0176467915485432</v>
      </c>
    </row>
    <row r="110" spans="1:3" x14ac:dyDescent="0.2">
      <c r="A110" s="30" t="str">
        <f t="shared" si="41"/>
        <v>Finance and insurance</v>
      </c>
      <c r="B110" s="44">
        <f t="shared" si="42"/>
        <v>-4.298965413581235</v>
      </c>
      <c r="C110" s="44">
        <f t="shared" si="43"/>
        <v>-0.43997279222682817</v>
      </c>
    </row>
    <row r="111" spans="1:3" x14ac:dyDescent="0.2">
      <c r="A111" s="30" t="str">
        <f t="shared" si="41"/>
        <v>Real estate</v>
      </c>
      <c r="B111" s="44">
        <f t="shared" si="42"/>
        <v>5.9325103520040168</v>
      </c>
      <c r="C111" s="44">
        <f t="shared" si="43"/>
        <v>8.2067375480954219E-2</v>
      </c>
    </row>
    <row r="112" spans="1:3" x14ac:dyDescent="0.2">
      <c r="A112" s="30" t="str">
        <f t="shared" si="41"/>
        <v>Professional services</v>
      </c>
      <c r="B112" s="44">
        <f t="shared" si="42"/>
        <v>3.5164748013454039</v>
      </c>
      <c r="C112" s="44">
        <f t="shared" si="43"/>
        <v>0.62820359543860338</v>
      </c>
    </row>
    <row r="113" spans="1:3" x14ac:dyDescent="0.2">
      <c r="A113" s="30" t="str">
        <f t="shared" si="41"/>
        <v>Support services</v>
      </c>
      <c r="B113" s="44">
        <f t="shared" si="42"/>
        <v>0.86227319318181728</v>
      </c>
      <c r="C113" s="44">
        <f t="shared" si="43"/>
        <v>0.88394315485351704</v>
      </c>
    </row>
    <row r="114" spans="1:3" x14ac:dyDescent="0.2">
      <c r="A114" s="30" t="str">
        <f t="shared" si="41"/>
        <v>Arts and entertainment</v>
      </c>
      <c r="B114" s="44">
        <f t="shared" si="42"/>
        <v>0.33427909766676756</v>
      </c>
      <c r="C114" s="44">
        <f t="shared" si="43"/>
        <v>-0.43018049795472413</v>
      </c>
    </row>
    <row r="115" spans="1:3" x14ac:dyDescent="0.2">
      <c r="A115" s="30" t="str">
        <f t="shared" si="41"/>
        <v>Other services</v>
      </c>
      <c r="B115" s="44">
        <f t="shared" si="42"/>
        <v>5.8769635748112004</v>
      </c>
      <c r="C115" s="44">
        <f t="shared" si="43"/>
        <v>-0.69912248152874668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0.11816145712943982</v>
      </c>
      <c r="C117" s="44">
        <f t="shared" si="43"/>
        <v>0.41393123653759023</v>
      </c>
    </row>
    <row r="118" spans="1:3" x14ac:dyDescent="0.2">
      <c r="A118" s="30" t="str">
        <f t="shared" si="41"/>
        <v>Public admin. and defence</v>
      </c>
      <c r="B118" s="44">
        <f t="shared" si="42"/>
        <v>0.38216104240964555</v>
      </c>
      <c r="C118" s="44">
        <f t="shared" si="43"/>
        <v>0.37413772037970805</v>
      </c>
    </row>
    <row r="119" spans="1:3" x14ac:dyDescent="0.2">
      <c r="A119" s="30" t="str">
        <f t="shared" si="41"/>
        <v>Education</v>
      </c>
      <c r="B119" s="44">
        <f t="shared" si="42"/>
        <v>-1.0425924003481191</v>
      </c>
      <c r="C119" s="44">
        <f t="shared" si="43"/>
        <v>-8.6867184314753931E-2</v>
      </c>
    </row>
    <row r="120" spans="1:3" x14ac:dyDescent="0.2">
      <c r="A120" s="30" t="str">
        <f t="shared" si="41"/>
        <v>Health and social work</v>
      </c>
      <c r="B120" s="44">
        <f t="shared" si="42"/>
        <v>0.85372583391500889</v>
      </c>
      <c r="C120" s="44">
        <f t="shared" si="43"/>
        <v>0.73614390667773311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0.52241841326523542</v>
      </c>
      <c r="C122" s="206">
        <f t="shared" si="43"/>
        <v>0.23020070827648453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Greater Lincolnshire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189.2698049803964</v>
      </c>
      <c r="C9" s="299" t="str">
        <f>CONCATENATE("(",ROUND((B9/$H11)*100,1),")")</f>
        <v>(36.8)</v>
      </c>
      <c r="D9" s="249">
        <f>SUM(D30,D51,D72,D93,D114,D135,D156,D177,D198,D219,D240,D261,D282,D303,D324,D345,D366,D387,D408,D429,D450,D471)</f>
        <v>42.740327574370326</v>
      </c>
      <c r="E9" s="299" t="str">
        <f>CONCATENATE("(",ROUND((D9/$H11)*100,1),")")</f>
        <v>(8.3)</v>
      </c>
      <c r="F9" s="249">
        <f>SUM(F30,F51,F72,F93,F114,F135,F156,F177,F198,F219,F240,F261,F282,F303,F324,F345,F366,F387,F408,F429,F450,F471)</f>
        <v>37.470415528751779</v>
      </c>
      <c r="G9" s="299" t="str">
        <f>CONCATENATE("(",ROUND((F9/$H11)*100,1),")")</f>
        <v>(7.3)</v>
      </c>
      <c r="H9" s="249">
        <f>SUM(H30,H51,H72,H93,H114,H135,H156,H177,H198,H219,H240,H261,H282,H303,H324,H345,H366,H387,H408,H429,H450,H471)</f>
        <v>269.48054808351856</v>
      </c>
      <c r="I9" s="299" t="str">
        <f>CONCATENATE("(",ROUND((H9/$H11)*100,1),")")</f>
        <v>(52.3)</v>
      </c>
      <c r="K9" s="249">
        <f>B14-B9</f>
        <v>0.89553417636653876</v>
      </c>
      <c r="L9" s="249">
        <f>D14-D9</f>
        <v>0.66389465178112772</v>
      </c>
      <c r="M9" s="249">
        <f>F14-F9</f>
        <v>6.4882868469673838E-2</v>
      </c>
      <c r="N9" s="249">
        <f>SUM(K9:M9)</f>
        <v>1.6243116966173403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113.94326453267522</v>
      </c>
      <c r="C10" s="299" t="str">
        <f>CONCATENATE("(",ROUND((B10/$H11)*100,1),")")</f>
        <v>(22.1)</v>
      </c>
      <c r="D10" s="249">
        <f t="shared" ref="D10" si="1">SUM(D31,D52,D73,D94,D115,D136,D157,D178,D199,D220,D241,D262,D283,D304,D325,D346,D367,D388,D409,D430,D451,D472)</f>
        <v>106.08908118446277</v>
      </c>
      <c r="E10" s="299" t="str">
        <f>CONCATENATE("(",ROUND((D10/$H11)*100,1),")")</f>
        <v>(20.6)</v>
      </c>
      <c r="F10" s="249">
        <f t="shared" ref="F10" si="2">SUM(F31,F52,F73,F94,F115,F136,F157,F178,F199,F220,F241,F262,F283,F304,F325,F346,F367,F388,F409,F430,F451,F472)</f>
        <v>25.332106199343663</v>
      </c>
      <c r="G10" s="299" t="str">
        <f>CONCATENATE("(",ROUND((F10/$H11)*100,1),")")</f>
        <v>(4.9)</v>
      </c>
      <c r="H10" s="249">
        <f t="shared" ref="H10" si="3">SUM(H31,H52,H73,H94,H115,H136,H157,H178,H199,H220,H241,H262,H283,H304,H325,H346,H367,H388,H409,H430,H451,H472)</f>
        <v>245.36445191648167</v>
      </c>
      <c r="I10" s="299" t="str">
        <f>CONCATENATE("(",ROUND((H10/$H11)*100,1),")")</f>
        <v>(47.7)</v>
      </c>
      <c r="K10" s="249">
        <f t="shared" ref="K10:K11" si="4">B15-B10</f>
        <v>4.0604913183079532</v>
      </c>
      <c r="L10" s="249">
        <f t="shared" ref="L10:L11" si="5">D15-D10</f>
        <v>-0.31657748787455375</v>
      </c>
      <c r="M10" s="249">
        <f t="shared" ref="M10:M11" si="6">F15-F10</f>
        <v>0.15677447294941871</v>
      </c>
      <c r="N10" s="249">
        <f t="shared" ref="N10:N11" si="7">SUM(K10:M10)</f>
        <v>3.9006883033828181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303.21306951307173</v>
      </c>
      <c r="C11" s="299" t="str">
        <f>CONCATENATE("(",ROUND((B11/$H11)*100,1),")")</f>
        <v>(58.9)</v>
      </c>
      <c r="D11" s="249">
        <f t="shared" ref="D11" si="8">SUM(D32,D53,D74,D95,D116,D137,D158,D179,D200,D221,D242,D263,D284,D305,D326,D347,D368,D389,D410,D431,D452,D473)</f>
        <v>148.82940875883313</v>
      </c>
      <c r="E11" s="299" t="str">
        <f>CONCATENATE("(",ROUND((D11/$H11)*100,1),")")</f>
        <v>(28.9)</v>
      </c>
      <c r="F11" s="249">
        <f t="shared" ref="F11" si="9">SUM(F32,F53,F74,F95,F116,F137,F158,F179,F200,F221,F242,F263,F284,F305,F326,F347,F368,F389,F410,F431,F452,F473)</f>
        <v>62.802521728095449</v>
      </c>
      <c r="G11" s="299" t="str">
        <f>CONCATENATE("(",ROUND((F11/$H11)*100,1),")")</f>
        <v>(12.2)</v>
      </c>
      <c r="H11" s="249">
        <f t="shared" ref="H11" si="10">SUM(H32,H53,H74,H95,H116,H137,H158,H179,H200,H221,H242,H263,H284,H305,H326,H347,H368,H389,H410,H431,H452,H473)</f>
        <v>514.84500000000014</v>
      </c>
      <c r="I11" s="299" t="str">
        <f>CONCATENATE("(",ROUND((H11/$H11)*100,1),")")</f>
        <v>(100)</v>
      </c>
      <c r="K11" s="249">
        <f t="shared" si="4"/>
        <v>4.9560254946743498</v>
      </c>
      <c r="L11" s="249">
        <f t="shared" si="5"/>
        <v>0.34731716390652423</v>
      </c>
      <c r="M11" s="249">
        <f t="shared" si="6"/>
        <v>0.22165734141908899</v>
      </c>
      <c r="N11" s="249">
        <f t="shared" si="7"/>
        <v>5.5249999999999631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190.16533915676294</v>
      </c>
      <c r="C14" s="299" t="str">
        <f>CONCATENATE("(",ROUND((B14/$H16)*100,1),")")</f>
        <v>(36.5)</v>
      </c>
      <c r="D14" s="249">
        <f t="shared" ref="D14" si="11">SUM(D35,D56,D77,D98,D119,D140,D161,D182,D203,D224,D245,D266,D287,D308,D329,D350,D371,D392,D413,D434,D455,D476)</f>
        <v>43.404222226151454</v>
      </c>
      <c r="E14" s="299" t="str">
        <f>CONCATENATE("(",ROUND((D14/$H16)*100,1),")")</f>
        <v>(8.3)</v>
      </c>
      <c r="F14" s="249">
        <f t="shared" ref="F14" si="12">SUM(F35,F56,F77,F98,F119,F140,F161,F182,F203,F224,F245,F266,F287,F308,F329,F350,F371,F392,F413,F434,F455,F476)</f>
        <v>37.535298397221453</v>
      </c>
      <c r="G14" s="299" t="str">
        <f>CONCATENATE("(",ROUND((F14/$H16)*100,1),")")</f>
        <v>(7.2)</v>
      </c>
      <c r="H14" s="249">
        <f t="shared" ref="H14" si="13">SUM(H35,H56,H77,H98,H119,H140,H161,H182,H203,H224,H245,H266,H287,H308,H329,H350,H371,H392,H413,H434,H455,H476)</f>
        <v>271.10485978013583</v>
      </c>
      <c r="I14" s="299" t="str">
        <f>CONCATENATE("(",ROUND((H14/$H16)*100,1),")")</f>
        <v>(52.1)</v>
      </c>
      <c r="K14" s="249">
        <f>B19-B14</f>
        <v>0.72735673526537425</v>
      </c>
      <c r="L14" s="249">
        <f>D19-D14</f>
        <v>1.896791932888938</v>
      </c>
      <c r="M14" s="249">
        <f>F19-F14</f>
        <v>1.1481173116534791</v>
      </c>
      <c r="N14" s="249">
        <f>SUM(K14:M14)</f>
        <v>3.7722659798077913</v>
      </c>
    </row>
    <row r="15" spans="1:17" x14ac:dyDescent="0.2">
      <c r="A15" s="282" t="s">
        <v>365</v>
      </c>
      <c r="B15" s="249">
        <f t="shared" si="0"/>
        <v>118.00375585098317</v>
      </c>
      <c r="C15" s="299" t="str">
        <f>CONCATENATE("(",ROUND((B15/$H16)*100,1),")")</f>
        <v>(22.7)</v>
      </c>
      <c r="D15" s="249">
        <f t="shared" ref="D15" si="14">SUM(D36,D57,D78,D99,D120,D141,D162,D183,D204,D225,D246,D267,D288,D309,D330,D351,D372,D393,D414,D435,D456,D477)</f>
        <v>105.77250369658822</v>
      </c>
      <c r="E15" s="299" t="str">
        <f>CONCATENATE("(",ROUND((D15/$H16)*100,1),")")</f>
        <v>(20.3)</v>
      </c>
      <c r="F15" s="249">
        <f t="shared" ref="F15" si="15">SUM(F36,F57,F78,F99,F120,F141,F162,F183,F204,F225,F246,F267,F288,F309,F330,F351,F372,F393,F414,F435,F456,F477)</f>
        <v>25.488880672293082</v>
      </c>
      <c r="G15" s="299" t="str">
        <f>CONCATENATE("(",ROUND((F15/$H16)*100,1),")")</f>
        <v>(4.9)</v>
      </c>
      <c r="H15" s="249">
        <f t="shared" ref="H15" si="16">SUM(H36,H57,H78,H99,H120,H141,H162,H183,H204,H225,H246,H267,H288,H309,H330,H351,H372,H393,H414,H435,H456,H477)</f>
        <v>249.26514021986446</v>
      </c>
      <c r="I15" s="299" t="str">
        <f>CONCATENATE("(",ROUND((H15/$H16)*100,1),")")</f>
        <v>(47.9)</v>
      </c>
      <c r="K15" s="249">
        <f t="shared" ref="K15:K16" si="17">B20-B15</f>
        <v>7.7942583211650032</v>
      </c>
      <c r="L15" s="249">
        <f t="shared" ref="L15:L16" si="18">D20-D15</f>
        <v>-0.31054920337253122</v>
      </c>
      <c r="M15" s="249">
        <f t="shared" ref="M15:M16" si="19">F20-F15</f>
        <v>1.2860249023996175</v>
      </c>
      <c r="N15" s="249">
        <f t="shared" ref="N15:N16" si="20">SUM(K15:M15)</f>
        <v>8.7697340201920895</v>
      </c>
    </row>
    <row r="16" spans="1:17" x14ac:dyDescent="0.2">
      <c r="A16" s="282" t="s">
        <v>363</v>
      </c>
      <c r="B16" s="249">
        <f t="shared" si="0"/>
        <v>308.16909500774608</v>
      </c>
      <c r="C16" s="299" t="str">
        <f>CONCATENATE("(",ROUND((B16/$H16)*100,1),")")</f>
        <v>(59.2)</v>
      </c>
      <c r="D16" s="249">
        <f t="shared" ref="D16" si="21">SUM(D37,D58,D79,D100,D121,D142,D163,D184,D205,D226,D247,D268,D289,D310,D331,D352,D373,D394,D415,D436,D457,D478)</f>
        <v>149.17672592273965</v>
      </c>
      <c r="E16" s="299" t="str">
        <f>CONCATENATE("(",ROUND((D16/$H16)*100,1),")")</f>
        <v>(28.7)</v>
      </c>
      <c r="F16" s="249">
        <f t="shared" ref="F16" si="22">SUM(F37,F58,F79,F100,F121,F142,F163,F184,F205,F226,F247,F268,F289,F310,F331,F352,F373,F394,F415,F436,F457,F478)</f>
        <v>63.024179069514538</v>
      </c>
      <c r="G16" s="299" t="str">
        <f>CONCATENATE("(",ROUND((F16/$H16)*100,1),")")</f>
        <v>(12.1)</v>
      </c>
      <c r="H16" s="249">
        <f t="shared" ref="H16" si="23">SUM(H37,H58,H79,H100,H121,H142,H163,H184,H205,H226,H247,H268,H289,H310,H331,H352,H373,H394,H415,H436,H457,H478)</f>
        <v>520.37000000000023</v>
      </c>
      <c r="I16" s="299" t="str">
        <f>CONCATENATE("(",ROUND((H16/$H16)*100,1),")")</f>
        <v>(100)</v>
      </c>
      <c r="K16" s="249">
        <f t="shared" si="17"/>
        <v>8.5216150564303916</v>
      </c>
      <c r="L16" s="249">
        <f t="shared" si="18"/>
        <v>1.5862427295164139</v>
      </c>
      <c r="M16" s="249">
        <f t="shared" si="19"/>
        <v>2.4341422140530895</v>
      </c>
      <c r="N16" s="249">
        <f t="shared" si="20"/>
        <v>12.541999999999895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190.89269589202831</v>
      </c>
      <c r="C19" s="299" t="str">
        <f>CONCATENATE("(",ROUND((B19/$H21)*100,1),")")</f>
        <v>(35.8)</v>
      </c>
      <c r="D19" s="249">
        <f t="shared" ref="D19" si="24">SUM(D40,D61,D82,D103,D124,D145,D166,D187,D208,D229,D250,D271,D292,D313,D334,D355,D376,D397,D418,D439,D460,D481)</f>
        <v>45.301014159040392</v>
      </c>
      <c r="E19" s="299" t="str">
        <f>CONCATENATE("(",ROUND((D19/$H21)*100,1),")")</f>
        <v>(8.5)</v>
      </c>
      <c r="F19" s="249">
        <f t="shared" ref="F19" si="25">SUM(F40,F61,F82,F103,F124,F145,F166,F187,F208,F229,F250,F271,F292,F313,F334,F355,F376,F397,F418,F439,F460,F481)</f>
        <v>38.683415708874932</v>
      </c>
      <c r="G19" s="299" t="str">
        <f>CONCATENATE("(",ROUND((F19/$H21)*100,1),")")</f>
        <v>(7.3)</v>
      </c>
      <c r="H19" s="249">
        <f t="shared" ref="H19" si="26">SUM(H40,H61,H82,H103,H124,H145,H166,H187,H208,H229,H250,H271,H292,H313,H334,H355,H376,H397,H418,H439,H460,H481)</f>
        <v>274.87712575994362</v>
      </c>
      <c r="I19" s="299" t="str">
        <f>CONCATENATE("(",ROUND((H19/$H21)*100,1),")")</f>
        <v>(51.6)</v>
      </c>
      <c r="K19" s="249">
        <f>B19-B9</f>
        <v>1.622890911631913</v>
      </c>
      <c r="L19" s="249">
        <f>D19-D9</f>
        <v>2.5606865846700657</v>
      </c>
      <c r="M19" s="249">
        <f>F19-F9</f>
        <v>1.2130001801231529</v>
      </c>
      <c r="N19" s="249">
        <f>SUM(K19:M19)</f>
        <v>5.3965776764251316</v>
      </c>
    </row>
    <row r="20" spans="1:14" x14ac:dyDescent="0.2">
      <c r="A20" s="282" t="s">
        <v>365</v>
      </c>
      <c r="B20" s="249">
        <f t="shared" si="0"/>
        <v>125.79801417214817</v>
      </c>
      <c r="C20" s="299" t="str">
        <f>CONCATENATE("(",ROUND((B20/$H21)*100,1),")")</f>
        <v>(23.6)</v>
      </c>
      <c r="D20" s="249">
        <f t="shared" ref="D20" si="27">SUM(D41,D62,D83,D104,D125,D146,D167,D188,D209,D230,D251,D272,D293,D314,D335,D356,D377,D398,D419,D440,D461,D482)</f>
        <v>105.46195449321569</v>
      </c>
      <c r="E20" s="299" t="str">
        <f>CONCATENATE("(",ROUND((D20/$H21)*100,1),")")</f>
        <v>(19.8)</v>
      </c>
      <c r="F20" s="249">
        <f t="shared" ref="F20" si="28">SUM(F41,F62,F83,F104,F125,F146,F167,F188,F209,F230,F251,F272,F293,F314,F335,F356,F377,F398,F419,F440,F461,F482)</f>
        <v>26.774905574692699</v>
      </c>
      <c r="G20" s="299" t="str">
        <f>CONCATENATE("(",ROUND((F20/$H21)*100,1),")")</f>
        <v>(5)</v>
      </c>
      <c r="H20" s="249">
        <f t="shared" ref="H20" si="29">SUM(H41,H62,H83,H104,H125,H146,H167,H188,H209,H230,H251,H272,H293,H314,H335,H356,H377,H398,H419,H440,H461,H482)</f>
        <v>258.03487424005647</v>
      </c>
      <c r="I20" s="299" t="str">
        <f>CONCATENATE("(",ROUND((H20/$H21)*100,1),")")</f>
        <v>(48.4)</v>
      </c>
      <c r="K20" s="249">
        <f t="shared" ref="K20:K21" si="30">B20-B10</f>
        <v>11.854749639472956</v>
      </c>
      <c r="L20" s="249">
        <f t="shared" ref="L20:L21" si="31">D20-D10</f>
        <v>-0.62712669124708498</v>
      </c>
      <c r="M20" s="249">
        <f t="shared" ref="M20:M21" si="32">F20-F10</f>
        <v>1.4427993753490362</v>
      </c>
      <c r="N20" s="249">
        <f t="shared" ref="N20:N21" si="33">SUM(K20:M20)</f>
        <v>12.670422323574908</v>
      </c>
    </row>
    <row r="21" spans="1:14" x14ac:dyDescent="0.2">
      <c r="A21" s="282" t="s">
        <v>363</v>
      </c>
      <c r="B21" s="249">
        <f t="shared" si="0"/>
        <v>316.69071006417647</v>
      </c>
      <c r="C21" s="299" t="str">
        <f>CONCATENATE("(",ROUND((B21/$H21)*100,1),")")</f>
        <v>(59.4)</v>
      </c>
      <c r="D21" s="249">
        <f t="shared" ref="D21" si="34">SUM(D42,D63,D84,D105,D126,D147,D168,D189,D210,D231,D252,D273,D294,D315,D336,D357,D378,D399,D420,D441,D462,D483)</f>
        <v>150.76296865225606</v>
      </c>
      <c r="E21" s="299" t="str">
        <f>CONCATENATE("(",ROUND((D21/$H21)*100,1),")")</f>
        <v>(28.3)</v>
      </c>
      <c r="F21" s="249">
        <f>SUM(F42,F63,F84,F105,F126,F147,F168,F189,F210,F231,F252,F273,F294,F315,F336,F357,F378,F399,F420,F441,F462,F483)</f>
        <v>65.458321283567628</v>
      </c>
      <c r="G21" s="299" t="str">
        <f>CONCATENATE("(",ROUND((F21/$H21)*100,1),")")</f>
        <v>(12.3)</v>
      </c>
      <c r="H21" s="249">
        <f t="shared" ref="H21" si="35">SUM(H42,H63,H84,H105,H126,H147,H168,H189,H210,H231,H252,H273,H294,H315,H336,H357,H378,H399,H420,H441,H462,H483)</f>
        <v>532.91200000000003</v>
      </c>
      <c r="I21" s="299" t="str">
        <f>CONCATENATE("(",ROUND((H21/$H21)*100,1),")")</f>
        <v>(100)</v>
      </c>
      <c r="K21" s="249">
        <f t="shared" si="30"/>
        <v>13.477640551104741</v>
      </c>
      <c r="L21" s="249">
        <f t="shared" si="31"/>
        <v>1.9335598934229381</v>
      </c>
      <c r="M21" s="249">
        <f t="shared" si="32"/>
        <v>2.6557995554721785</v>
      </c>
      <c r="N21" s="249">
        <f t="shared" si="33"/>
        <v>18.066999999999858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6.4048426406452803</v>
      </c>
      <c r="C30" s="299" t="str">
        <f>CONCATENATE("(",ROUND((B30/$H32)*100,1),")")</f>
        <v>(44.7)</v>
      </c>
      <c r="D30" s="302">
        <f>'Ind T6'!M9</f>
        <v>0.78889516743939736</v>
      </c>
      <c r="E30" s="299" t="str">
        <f>CONCATENATE("(",ROUND((D30/$H32)*100,1),")")</f>
        <v>(5.5)</v>
      </c>
      <c r="F30" s="302">
        <f>'Ind T6'!N9</f>
        <v>3.110500945827507</v>
      </c>
      <c r="G30" s="299" t="str">
        <f>CONCATENATE("(",ROUND((F30/$H32)*100,1),")")</f>
        <v>(21.7)</v>
      </c>
      <c r="H30" s="302">
        <f>SUM(B30,D30,F30)</f>
        <v>10.304238753912184</v>
      </c>
      <c r="I30" s="299" t="str">
        <f>CONCATENATE("(",ROUND((H30/$H32)*100,1),")")</f>
        <v>(71.9)</v>
      </c>
      <c r="K30" s="302">
        <f>B35-B30</f>
        <v>0.11699773898681265</v>
      </c>
      <c r="L30" s="302">
        <f>D35-D30</f>
        <v>-6.2743218848614335E-3</v>
      </c>
      <c r="M30" s="302">
        <f>F35-F30</f>
        <v>-0.13788680715704427</v>
      </c>
      <c r="N30" s="302">
        <f>SUM(K30:M30)</f>
        <v>-2.7163390055093051E-2</v>
      </c>
    </row>
    <row r="31" spans="1:14" x14ac:dyDescent="0.2">
      <c r="A31" s="282" t="s">
        <v>365</v>
      </c>
      <c r="B31" s="302">
        <f>'Ind T6'!L8</f>
        <v>2.3332278947494838</v>
      </c>
      <c r="C31" s="299" t="str">
        <f>CONCATENATE("(",ROUND((B31/$H32)*100,1),")")</f>
        <v>(16.3)</v>
      </c>
      <c r="D31" s="302">
        <f>'Ind T6'!M8</f>
        <v>0.49341166499528688</v>
      </c>
      <c r="E31" s="299" t="str">
        <f>CONCATENATE("(",ROUND((D31/$H32)*100,1),")")</f>
        <v>(3.4)</v>
      </c>
      <c r="F31" s="302">
        <f>'Ind T6'!N8</f>
        <v>1.2041216863430673</v>
      </c>
      <c r="G31" s="299" t="str">
        <f>CONCATENATE("(",ROUND((F31/$H32)*100,1),")")</f>
        <v>(8.4)</v>
      </c>
      <c r="H31" s="302">
        <f t="shared" ref="H31" si="36">SUM(B31,D31,F31)</f>
        <v>4.0307612460878381</v>
      </c>
      <c r="I31" s="299" t="str">
        <f>CONCATENATE("(",ROUND((H31/$H32)*100,1),")")</f>
        <v>(28.1)</v>
      </c>
      <c r="K31" s="302">
        <f t="shared" ref="K31:K32" si="37">B36-B31</f>
        <v>-3.4566759033563432E-2</v>
      </c>
      <c r="L31" s="302">
        <f t="shared" ref="L31:L32" si="38">D36-D31</f>
        <v>-2.2281703239258766E-2</v>
      </c>
      <c r="M31" s="302">
        <f t="shared" ref="M31:M32" si="39">F36-F31</f>
        <v>-9.8814767209298715E-4</v>
      </c>
      <c r="N31" s="302">
        <f t="shared" ref="N31:N32" si="40">SUM(K31:M31)</f>
        <v>-5.7836609944915185E-2</v>
      </c>
    </row>
    <row r="32" spans="1:14" x14ac:dyDescent="0.2">
      <c r="A32" s="282" t="s">
        <v>363</v>
      </c>
      <c r="B32" s="302">
        <f>SUM(B30:B31)</f>
        <v>8.7380705353947636</v>
      </c>
      <c r="C32" s="299" t="str">
        <f>CONCATENATE("(",ROUND((B32/$H32)*100,1),")")</f>
        <v>(61)</v>
      </c>
      <c r="D32" s="302">
        <f>SUM(D30:D31)</f>
        <v>1.2823068324346842</v>
      </c>
      <c r="E32" s="299" t="str">
        <f>CONCATENATE("(",ROUND((D32/$H32)*100,1),")")</f>
        <v>(8.9)</v>
      </c>
      <c r="F32" s="302">
        <f>SUM(F30:F31)</f>
        <v>4.3146226321705745</v>
      </c>
      <c r="G32" s="299" t="str">
        <f>CONCATENATE("(",ROUND((F32/$H32)*100,1),")")</f>
        <v>(30.1)</v>
      </c>
      <c r="H32" s="302">
        <f>SUM(H30:H31)</f>
        <v>14.335000000000022</v>
      </c>
      <c r="I32" s="299" t="str">
        <f>CONCATENATE("(",ROUND((H32/$H32)*100,1),")")</f>
        <v>(100)</v>
      </c>
      <c r="K32" s="302">
        <f t="shared" si="37"/>
        <v>8.2430979953249661E-2</v>
      </c>
      <c r="L32" s="302">
        <f t="shared" si="38"/>
        <v>-2.8556025124120143E-2</v>
      </c>
      <c r="M32" s="302">
        <f t="shared" si="39"/>
        <v>-0.13887495482913703</v>
      </c>
      <c r="N32" s="302">
        <f t="shared" si="40"/>
        <v>-8.5000000000007514E-2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6.521840379632093</v>
      </c>
      <c r="C35" s="299" t="str">
        <f>CONCATENATE("(",ROUND((B35/$H37)*100,1),")")</f>
        <v>(45.8)</v>
      </c>
      <c r="D35" s="302">
        <f>'Ind T6'!R9</f>
        <v>0.78262084555453593</v>
      </c>
      <c r="E35" s="299" t="str">
        <f>CONCATENATE("(",ROUND((D35/$H37)*100,1),")")</f>
        <v>(5.5)</v>
      </c>
      <c r="F35" s="302">
        <f>'Ind T6'!S9</f>
        <v>2.9726141386704628</v>
      </c>
      <c r="G35" s="299" t="str">
        <f>CONCATENATE("(",ROUND((F35/$H37)*100,1),")")</f>
        <v>(20.9)</v>
      </c>
      <c r="H35" s="302">
        <f>SUM(B35,D35,F35)</f>
        <v>10.277075363857092</v>
      </c>
      <c r="I35" s="299" t="str">
        <f>CONCATENATE("(",ROUND((H35/$H37)*100,1),")")</f>
        <v>(72.1)</v>
      </c>
      <c r="K35" s="302">
        <f>B40-B35</f>
        <v>0.21015253261511546</v>
      </c>
      <c r="L35" s="302">
        <f>D40-D35</f>
        <v>-3.3155822431280235E-2</v>
      </c>
      <c r="M35" s="302">
        <f>F40-F35</f>
        <v>-0.3530520432755746</v>
      </c>
      <c r="N35" s="302">
        <f>SUM(K35:M35)</f>
        <v>-0.17605533309173937</v>
      </c>
    </row>
    <row r="36" spans="1:14" x14ac:dyDescent="0.2">
      <c r="A36" s="282" t="s">
        <v>365</v>
      </c>
      <c r="B36" s="302">
        <f>'Ind T6'!Q8</f>
        <v>2.2986611357159203</v>
      </c>
      <c r="C36" s="299" t="str">
        <f>CONCATENATE("(",ROUND((B36/$H37)*100,1),")")</f>
        <v>(16.1)</v>
      </c>
      <c r="D36" s="302">
        <f>'Ind T6'!R8</f>
        <v>0.47112996175602811</v>
      </c>
      <c r="E36" s="299" t="str">
        <f>CONCATENATE("(",ROUND((D36/$H37)*100,1),")")</f>
        <v>(3.3)</v>
      </c>
      <c r="F36" s="302">
        <f>'Ind T6'!S8</f>
        <v>1.2031335386709743</v>
      </c>
      <c r="G36" s="299" t="str">
        <f>CONCATENATE("(",ROUND((F36/$H37)*100,1),")")</f>
        <v>(8.4)</v>
      </c>
      <c r="H36" s="302">
        <f t="shared" ref="H36" si="41">SUM(B36,D36,F36)</f>
        <v>3.9729246361429227</v>
      </c>
      <c r="I36" s="299" t="str">
        <f>CONCATENATE("(",ROUND((H36/$H37)*100,1),")")</f>
        <v>(27.9)</v>
      </c>
      <c r="K36" s="302">
        <f t="shared" ref="K36:K37" si="42">B41-B36</f>
        <v>-0.11230551163389313</v>
      </c>
      <c r="L36" s="302">
        <f t="shared" ref="L36:L37" si="43">D41-D36</f>
        <v>-5.4324722915078005E-2</v>
      </c>
      <c r="M36" s="302">
        <f t="shared" ref="M36:M37" si="44">F41-F36</f>
        <v>-2.331443235928532E-2</v>
      </c>
      <c r="N36" s="302">
        <f t="shared" ref="N36:N37" si="45">SUM(K36:M36)</f>
        <v>-0.18994466690825645</v>
      </c>
    </row>
    <row r="37" spans="1:14" x14ac:dyDescent="0.2">
      <c r="A37" s="282" t="s">
        <v>363</v>
      </c>
      <c r="B37" s="302">
        <f>SUM(B35:B36)</f>
        <v>8.8205015153480133</v>
      </c>
      <c r="C37" s="299" t="str">
        <f>CONCATENATE("(",ROUND((B37/$H37)*100,1),")")</f>
        <v>(61.9)</v>
      </c>
      <c r="D37" s="302">
        <f>SUM(D35:D36)</f>
        <v>1.2537508073105641</v>
      </c>
      <c r="E37" s="299" t="str">
        <f>CONCATENATE("(",ROUND((D37/$H37)*100,1),")")</f>
        <v>(8.8)</v>
      </c>
      <c r="F37" s="302">
        <f>SUM(F35:F36)</f>
        <v>4.1757476773414375</v>
      </c>
      <c r="G37" s="299" t="str">
        <f>CONCATENATE("(",ROUND((F37/$H37)*100,1),")")</f>
        <v>(29.3)</v>
      </c>
      <c r="H37" s="302">
        <f>SUM(H35:H36)</f>
        <v>14.250000000000014</v>
      </c>
      <c r="I37" s="299" t="str">
        <f>CONCATENATE("(",ROUND((H37/$H37)*100,1),")")</f>
        <v>(100)</v>
      </c>
      <c r="K37" s="302">
        <f t="shared" si="42"/>
        <v>9.7847020981221888E-2</v>
      </c>
      <c r="L37" s="302">
        <f t="shared" si="43"/>
        <v>-8.7480545346358296E-2</v>
      </c>
      <c r="M37" s="302">
        <f t="shared" si="44"/>
        <v>-0.37636647563486036</v>
      </c>
      <c r="N37" s="302">
        <f t="shared" si="45"/>
        <v>-0.36599999999999677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6.7319929122472084</v>
      </c>
      <c r="C40" s="299" t="str">
        <f>CONCATENATE("(",ROUND((B40/$H42)*100,1),")")</f>
        <v>(48.5)</v>
      </c>
      <c r="D40" s="302">
        <f>'Ind T6'!W9</f>
        <v>0.74946502312325569</v>
      </c>
      <c r="E40" s="299" t="str">
        <f>CONCATENATE("(",ROUND((D40/$H42)*100,1),")")</f>
        <v>(5.4)</v>
      </c>
      <c r="F40" s="302">
        <f>'Ind T6'!X9</f>
        <v>2.6195620953948882</v>
      </c>
      <c r="G40" s="299" t="str">
        <f>CONCATENATE("(",ROUND((F40/$H42)*100,1),")")</f>
        <v>(18.9)</v>
      </c>
      <c r="H40" s="302">
        <f>SUM(B40,D40,F40)</f>
        <v>10.101020030765353</v>
      </c>
      <c r="I40" s="299" t="str">
        <f>CONCATENATE("(",ROUND((H40/$H42)*100,1),")")</f>
        <v>(72.8)</v>
      </c>
      <c r="K40" s="302">
        <f>B40-B30</f>
        <v>0.32715027160192811</v>
      </c>
      <c r="L40" s="302">
        <f>D40-D30</f>
        <v>-3.9430144316141669E-2</v>
      </c>
      <c r="M40" s="302">
        <f>F40-F30</f>
        <v>-0.49093885043261887</v>
      </c>
      <c r="N40" s="302">
        <f>SUM(K40:M40)</f>
        <v>-0.20321872314683243</v>
      </c>
    </row>
    <row r="41" spans="1:14" x14ac:dyDescent="0.2">
      <c r="A41" s="282" t="s">
        <v>365</v>
      </c>
      <c r="B41" s="302">
        <f>'Ind T6'!V8</f>
        <v>2.1863556240820272</v>
      </c>
      <c r="C41" s="299" t="str">
        <f>CONCATENATE("(",ROUND((B41/$H42)*100,1),")")</f>
        <v>(15.7)</v>
      </c>
      <c r="D41" s="302">
        <f>'Ind T6'!W8</f>
        <v>0.41680523884095011</v>
      </c>
      <c r="E41" s="299" t="str">
        <f>CONCATENATE("(",ROUND((D41/$H42)*100,1),")")</f>
        <v>(3)</v>
      </c>
      <c r="F41" s="302">
        <f>'Ind T6'!X8</f>
        <v>1.179819106311689</v>
      </c>
      <c r="G41" s="299" t="str">
        <f>CONCATENATE("(",ROUND((F41/$H42)*100,1),")")</f>
        <v>(8.5)</v>
      </c>
      <c r="H41" s="302">
        <f t="shared" ref="H41" si="46">SUM(B41,D41,F41)</f>
        <v>3.7829799692346664</v>
      </c>
      <c r="I41" s="299" t="str">
        <f>CONCATENATE("(",ROUND((H41/$H42)*100,1),")")</f>
        <v>(27.2)</v>
      </c>
      <c r="K41" s="302">
        <f t="shared" ref="K41:K42" si="47">B41-B31</f>
        <v>-0.14687227066745656</v>
      </c>
      <c r="L41" s="302">
        <f t="shared" ref="L41:L42" si="48">D41-D31</f>
        <v>-7.6606426154336771E-2</v>
      </c>
      <c r="M41" s="302">
        <f t="shared" ref="M41:M42" si="49">F41-F31</f>
        <v>-2.4302580031378307E-2</v>
      </c>
      <c r="N41" s="302">
        <f t="shared" ref="N41:N42" si="50">SUM(K41:M41)</f>
        <v>-0.24778127685317164</v>
      </c>
    </row>
    <row r="42" spans="1:14" x14ac:dyDescent="0.2">
      <c r="A42" s="282" t="s">
        <v>363</v>
      </c>
      <c r="B42" s="302">
        <f>SUM(B40:B41)</f>
        <v>8.9183485363292352</v>
      </c>
      <c r="C42" s="299" t="str">
        <f>CONCATENATE("(",ROUND((B42/$H42)*100,1),")")</f>
        <v>(64.2)</v>
      </c>
      <c r="D42" s="302">
        <f>SUM(D40:D41)</f>
        <v>1.1662702619642058</v>
      </c>
      <c r="E42" s="299" t="str">
        <f>CONCATENATE("(",ROUND((D42/$H42)*100,1),")")</f>
        <v>(8.4)</v>
      </c>
      <c r="F42" s="302">
        <f>SUM(F40:F41)</f>
        <v>3.7993812017065771</v>
      </c>
      <c r="G42" s="299" t="str">
        <f>CONCATENATE("(",ROUND((F42/$H42)*100,1),")")</f>
        <v>(27.4)</v>
      </c>
      <c r="H42" s="302">
        <f>SUM(H40:H41)</f>
        <v>13.88400000000002</v>
      </c>
      <c r="I42" s="299" t="str">
        <f>CONCATENATE("(",ROUND((H42/$H42)*100,1),")")</f>
        <v>(100)</v>
      </c>
      <c r="K42" s="302">
        <f t="shared" si="47"/>
        <v>0.18027800093447155</v>
      </c>
      <c r="L42" s="302">
        <f t="shared" si="48"/>
        <v>-0.11603657047047844</v>
      </c>
      <c r="M42" s="302">
        <f t="shared" si="49"/>
        <v>-0.5152414304639974</v>
      </c>
      <c r="N42" s="302">
        <f t="shared" si="50"/>
        <v>-0.45100000000000429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0.74627283920299015</v>
      </c>
      <c r="C51" s="299" t="str">
        <f>CONCATENATE("(",ROUND((B51/$H53)*100,1),")")</f>
        <v>(80.9)</v>
      </c>
      <c r="D51" s="302">
        <f>'Ind T6'!M18</f>
        <v>5.2445703028533949E-2</v>
      </c>
      <c r="E51" s="299" t="str">
        <f>CONCATENATE("(",ROUND((D51/$H53)*100,1),")")</f>
        <v>(5.7)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0.79871854223152405</v>
      </c>
      <c r="I51" s="299" t="str">
        <f>CONCATENATE("(",ROUND((H51/$H53)*100,1),")")</f>
        <v>(86.6)</v>
      </c>
      <c r="K51" s="302">
        <f>B56-B51</f>
        <v>-0.14303935503911958</v>
      </c>
      <c r="L51" s="302">
        <f>D56-D51</f>
        <v>-8.2791871916626583E-3</v>
      </c>
      <c r="M51" s="302">
        <f>F56-F51</f>
        <v>0</v>
      </c>
      <c r="N51" s="302">
        <f>SUM(K51:M51)</f>
        <v>-0.15131854223078223</v>
      </c>
    </row>
    <row r="52" spans="1:14" x14ac:dyDescent="0.2">
      <c r="A52" s="282" t="s">
        <v>365</v>
      </c>
      <c r="B52" s="302">
        <f>'Ind T6'!L17</f>
        <v>9.5582861363768187E-2</v>
      </c>
      <c r="C52" s="299" t="str">
        <f>CONCATENATE("(",ROUND((B52/$H53)*100,1),")")</f>
        <v>(10.4)</v>
      </c>
      <c r="D52" s="302">
        <f>'Ind T6'!M17</f>
        <v>2.7698596404707541E-2</v>
      </c>
      <c r="E52" s="299" t="str">
        <f>CONCATENATE("(",ROUND((D52/$H53)*100,1),")")</f>
        <v>(3)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0.12328145776847572</v>
      </c>
      <c r="I52" s="299" t="str">
        <f>CONCATENATE("(",ROUND((H52/$H53)*100,1),")")</f>
        <v>(13.4)</v>
      </c>
      <c r="K52" s="302">
        <f t="shared" ref="K52:K53" si="52">B57-B52</f>
        <v>-1.8742137382328189E-2</v>
      </c>
      <c r="L52" s="302">
        <f t="shared" ref="L52:L53" si="53">D57-D52</f>
        <v>-4.9393203868889103E-3</v>
      </c>
      <c r="M52" s="302">
        <f t="shared" ref="M52:M53" si="54">F57-F52</f>
        <v>0</v>
      </c>
      <c r="N52" s="302">
        <f t="shared" ref="N52:N53" si="55">SUM(K52:M52)</f>
        <v>-2.3681457769217099E-2</v>
      </c>
    </row>
    <row r="53" spans="1:14" x14ac:dyDescent="0.2">
      <c r="A53" s="282" t="s">
        <v>363</v>
      </c>
      <c r="B53" s="302">
        <f>SUM(B51:B52)</f>
        <v>0.84185570056675829</v>
      </c>
      <c r="C53" s="299" t="str">
        <f>CONCATENATE("(",ROUND((B53/$H53)*100,1),")")</f>
        <v>(91.3)</v>
      </c>
      <c r="D53" s="302">
        <f>SUM(D51:D52)</f>
        <v>8.0144299433241487E-2</v>
      </c>
      <c r="E53" s="299" t="str">
        <f>CONCATENATE("(",ROUND((D53/$H53)*100,1),")")</f>
        <v>(8.7)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0.92199999999999982</v>
      </c>
      <c r="I53" s="299" t="str">
        <f>CONCATENATE("(",ROUND((H53/$H53)*100,1),")")</f>
        <v>(100)</v>
      </c>
      <c r="K53" s="302">
        <f t="shared" si="52"/>
        <v>-0.16178149242144768</v>
      </c>
      <c r="L53" s="302">
        <f t="shared" si="53"/>
        <v>-1.3218507578551572E-2</v>
      </c>
      <c r="M53" s="302">
        <f t="shared" si="54"/>
        <v>0</v>
      </c>
      <c r="N53" s="302">
        <f t="shared" si="55"/>
        <v>-0.17499999999999927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0.60323348416387057</v>
      </c>
      <c r="C56" s="299" t="str">
        <f>CONCATENATE("(",ROUND((B56/$H58)*100,1),")")</f>
        <v>(80.8)</v>
      </c>
      <c r="D56" s="302">
        <f>'Ind T6'!R18</f>
        <v>4.4166515836871291E-2</v>
      </c>
      <c r="E56" s="299" t="str">
        <f>CONCATENATE("(",ROUND((D56/$H58)*100,1),")")</f>
        <v>(5.9)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0.64740000000074183</v>
      </c>
      <c r="I56" s="299" t="str">
        <f>CONCATENATE("(",ROUND((H56/$H58)*100,1),")")</f>
        <v>(86.7)</v>
      </c>
      <c r="K56" s="302">
        <f>B61-B56</f>
        <v>-0.16706169031517831</v>
      </c>
      <c r="L56" s="302">
        <f>D61-D56</f>
        <v>-1.0232436731948985E-2</v>
      </c>
      <c r="M56" s="302">
        <f>F61-F56</f>
        <v>0</v>
      </c>
      <c r="N56" s="302">
        <f>SUM(K56:M56)</f>
        <v>-0.1772941270471273</v>
      </c>
    </row>
    <row r="57" spans="1:14" x14ac:dyDescent="0.2">
      <c r="A57" s="282" t="s">
        <v>365</v>
      </c>
      <c r="B57" s="302">
        <f>'Ind T6'!Q17</f>
        <v>7.6840723981439998E-2</v>
      </c>
      <c r="C57" s="299" t="str">
        <f>CONCATENATE("(",ROUND((B57/$H58)*100,1),")")</f>
        <v>(10.3)</v>
      </c>
      <c r="D57" s="302">
        <f>'Ind T6'!R17</f>
        <v>2.275927601781863E-2</v>
      </c>
      <c r="E57" s="299" t="str">
        <f>CONCATENATE("(",ROUND((D57/$H58)*100,1),")")</f>
        <v>(3)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9.9599999999258629E-2</v>
      </c>
      <c r="I57" s="299" t="str">
        <f>CONCATENATE("(",ROUND((H57/$H58)*100,1),")")</f>
        <v>(13.3)</v>
      </c>
      <c r="K57" s="302">
        <f t="shared" ref="K57:K58" si="57">B62-B57</f>
        <v>-2.3021706802817843E-2</v>
      </c>
      <c r="L57" s="302">
        <f t="shared" ref="L57:L58" si="58">D62-D57</f>
        <v>-5.6841661500561906E-3</v>
      </c>
      <c r="M57" s="302">
        <f t="shared" ref="M57:M58" si="59">F62-F57</f>
        <v>0</v>
      </c>
      <c r="N57" s="302">
        <f t="shared" ref="N57:N58" si="60">SUM(K57:M57)</f>
        <v>-2.8705872952874033E-2</v>
      </c>
    </row>
    <row r="58" spans="1:14" x14ac:dyDescent="0.2">
      <c r="A58" s="282" t="s">
        <v>363</v>
      </c>
      <c r="B58" s="302">
        <f>SUM(B56:B57)</f>
        <v>0.68007420814531061</v>
      </c>
      <c r="C58" s="299" t="str">
        <f>CONCATENATE("(",ROUND((B58/$H58)*100,1),")")</f>
        <v>(91)</v>
      </c>
      <c r="D58" s="302">
        <f>SUM(D56:D57)</f>
        <v>6.6925791854689914E-2</v>
      </c>
      <c r="E58" s="299" t="str">
        <f>CONCATENATE("(",ROUND((D58/$H58)*100,1),")")</f>
        <v>(9)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0.74700000000000044</v>
      </c>
      <c r="I58" s="299" t="str">
        <f>CONCATENATE("(",ROUND((H58/$H58)*100,1),")")</f>
        <v>(100)</v>
      </c>
      <c r="K58" s="302">
        <f t="shared" si="57"/>
        <v>-0.19008339711799621</v>
      </c>
      <c r="L58" s="302">
        <f t="shared" si="58"/>
        <v>-1.5916602882005165E-2</v>
      </c>
      <c r="M58" s="302">
        <f t="shared" si="59"/>
        <v>0</v>
      </c>
      <c r="N58" s="302">
        <f t="shared" si="60"/>
        <v>-0.20600000000000138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0.43617179384869226</v>
      </c>
      <c r="C61" s="299" t="str">
        <f>CONCATENATE("(",ROUND((B61/$H63)*100,1),")")</f>
        <v>(80.6)</v>
      </c>
      <c r="D61" s="302">
        <f>'Ind T6'!W18</f>
        <v>3.3934079104922306E-2</v>
      </c>
      <c r="E61" s="299" t="str">
        <f>CONCATENATE("(",ROUND((D61/$H63)*100,1),")")</f>
        <v>(6.3)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0.47010587295361456</v>
      </c>
      <c r="I61" s="299" t="str">
        <f>CONCATENATE("(",ROUND((H61/$H63)*100,1),")")</f>
        <v>(86.9)</v>
      </c>
      <c r="K61" s="302">
        <f>B61-B51</f>
        <v>-0.31010104535429789</v>
      </c>
      <c r="L61" s="302">
        <f>D61-D51</f>
        <v>-1.8511623923611643E-2</v>
      </c>
      <c r="M61" s="302">
        <f>F61-F51</f>
        <v>0</v>
      </c>
      <c r="N61" s="302">
        <f>SUM(K61:M61)</f>
        <v>-0.32861266927790955</v>
      </c>
    </row>
    <row r="62" spans="1:14" x14ac:dyDescent="0.2">
      <c r="A62" s="282" t="s">
        <v>365</v>
      </c>
      <c r="B62" s="302">
        <f>'Ind T6'!V17</f>
        <v>5.3819017178622156E-2</v>
      </c>
      <c r="C62" s="299" t="str">
        <f>CONCATENATE("(",ROUND((B62/$H63)*100,1),")")</f>
        <v>(9.9)</v>
      </c>
      <c r="D62" s="302">
        <f>'Ind T6'!W17</f>
        <v>1.707510986776244E-2</v>
      </c>
      <c r="E62" s="299" t="str">
        <f>CONCATENATE("(",ROUND((D62/$H63)*100,1),")")</f>
        <v>(3.2)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7.0894127046384592E-2</v>
      </c>
      <c r="I62" s="299" t="str">
        <f>CONCATENATE("(",ROUND((H62/$H63)*100,1),")")</f>
        <v>(13.1)</v>
      </c>
      <c r="K62" s="302">
        <f t="shared" ref="K62:K63" si="62">B62-B52</f>
        <v>-4.1763844185146032E-2</v>
      </c>
      <c r="L62" s="302">
        <f t="shared" ref="L62:L63" si="63">D62-D52</f>
        <v>-1.0623486536945101E-2</v>
      </c>
      <c r="M62" s="302">
        <f t="shared" ref="M62:M63" si="64">F62-F52</f>
        <v>0</v>
      </c>
      <c r="N62" s="302">
        <f t="shared" ref="N62:N63" si="65">SUM(K62:M62)</f>
        <v>-5.2387330722091133E-2</v>
      </c>
    </row>
    <row r="63" spans="1:14" x14ac:dyDescent="0.2">
      <c r="A63" s="282" t="s">
        <v>363</v>
      </c>
      <c r="B63" s="302">
        <f>SUM(B61:B62)</f>
        <v>0.4899908110273144</v>
      </c>
      <c r="C63" s="299" t="str">
        <f>CONCATENATE("(",ROUND((B63/$H63)*100,1),")")</f>
        <v>(90.6)</v>
      </c>
      <c r="D63" s="302">
        <f>SUM(D61:D62)</f>
        <v>5.1009188972684749E-2</v>
      </c>
      <c r="E63" s="299" t="str">
        <f>CONCATENATE("(",ROUND((D63/$H63)*100,1),")")</f>
        <v>(9.4)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0.54099999999999915</v>
      </c>
      <c r="I63" s="299" t="str">
        <f>CONCATENATE("(",ROUND((H63/$H63)*100,1),")")</f>
        <v>(100)</v>
      </c>
      <c r="K63" s="302">
        <f t="shared" si="62"/>
        <v>-0.35186488953944389</v>
      </c>
      <c r="L63" s="302">
        <f t="shared" si="63"/>
        <v>-2.9135110460556737E-2</v>
      </c>
      <c r="M63" s="302">
        <f t="shared" si="64"/>
        <v>0</v>
      </c>
      <c r="N63" s="302">
        <f t="shared" si="65"/>
        <v>-0.38100000000000062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14.449957869706902</v>
      </c>
      <c r="C72" s="299" t="str">
        <f>CONCATENATE("(",ROUND((B72/$H74)*100,1),")")</f>
        <v>(59.8)</v>
      </c>
      <c r="D72" s="302">
        <f>'Ind T6'!M27</f>
        <v>1.3395241094502148</v>
      </c>
      <c r="E72" s="299" t="str">
        <f>CONCATENATE("(",ROUND((D72/$H74)*100,1),")")</f>
        <v>(5.5)</v>
      </c>
      <c r="F72" s="302">
        <f>'Ind T6'!N27</f>
        <v>0.18804045069351985</v>
      </c>
      <c r="G72" s="299" t="str">
        <f>CONCATENATE("(",ROUND((F72/$H74)*100,1),")")</f>
        <v>(0.8)</v>
      </c>
      <c r="H72" s="302">
        <f>SUM(B72,D72,F72)</f>
        <v>15.977522429850637</v>
      </c>
      <c r="I72" s="299" t="str">
        <f>CONCATENATE("(",ROUND((H72/$H74)*100,1),")")</f>
        <v>(66.2)</v>
      </c>
      <c r="K72" s="302">
        <f>B77-B72</f>
        <v>0.28702753558724226</v>
      </c>
      <c r="L72" s="302">
        <f>D77-D72</f>
        <v>4.147914987511947E-2</v>
      </c>
      <c r="M72" s="302">
        <f>F77-F72</f>
        <v>7.6986113260425759E-3</v>
      </c>
      <c r="N72" s="302">
        <f>SUM(K72:M72)</f>
        <v>0.33620529678840427</v>
      </c>
    </row>
    <row r="73" spans="1:14" x14ac:dyDescent="0.2">
      <c r="A73" s="282" t="s">
        <v>365</v>
      </c>
      <c r="B73" s="302">
        <f>'Ind T6'!L26</f>
        <v>6.2615357267391323</v>
      </c>
      <c r="C73" s="299" t="str">
        <f>CONCATENATE("(",ROUND((B73/$H74)*100,1),")")</f>
        <v>(25.9)</v>
      </c>
      <c r="D73" s="302">
        <f>'Ind T6'!M26</f>
        <v>1.8030755126687876</v>
      </c>
      <c r="E73" s="299" t="str">
        <f>CONCATENATE("(",ROUND((D73/$H74)*100,1),")")</f>
        <v>(7.5)</v>
      </c>
      <c r="F73" s="302">
        <f>'Ind T6'!N26</f>
        <v>0.10986633074144976</v>
      </c>
      <c r="G73" s="299" t="str">
        <f>CONCATENATE("(",ROUND((F73/$H74)*100,1),")")</f>
        <v>(0.5)</v>
      </c>
      <c r="H73" s="302">
        <f t="shared" ref="H73" si="66">SUM(B73,D73,F73)</f>
        <v>8.1744775701493708</v>
      </c>
      <c r="I73" s="299" t="str">
        <f>CONCATENATE("(",ROUND((H73/$H74)*100,1),")")</f>
        <v>(33.8)</v>
      </c>
      <c r="K73" s="302">
        <f t="shared" ref="K73:K74" si="67">B78-B73</f>
        <v>0.43530726413892218</v>
      </c>
      <c r="L73" s="302">
        <f t="shared" ref="L73:L74" si="68">D78-D73</f>
        <v>5.2033425579809611E-2</v>
      </c>
      <c r="M73" s="302">
        <f t="shared" ref="M73:M74" si="69">F78-F73</f>
        <v>6.454013492843913E-3</v>
      </c>
      <c r="N73" s="302">
        <f t="shared" ref="N73:N74" si="70">SUM(K73:M73)</f>
        <v>0.4937947032115757</v>
      </c>
    </row>
    <row r="74" spans="1:14" x14ac:dyDescent="0.2">
      <c r="A74" s="282" t="s">
        <v>363</v>
      </c>
      <c r="B74" s="302">
        <f>SUM(B72:B73)</f>
        <v>20.711493596446033</v>
      </c>
      <c r="C74" s="299" t="str">
        <f>CONCATENATE("(",ROUND((B74/$H74)*100,1),")")</f>
        <v>(85.8)</v>
      </c>
      <c r="D74" s="302">
        <f>SUM(D72:D73)</f>
        <v>3.1425996221190022</v>
      </c>
      <c r="E74" s="299" t="str">
        <f>CONCATENATE("(",ROUND((D74/$H74)*100,1),")")</f>
        <v>(13)</v>
      </c>
      <c r="F74" s="302">
        <f>SUM(F72:F73)</f>
        <v>0.29790678143496963</v>
      </c>
      <c r="G74" s="299" t="str">
        <f>CONCATENATE("(",ROUND((F74/$H74)*100,1),")")</f>
        <v>(1.2)</v>
      </c>
      <c r="H74" s="302">
        <f>SUM(H72:H73)</f>
        <v>24.152000000000008</v>
      </c>
      <c r="I74" s="299" t="str">
        <f>CONCATENATE("(",ROUND((H74/$H74)*100,1),")")</f>
        <v>(100)</v>
      </c>
      <c r="K74" s="302">
        <f t="shared" si="67"/>
        <v>0.72233479972616621</v>
      </c>
      <c r="L74" s="302">
        <f t="shared" si="68"/>
        <v>9.3512575454929525E-2</v>
      </c>
      <c r="M74" s="302">
        <f t="shared" si="69"/>
        <v>1.4152624818886461E-2</v>
      </c>
      <c r="N74" s="302">
        <f t="shared" si="70"/>
        <v>0.8299999999999822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14.736985405294144</v>
      </c>
      <c r="C77" s="299" t="str">
        <f>CONCATENATE("(",ROUND((B77/$H79)*100,1),")")</f>
        <v>(59)</v>
      </c>
      <c r="D77" s="302">
        <f>'Ind T6'!R27</f>
        <v>1.3810032593253343</v>
      </c>
      <c r="E77" s="299" t="str">
        <f>CONCATENATE("(",ROUND((D77/$H79)*100,1),")")</f>
        <v>(5.5)</v>
      </c>
      <c r="F77" s="302">
        <f>'Ind T6'!S27</f>
        <v>0.19573906201956243</v>
      </c>
      <c r="G77" s="299" t="str">
        <f>CONCATENATE("(",ROUND((F77/$H79)*100,1),")")</f>
        <v>(0.8)</v>
      </c>
      <c r="H77" s="302">
        <f>SUM(B77,D77,F77)</f>
        <v>16.313727726639041</v>
      </c>
      <c r="I77" s="299" t="str">
        <f>CONCATENATE("(",ROUND((H77/$H79)*100,1),")")</f>
        <v>(65.3)</v>
      </c>
      <c r="K77" s="302">
        <f>B82-B77</f>
        <v>-0.27679360933681885</v>
      </c>
      <c r="L77" s="302">
        <f>D82-D77</f>
        <v>4.4352109852119348E-3</v>
      </c>
      <c r="M77" s="302">
        <f>F82-F77</f>
        <v>6.8104219381784903E-3</v>
      </c>
      <c r="N77" s="302">
        <f>SUM(K77:M77)</f>
        <v>-0.26554797641342842</v>
      </c>
    </row>
    <row r="78" spans="1:14" x14ac:dyDescent="0.2">
      <c r="A78" s="282" t="s">
        <v>365</v>
      </c>
      <c r="B78" s="302">
        <f>'Ind T6'!Q26</f>
        <v>6.6968429908780545</v>
      </c>
      <c r="C78" s="299" t="str">
        <f>CONCATENATE("(",ROUND((B78/$H79)*100,1),")")</f>
        <v>(26.8)</v>
      </c>
      <c r="D78" s="302">
        <f>'Ind T6'!R26</f>
        <v>1.8551089382485972</v>
      </c>
      <c r="E78" s="299" t="str">
        <f>CONCATENATE("(",ROUND((D78/$H79)*100,1),")")</f>
        <v>(7.4)</v>
      </c>
      <c r="F78" s="302">
        <f>'Ind T6'!S26</f>
        <v>0.11632034423429367</v>
      </c>
      <c r="G78" s="299" t="str">
        <f>CONCATENATE("(",ROUND((F78/$H79)*100,1),")")</f>
        <v>(0.5)</v>
      </c>
      <c r="H78" s="302">
        <f t="shared" ref="H78" si="71">SUM(B78,D78,F78)</f>
        <v>8.6682722733609463</v>
      </c>
      <c r="I78" s="299" t="str">
        <f>CONCATENATE("(",ROUND((H78/$H79)*100,1),")")</f>
        <v>(34.7)</v>
      </c>
      <c r="K78" s="302">
        <f t="shared" ref="K78:K79" si="72">B83-B78</f>
        <v>0.47819627474660198</v>
      </c>
      <c r="L78" s="302">
        <f t="shared" ref="L78:L79" si="73">D83-D78</f>
        <v>-7.857644474690284E-3</v>
      </c>
      <c r="M78" s="302">
        <f t="shared" ref="M78:M79" si="74">F83-F78</f>
        <v>5.2093461415192166E-3</v>
      </c>
      <c r="N78" s="302">
        <f t="shared" ref="N78:N79" si="75">SUM(K78:M78)</f>
        <v>0.47554797641343094</v>
      </c>
    </row>
    <row r="79" spans="1:14" x14ac:dyDescent="0.2">
      <c r="A79" s="282" t="s">
        <v>363</v>
      </c>
      <c r="B79" s="302">
        <f>SUM(B77:B78)</f>
        <v>21.433828396172199</v>
      </c>
      <c r="C79" s="299" t="str">
        <f>CONCATENATE("(",ROUND((B79/$H79)*100,1),")")</f>
        <v>(85.8)</v>
      </c>
      <c r="D79" s="302">
        <f>SUM(D77:D78)</f>
        <v>3.2361121975739318</v>
      </c>
      <c r="E79" s="299" t="str">
        <f>CONCATENATE("(",ROUND((D79/$H79)*100,1),")")</f>
        <v>(13)</v>
      </c>
      <c r="F79" s="302">
        <f>SUM(F77:F78)</f>
        <v>0.31205940625385609</v>
      </c>
      <c r="G79" s="299" t="str">
        <f>CONCATENATE("(",ROUND((F79/$H79)*100,1),")")</f>
        <v>(1.2)</v>
      </c>
      <c r="H79" s="302">
        <f>SUM(H77:H78)</f>
        <v>24.981999999999985</v>
      </c>
      <c r="I79" s="299" t="str">
        <f>CONCATENATE("(",ROUND((H79/$H79)*100,1),")")</f>
        <v>(100)</v>
      </c>
      <c r="K79" s="302">
        <f t="shared" si="72"/>
        <v>0.20140266540978402</v>
      </c>
      <c r="L79" s="302">
        <f t="shared" si="73"/>
        <v>-3.4224334894785713E-3</v>
      </c>
      <c r="M79" s="302">
        <f t="shared" si="74"/>
        <v>1.2019768079697735E-2</v>
      </c>
      <c r="N79" s="302">
        <f t="shared" si="75"/>
        <v>0.21000000000000318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14.460191795957325</v>
      </c>
      <c r="C82" s="299" t="str">
        <f>CONCATENATE("(",ROUND((B82/$H84)*100,1),")")</f>
        <v>(57.4)</v>
      </c>
      <c r="D82" s="302">
        <f>'Ind T6'!W27</f>
        <v>1.3854384703105462</v>
      </c>
      <c r="E82" s="299" t="str">
        <f>CONCATENATE("(",ROUND((D82/$H84)*100,1),")")</f>
        <v>(5.5)</v>
      </c>
      <c r="F82" s="302">
        <f>'Ind T6'!X27</f>
        <v>0.20254948395774092</v>
      </c>
      <c r="G82" s="299" t="str">
        <f>CONCATENATE("(",ROUND((F82/$H84)*100,1),")")</f>
        <v>(0.8)</v>
      </c>
      <c r="H82" s="302">
        <f>SUM(B82,D82,F82)</f>
        <v>16.048179750225614</v>
      </c>
      <c r="I82" s="299" t="str">
        <f>CONCATENATE("(",ROUND((H82/$H84)*100,1),")")</f>
        <v>(63.7)</v>
      </c>
      <c r="K82" s="302">
        <f>B82-B72</f>
        <v>1.0233926250423409E-2</v>
      </c>
      <c r="L82" s="302">
        <f>D82-D72</f>
        <v>4.5914360860331405E-2</v>
      </c>
      <c r="M82" s="302">
        <f>F82-F72</f>
        <v>1.4509033264221066E-2</v>
      </c>
      <c r="N82" s="302">
        <f>SUM(K82:M82)</f>
        <v>7.0657320374975879E-2</v>
      </c>
    </row>
    <row r="83" spans="1:14" x14ac:dyDescent="0.2">
      <c r="A83" s="282" t="s">
        <v>365</v>
      </c>
      <c r="B83" s="302">
        <f>'Ind T6'!V26</f>
        <v>7.1750392656246564</v>
      </c>
      <c r="C83" s="299" t="str">
        <f>CONCATENATE("(",ROUND((B83/$H84)*100,1),")")</f>
        <v>(28.5)</v>
      </c>
      <c r="D83" s="302">
        <f>'Ind T6'!W26</f>
        <v>1.847251293773907</v>
      </c>
      <c r="E83" s="299" t="str">
        <f>CONCATENATE("(",ROUND((D83/$H84)*100,1),")")</f>
        <v>(7.3)</v>
      </c>
      <c r="F83" s="302">
        <f>'Ind T6'!X26</f>
        <v>0.12152969037581289</v>
      </c>
      <c r="G83" s="299" t="str">
        <f>CONCATENATE("(",ROUND((F83/$H84)*100,1),")")</f>
        <v>(0.5)</v>
      </c>
      <c r="H83" s="302">
        <f t="shared" ref="H83" si="76">SUM(B83,D83,F83)</f>
        <v>9.1438202497743752</v>
      </c>
      <c r="I83" s="299" t="str">
        <f>CONCATENATE("(",ROUND((H83/$H84)*100,1),")")</f>
        <v>(36.3)</v>
      </c>
      <c r="K83" s="302">
        <f t="shared" ref="K83:K84" si="77">B83-B73</f>
        <v>0.91350353888552416</v>
      </c>
      <c r="L83" s="302">
        <f t="shared" ref="L83:L84" si="78">D83-D73</f>
        <v>4.4175781105119327E-2</v>
      </c>
      <c r="M83" s="302">
        <f t="shared" ref="M83:M84" si="79">F83-F73</f>
        <v>1.166335963436313E-2</v>
      </c>
      <c r="N83" s="302">
        <f t="shared" ref="N83:N84" si="80">SUM(K83:M83)</f>
        <v>0.96934267962500664</v>
      </c>
    </row>
    <row r="84" spans="1:14" x14ac:dyDescent="0.2">
      <c r="A84" s="282" t="s">
        <v>363</v>
      </c>
      <c r="B84" s="302">
        <f>SUM(B82:B83)</f>
        <v>21.635231061581983</v>
      </c>
      <c r="C84" s="299" t="str">
        <f>CONCATENATE("(",ROUND((B84/$H84)*100,1),")")</f>
        <v>(85.9)</v>
      </c>
      <c r="D84" s="302">
        <f>SUM(D82:D83)</f>
        <v>3.2326897640844532</v>
      </c>
      <c r="E84" s="299" t="str">
        <f>CONCATENATE("(",ROUND((D84/$H84)*100,1),")")</f>
        <v>(12.8)</v>
      </c>
      <c r="F84" s="302">
        <f>SUM(F82:F83)</f>
        <v>0.32407917433355382</v>
      </c>
      <c r="G84" s="299" t="str">
        <f>CONCATENATE("(",ROUND((F84/$H84)*100,1),")")</f>
        <v>(1.3)</v>
      </c>
      <c r="H84" s="302">
        <f>SUM(H82:H83)</f>
        <v>25.19199999999999</v>
      </c>
      <c r="I84" s="299" t="str">
        <f>CONCATENATE("(",ROUND((H84/$H84)*100,1),")")</f>
        <v>(100)</v>
      </c>
      <c r="K84" s="302">
        <f t="shared" si="77"/>
        <v>0.92373746513595023</v>
      </c>
      <c r="L84" s="302">
        <f t="shared" si="78"/>
        <v>9.0090141965450954E-2</v>
      </c>
      <c r="M84" s="302">
        <f t="shared" si="79"/>
        <v>2.6172392898584196E-2</v>
      </c>
      <c r="N84" s="302">
        <f t="shared" si="80"/>
        <v>1.0399999999999854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3.8349142539738574</v>
      </c>
      <c r="C93" s="299" t="str">
        <f>CONCATENATE("(",ROUND((B93/$H95)*100,1),")")</f>
        <v>(72.7)</v>
      </c>
      <c r="D93" s="302">
        <f>'Ind T6'!M36</f>
        <v>0.27703728389918197</v>
      </c>
      <c r="E93" s="299" t="str">
        <f>CONCATENATE("(",ROUND((D93/$H95)*100,1),")")</f>
        <v>(5.2)</v>
      </c>
      <c r="F93" s="302">
        <f>'Ind T6'!N36</f>
        <v>0.14273283343740364</v>
      </c>
      <c r="G93" s="299" t="str">
        <f>CONCATENATE("(",ROUND((F93/$H95)*100,1),")")</f>
        <v>(2.7)</v>
      </c>
      <c r="H93" s="302">
        <f>SUM(B93,D93,F93)</f>
        <v>4.2546843713104439</v>
      </c>
      <c r="I93" s="299" t="str">
        <f>CONCATENATE("(",ROUND((H93/$H95)*100,1),")")</f>
        <v>(80.6)</v>
      </c>
      <c r="K93" s="302">
        <f>B98-B93</f>
        <v>-1.0411756903605518E-2</v>
      </c>
      <c r="L93" s="302">
        <f>D98-D93</f>
        <v>3.5116224488840331E-4</v>
      </c>
      <c r="M93" s="302">
        <f>F98-F93</f>
        <v>4.3276631416537259E-3</v>
      </c>
      <c r="N93" s="302">
        <f>SUM(K93:M93)</f>
        <v>-5.7329315170633888E-3</v>
      </c>
    </row>
    <row r="94" spans="1:14" x14ac:dyDescent="0.2">
      <c r="A94" s="282" t="s">
        <v>365</v>
      </c>
      <c r="B94" s="302">
        <f>'Ind T6'!L35</f>
        <v>0.72758932166485057</v>
      </c>
      <c r="C94" s="299" t="str">
        <f>CONCATENATE("(",ROUND((B94/$H95)*100,1),")")</f>
        <v>(13.8)</v>
      </c>
      <c r="D94" s="302">
        <f>'Ind T6'!M35</f>
        <v>0.267326320910933</v>
      </c>
      <c r="E94" s="299" t="str">
        <f>CONCATENATE("(",ROUND((D94/$H95)*100,1),")")</f>
        <v>(5.1)</v>
      </c>
      <c r="F94" s="302">
        <f>'Ind T6'!N35</f>
        <v>2.8399986113765905E-2</v>
      </c>
      <c r="G94" s="299" t="str">
        <f>CONCATENATE("(",ROUND((F94/$H95)*100,1),")")</f>
        <v>(0.5)</v>
      </c>
      <c r="H94" s="302">
        <f t="shared" ref="H94" si="81">SUM(B94,D94,F94)</f>
        <v>1.0233156286895495</v>
      </c>
      <c r="I94" s="299" t="str">
        <f>CONCATENATE("(",ROUND((H94/$H95)*100,1),")")</f>
        <v>(19.4)</v>
      </c>
      <c r="K94" s="302">
        <f t="shared" ref="K94:K95" si="82">B99-B94</f>
        <v>-1.9802582727595497E-2</v>
      </c>
      <c r="L94" s="302">
        <f t="shared" ref="L94:L95" si="83">D99-D94</f>
        <v>-3.8816639527146646E-3</v>
      </c>
      <c r="M94" s="302">
        <f t="shared" ref="M94:M95" si="84">F99-F94</f>
        <v>4.1717819738092479E-4</v>
      </c>
      <c r="N94" s="302">
        <f t="shared" ref="N94:N95" si="85">SUM(K94:M94)</f>
        <v>-2.3267068482929237E-2</v>
      </c>
    </row>
    <row r="95" spans="1:14" x14ac:dyDescent="0.2">
      <c r="A95" s="282" t="s">
        <v>363</v>
      </c>
      <c r="B95" s="302">
        <f>SUM(B93:B94)</f>
        <v>4.5625035756387078</v>
      </c>
      <c r="C95" s="299" t="str">
        <f>CONCATENATE("(",ROUND((B95/$H95)*100,1),")")</f>
        <v>(86.4)</v>
      </c>
      <c r="D95" s="302">
        <f>SUM(D93:D94)</f>
        <v>0.54436360481011503</v>
      </c>
      <c r="E95" s="299" t="str">
        <f>CONCATENATE("(",ROUND((D95/$H95)*100,1),")")</f>
        <v>(10.3)</v>
      </c>
      <c r="F95" s="302">
        <f>SUM(F93:F94)</f>
        <v>0.17113281955116955</v>
      </c>
      <c r="G95" s="299" t="str">
        <f>CONCATENATE("(",ROUND((F95/$H95)*100,1),")")</f>
        <v>(3.2)</v>
      </c>
      <c r="H95" s="302">
        <f>SUM(H93:H94)</f>
        <v>5.2779999999999934</v>
      </c>
      <c r="I95" s="299" t="str">
        <f>CONCATENATE("(",ROUND((H95/$H95)*100,1),")")</f>
        <v>(100)</v>
      </c>
      <c r="K95" s="302">
        <f t="shared" si="82"/>
        <v>-3.021433963120046E-2</v>
      </c>
      <c r="L95" s="302">
        <f t="shared" si="83"/>
        <v>-3.5305017078263168E-3</v>
      </c>
      <c r="M95" s="302">
        <f t="shared" si="84"/>
        <v>4.7448413390346611E-3</v>
      </c>
      <c r="N95" s="302">
        <f t="shared" si="85"/>
        <v>-2.8999999999992115E-2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3.8245024970702519</v>
      </c>
      <c r="C98" s="299" t="str">
        <f>CONCATENATE("(",ROUND((B98/$H100)*100,1),")")</f>
        <v>(72.9)</v>
      </c>
      <c r="D98" s="302">
        <f>'Ind T6'!R36</f>
        <v>0.27738844614407038</v>
      </c>
      <c r="E98" s="299" t="str">
        <f>CONCATENATE("(",ROUND((D98/$H100)*100,1),")")</f>
        <v>(5.3)</v>
      </c>
      <c r="F98" s="302">
        <f>'Ind T6'!S36</f>
        <v>0.14706049657905737</v>
      </c>
      <c r="G98" s="299" t="str">
        <f>CONCATENATE("(",ROUND((F98/$H100)*100,1),")")</f>
        <v>(2.8)</v>
      </c>
      <c r="H98" s="302">
        <f>SUM(B98,D98,F98)</f>
        <v>4.2489514397933803</v>
      </c>
      <c r="I98" s="299" t="str">
        <f>CONCATENATE("(",ROUND((H98/$H100)*100,1),")")</f>
        <v>(80.9)</v>
      </c>
      <c r="K98" s="302">
        <f>B103-B98</f>
        <v>-0.39205335999020763</v>
      </c>
      <c r="L98" s="302">
        <f>D103-D98</f>
        <v>-1.8041628522998288E-2</v>
      </c>
      <c r="M98" s="302">
        <f>F103-F98</f>
        <v>-7.5966455030038182E-3</v>
      </c>
      <c r="N98" s="302">
        <f>SUM(K98:M98)</f>
        <v>-0.41769163401620973</v>
      </c>
    </row>
    <row r="99" spans="1:14" x14ac:dyDescent="0.2">
      <c r="A99" s="282" t="s">
        <v>365</v>
      </c>
      <c r="B99" s="302">
        <f>'Ind T6'!Q35</f>
        <v>0.70778673893725508</v>
      </c>
      <c r="C99" s="299" t="str">
        <f>CONCATENATE("(",ROUND((B99/$H100)*100,1),")")</f>
        <v>(13.5)</v>
      </c>
      <c r="D99" s="302">
        <f>'Ind T6'!R35</f>
        <v>0.26344465695821834</v>
      </c>
      <c r="E99" s="299" t="str">
        <f>CONCATENATE("(",ROUND((D99/$H100)*100,1),")")</f>
        <v>(5)</v>
      </c>
      <c r="F99" s="302">
        <f>'Ind T6'!S35</f>
        <v>2.881716431114683E-2</v>
      </c>
      <c r="G99" s="299" t="str">
        <f>CONCATENATE("(",ROUND((F99/$H100)*100,1),")")</f>
        <v>(0.5)</v>
      </c>
      <c r="H99" s="302">
        <f t="shared" ref="H99" si="86">SUM(B99,D99,F99)</f>
        <v>1.0000485602066203</v>
      </c>
      <c r="I99" s="299" t="str">
        <f>CONCATENATE("(",ROUND((H99/$H100)*100,1),")")</f>
        <v>(19.1)</v>
      </c>
      <c r="K99" s="302">
        <f t="shared" ref="K99:K100" si="87">B104-B99</f>
        <v>-9.3985950217860714E-2</v>
      </c>
      <c r="L99" s="302">
        <f t="shared" ref="L99:L100" si="88">D104-D99</f>
        <v>-2.3678723871070118E-2</v>
      </c>
      <c r="M99" s="302">
        <f t="shared" ref="M99:M100" si="89">F104-F99</f>
        <v>-1.6436918948668326E-3</v>
      </c>
      <c r="N99" s="302">
        <f t="shared" ref="N99:N100" si="90">SUM(K99:M99)</f>
        <v>-0.11930836598379767</v>
      </c>
    </row>
    <row r="100" spans="1:14" x14ac:dyDescent="0.2">
      <c r="A100" s="282" t="s">
        <v>363</v>
      </c>
      <c r="B100" s="302">
        <f>SUM(B98:B99)</f>
        <v>4.5322892360075073</v>
      </c>
      <c r="C100" s="299" t="str">
        <f>CONCATENATE("(",ROUND((B100/$H100)*100,1),")")</f>
        <v>(86.3)</v>
      </c>
      <c r="D100" s="302">
        <f>SUM(D98:D99)</f>
        <v>0.54083310310228871</v>
      </c>
      <c r="E100" s="299" t="str">
        <f>CONCATENATE("(",ROUND((D100/$H100)*100,1),")")</f>
        <v>(10.3)</v>
      </c>
      <c r="F100" s="302">
        <f>SUM(F98:F99)</f>
        <v>0.17587766089020421</v>
      </c>
      <c r="G100" s="299" t="str">
        <f>CONCATENATE("(",ROUND((F100/$H100)*100,1),")")</f>
        <v>(3.4)</v>
      </c>
      <c r="H100" s="302">
        <f>SUM(H98:H99)</f>
        <v>5.2490000000000006</v>
      </c>
      <c r="I100" s="299" t="str">
        <f>CONCATENATE("(",ROUND((H100/$H100)*100,1),")")</f>
        <v>(100)</v>
      </c>
      <c r="K100" s="302">
        <f t="shared" si="87"/>
        <v>-0.4860393102080689</v>
      </c>
      <c r="L100" s="302">
        <f t="shared" si="88"/>
        <v>-4.1720352394068405E-2</v>
      </c>
      <c r="M100" s="302">
        <f t="shared" si="89"/>
        <v>-9.2403373978706682E-3</v>
      </c>
      <c r="N100" s="302">
        <f t="shared" si="90"/>
        <v>-0.53700000000000792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3.4324491370800443</v>
      </c>
      <c r="C103" s="299" t="str">
        <f>CONCATENATE("(",ROUND((B103/$H105)*100,1),")")</f>
        <v>(72.8)</v>
      </c>
      <c r="D103" s="302">
        <f>'Ind T6'!W36</f>
        <v>0.25934681762107209</v>
      </c>
      <c r="E103" s="299" t="str">
        <f>CONCATENATE("(",ROUND((D103/$H105)*100,1),")")</f>
        <v>(5.5)</v>
      </c>
      <c r="F103" s="302">
        <f>'Ind T6'!X36</f>
        <v>0.13946385107605355</v>
      </c>
      <c r="G103" s="299" t="str">
        <f>CONCATENATE("(",ROUND((F103/$H105)*100,1),")")</f>
        <v>(3)</v>
      </c>
      <c r="H103" s="302">
        <f>SUM(B103,D103,F103)</f>
        <v>3.8312598057771701</v>
      </c>
      <c r="I103" s="299" t="str">
        <f>CONCATENATE("(",ROUND((H103/$H105)*100,1),")")</f>
        <v>(81.3)</v>
      </c>
      <c r="K103" s="302">
        <f>B103-B93</f>
        <v>-0.40246511689381315</v>
      </c>
      <c r="L103" s="302">
        <f>D103-D93</f>
        <v>-1.7690466278109884E-2</v>
      </c>
      <c r="M103" s="302">
        <f>F103-F93</f>
        <v>-3.2689823613500923E-3</v>
      </c>
      <c r="N103" s="302">
        <f>SUM(K103:M103)</f>
        <v>-0.42342456553327312</v>
      </c>
    </row>
    <row r="104" spans="1:14" x14ac:dyDescent="0.2">
      <c r="A104" s="282" t="s">
        <v>365</v>
      </c>
      <c r="B104" s="302">
        <f>'Ind T6'!V35</f>
        <v>0.61380078871939436</v>
      </c>
      <c r="C104" s="299" t="str">
        <f>CONCATENATE("(",ROUND((B104/$H105)*100,1),")")</f>
        <v>(13)</v>
      </c>
      <c r="D104" s="302">
        <f>'Ind T6'!W35</f>
        <v>0.23976593308714822</v>
      </c>
      <c r="E104" s="299" t="str">
        <f>CONCATENATE("(",ROUND((D104/$H105)*100,1),")")</f>
        <v>(5.1)</v>
      </c>
      <c r="F104" s="302">
        <f>'Ind T6'!X35</f>
        <v>2.7173472416279997E-2</v>
      </c>
      <c r="G104" s="299" t="str">
        <f>CONCATENATE("(",ROUND((F104/$H105)*100,1),")")</f>
        <v>(0.6)</v>
      </c>
      <c r="H104" s="302">
        <f t="shared" ref="H104" si="91">SUM(B104,D104,F104)</f>
        <v>0.88074019422282257</v>
      </c>
      <c r="I104" s="299" t="str">
        <f>CONCATENATE("(",ROUND((H104/$H105)*100,1),")")</f>
        <v>(18.7)</v>
      </c>
      <c r="K104" s="302">
        <f t="shared" ref="K104:K105" si="92">B104-B94</f>
        <v>-0.11378853294545621</v>
      </c>
      <c r="L104" s="302">
        <f t="shared" ref="L104:L105" si="93">D104-D94</f>
        <v>-2.7560387823784782E-2</v>
      </c>
      <c r="M104" s="302">
        <f t="shared" ref="M104:M105" si="94">F104-F94</f>
        <v>-1.2265136974859078E-3</v>
      </c>
      <c r="N104" s="302">
        <f t="shared" ref="N104:N105" si="95">SUM(K104:M104)</f>
        <v>-0.14257543446672691</v>
      </c>
    </row>
    <row r="105" spans="1:14" x14ac:dyDescent="0.2">
      <c r="A105" s="282" t="s">
        <v>363</v>
      </c>
      <c r="B105" s="302">
        <f>SUM(B103:B104)</f>
        <v>4.0462499257994384</v>
      </c>
      <c r="C105" s="299" t="str">
        <f>CONCATENATE("(",ROUND((B105/$H105)*100,1),")")</f>
        <v>(85.9)</v>
      </c>
      <c r="D105" s="302">
        <f>SUM(D103:D104)</f>
        <v>0.49911275070822031</v>
      </c>
      <c r="E105" s="299" t="str">
        <f>CONCATENATE("(",ROUND((D105/$H105)*100,1),")")</f>
        <v>(10.6)</v>
      </c>
      <c r="F105" s="302">
        <f>SUM(F103:F104)</f>
        <v>0.16663732349233354</v>
      </c>
      <c r="G105" s="299" t="str">
        <f>CONCATENATE("(",ROUND((F105/$H105)*100,1),")")</f>
        <v>(3.5)</v>
      </c>
      <c r="H105" s="302">
        <f>SUM(H103:H104)</f>
        <v>4.7119999999999926</v>
      </c>
      <c r="I105" s="299" t="str">
        <f>CONCATENATE("(",ROUND((H105/$H105)*100,1),")")</f>
        <v>(100)</v>
      </c>
      <c r="K105" s="302">
        <f t="shared" si="92"/>
        <v>-0.51625364983926936</v>
      </c>
      <c r="L105" s="302">
        <f t="shared" si="93"/>
        <v>-4.5250854101894722E-2</v>
      </c>
      <c r="M105" s="302">
        <f t="shared" si="94"/>
        <v>-4.4954960588360071E-3</v>
      </c>
      <c r="N105" s="302">
        <f t="shared" si="95"/>
        <v>-0.56600000000000017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25.897563023919222</v>
      </c>
      <c r="C114" s="299" t="str">
        <f>CONCATENATE("(",ROUND((B114/$H116)*100,1),")")</f>
        <v>(67.1)</v>
      </c>
      <c r="D114" s="302">
        <f>'Ind T6'!M45</f>
        <v>1.9180928040325487</v>
      </c>
      <c r="E114" s="299" t="str">
        <f>CONCATENATE("(",ROUND((D114/$H116)*100,1),")")</f>
        <v>(5)</v>
      </c>
      <c r="F114" s="302">
        <f>'Ind T6'!N45</f>
        <v>2.3090940460408911</v>
      </c>
      <c r="G114" s="299" t="str">
        <f>CONCATENATE("(",ROUND((F114/$H116)*100,1),")")</f>
        <v>(6)</v>
      </c>
      <c r="H114" s="302">
        <f>SUM(B114,D114,F114)</f>
        <v>30.124749873992663</v>
      </c>
      <c r="I114" s="299" t="str">
        <f>CONCATENATE("(",ROUND((H114/$H116)*100,1),")")</f>
        <v>(78)</v>
      </c>
      <c r="K114" s="302">
        <f>B119-B114</f>
        <v>-1.8801169652967644</v>
      </c>
      <c r="L114" s="302">
        <f>D119-D114</f>
        <v>-0.16605482891991574</v>
      </c>
      <c r="M114" s="302">
        <f>F119-F114</f>
        <v>-0.18645940277724282</v>
      </c>
      <c r="N114" s="302">
        <f>SUM(K114:M114)</f>
        <v>-2.232631196993923</v>
      </c>
    </row>
    <row r="115" spans="1:14" x14ac:dyDescent="0.2">
      <c r="A115" s="282" t="s">
        <v>365</v>
      </c>
      <c r="B115" s="302">
        <f>'Ind T6'!L44</f>
        <v>5.8491699397162016</v>
      </c>
      <c r="C115" s="299" t="str">
        <f>CONCATENATE("(",ROUND((B115/$H116)*100,1),")")</f>
        <v>(15.2)</v>
      </c>
      <c r="D115" s="302">
        <f>'Ind T6'!M44</f>
        <v>2.1833076024131648</v>
      </c>
      <c r="E115" s="299" t="str">
        <f>CONCATENATE("(",ROUND((D115/$H116)*100,1),")")</f>
        <v>(5.7)</v>
      </c>
      <c r="F115" s="302">
        <f>'Ind T6'!N44</f>
        <v>0.44677258387799684</v>
      </c>
      <c r="G115" s="299" t="str">
        <f>CONCATENATE("(",ROUND((F115/$H116)*100,1),")")</f>
        <v>(1.2)</v>
      </c>
      <c r="H115" s="302">
        <f t="shared" ref="H115" si="96">SUM(B115,D115,F115)</f>
        <v>8.4792501260073649</v>
      </c>
      <c r="I115" s="299" t="str">
        <f>CONCATENATE("(",ROUND((H115/$H116)*100,1),")")</f>
        <v>(22)</v>
      </c>
      <c r="K115" s="302">
        <f t="shared" ref="K115:K116" si="97">B120-B115</f>
        <v>-0.42017713959474445</v>
      </c>
      <c r="L115" s="302">
        <f t="shared" ref="L115:L116" si="98">D120-D115</f>
        <v>-0.18526497571956702</v>
      </c>
      <c r="M115" s="302">
        <f t="shared" ref="M115:M116" si="99">F120-F115</f>
        <v>-5.2926687691851548E-2</v>
      </c>
      <c r="N115" s="302">
        <f t="shared" ref="N115:N116" si="100">SUM(K115:M115)</f>
        <v>-0.65836880300616296</v>
      </c>
    </row>
    <row r="116" spans="1:14" x14ac:dyDescent="0.2">
      <c r="A116" s="282" t="s">
        <v>363</v>
      </c>
      <c r="B116" s="302">
        <f>SUM(B114:B115)</f>
        <v>31.746732963635424</v>
      </c>
      <c r="C116" s="299" t="str">
        <f>CONCATENATE("(",ROUND((B116/$H116)*100,1),")")</f>
        <v>(82.2)</v>
      </c>
      <c r="D116" s="302">
        <f>SUM(D114:D115)</f>
        <v>4.1014004064457135</v>
      </c>
      <c r="E116" s="299" t="str">
        <f>CONCATENATE("(",ROUND((D116/$H116)*100,1),")")</f>
        <v>(10.6)</v>
      </c>
      <c r="F116" s="302">
        <f>SUM(F114:F115)</f>
        <v>2.7558666299188879</v>
      </c>
      <c r="G116" s="299" t="str">
        <f>CONCATENATE("(",ROUND((F116/$H116)*100,1),")")</f>
        <v>(7.1)</v>
      </c>
      <c r="H116" s="302">
        <f>SUM(H114:H115)</f>
        <v>38.604000000000028</v>
      </c>
      <c r="I116" s="299" t="str">
        <f>CONCATENATE("(",ROUND((H116/$H116)*100,1),")")</f>
        <v>(100)</v>
      </c>
      <c r="K116" s="302">
        <f t="shared" si="97"/>
        <v>-2.3002941048915098</v>
      </c>
      <c r="L116" s="302">
        <f t="shared" si="98"/>
        <v>-0.35131980463948276</v>
      </c>
      <c r="M116" s="302">
        <f t="shared" si="99"/>
        <v>-0.23938609046909409</v>
      </c>
      <c r="N116" s="302">
        <f t="shared" si="100"/>
        <v>-2.8910000000000866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24.017446058622458</v>
      </c>
      <c r="C119" s="299" t="str">
        <f>CONCATENATE("(",ROUND((B119/$H121)*100,1),")")</f>
        <v>(67.3)</v>
      </c>
      <c r="D119" s="302">
        <f>'Ind T6'!R45</f>
        <v>1.7520379751126329</v>
      </c>
      <c r="E119" s="299" t="str">
        <f>CONCATENATE("(",ROUND((D119/$H121)*100,1),")")</f>
        <v>(4.9)</v>
      </c>
      <c r="F119" s="302">
        <f>'Ind T6'!S45</f>
        <v>2.1226346432636483</v>
      </c>
      <c r="G119" s="299" t="str">
        <f>CONCATENATE("(",ROUND((F119/$H121)*100,1),")")</f>
        <v>(5.9)</v>
      </c>
      <c r="H119" s="302">
        <f>SUM(B119,D119,F119)</f>
        <v>27.892118676998738</v>
      </c>
      <c r="I119" s="299" t="str">
        <f>CONCATENATE("(",ROUND((H119/$H121)*100,1),")")</f>
        <v>(78.1)</v>
      </c>
      <c r="K119" s="302">
        <f>B124-B119</f>
        <v>-2.4032252837644172</v>
      </c>
      <c r="L119" s="302">
        <f>D124-D119</f>
        <v>-0.19848543423054577</v>
      </c>
      <c r="M119" s="302">
        <f>F124-F119</f>
        <v>-0.15805949135152542</v>
      </c>
      <c r="N119" s="302">
        <f>SUM(K119:M119)</f>
        <v>-2.7597702093464882</v>
      </c>
    </row>
    <row r="120" spans="1:14" x14ac:dyDescent="0.2">
      <c r="A120" s="282" t="s">
        <v>365</v>
      </c>
      <c r="B120" s="302">
        <f>'Ind T6'!Q44</f>
        <v>5.4289928001214571</v>
      </c>
      <c r="C120" s="299" t="str">
        <f>CONCATENATE("(",ROUND((B120/$H121)*100,1),")")</f>
        <v>(15.2)</v>
      </c>
      <c r="D120" s="302">
        <f>'Ind T6'!R44</f>
        <v>1.9980426266935978</v>
      </c>
      <c r="E120" s="299" t="str">
        <f>CONCATENATE("(",ROUND((D120/$H121)*100,1),")")</f>
        <v>(5.6)</v>
      </c>
      <c r="F120" s="302">
        <f>'Ind T6'!S44</f>
        <v>0.39384589618614529</v>
      </c>
      <c r="G120" s="299" t="str">
        <f>CONCATENATE("(",ROUND((F120/$H121)*100,1),")")</f>
        <v>(1.1)</v>
      </c>
      <c r="H120" s="302">
        <f t="shared" ref="H120" si="101">SUM(B120,D120,F120)</f>
        <v>7.8208813230012</v>
      </c>
      <c r="I120" s="299" t="str">
        <f>CONCATENATE("(",ROUND((H120/$H121)*100,1),")")</f>
        <v>(21.9)</v>
      </c>
      <c r="K120" s="302">
        <f t="shared" ref="K120:K121" si="102">B125-B120</f>
        <v>-0.42837995288556829</v>
      </c>
      <c r="L120" s="302">
        <f t="shared" ref="L120:L121" si="103">D125-D120</f>
        <v>-0.20831271619912939</v>
      </c>
      <c r="M120" s="302">
        <f t="shared" ref="M120:M121" si="104">F125-F120</f>
        <v>-5.9537121568804641E-2</v>
      </c>
      <c r="N120" s="302">
        <f t="shared" ref="N120:N121" si="105">SUM(K120:M120)</f>
        <v>-0.69622979065350232</v>
      </c>
    </row>
    <row r="121" spans="1:14" x14ac:dyDescent="0.2">
      <c r="A121" s="282" t="s">
        <v>363</v>
      </c>
      <c r="B121" s="302">
        <f>SUM(B119:B120)</f>
        <v>29.446438858743914</v>
      </c>
      <c r="C121" s="299" t="str">
        <f>CONCATENATE("(",ROUND((B121/$H121)*100,1),")")</f>
        <v>(82.5)</v>
      </c>
      <c r="D121" s="302">
        <f>SUM(D119:D120)</f>
        <v>3.7500806018062307</v>
      </c>
      <c r="E121" s="299" t="str">
        <f>CONCATENATE("(",ROUND((D121/$H121)*100,1),")")</f>
        <v>(10.5)</v>
      </c>
      <c r="F121" s="302">
        <f>SUM(F119:F120)</f>
        <v>2.5164805394497938</v>
      </c>
      <c r="G121" s="299" t="str">
        <f>CONCATENATE("(",ROUND((F121/$H121)*100,1),")")</f>
        <v>(7)</v>
      </c>
      <c r="H121" s="302">
        <f>SUM(H119:H120)</f>
        <v>35.712999999999937</v>
      </c>
      <c r="I121" s="299" t="str">
        <f>CONCATENATE("(",ROUND((H121/$H121)*100,1),")")</f>
        <v>(100)</v>
      </c>
      <c r="K121" s="302">
        <f t="shared" si="102"/>
        <v>-2.8316052366499846</v>
      </c>
      <c r="L121" s="302">
        <f t="shared" si="103"/>
        <v>-0.40679815042967515</v>
      </c>
      <c r="M121" s="302">
        <f t="shared" si="104"/>
        <v>-0.21759661292033039</v>
      </c>
      <c r="N121" s="302">
        <f t="shared" si="105"/>
        <v>-3.4559999999999902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21.61422077485804</v>
      </c>
      <c r="C124" s="299" t="str">
        <f>CONCATENATE("(",ROUND((B124/$H126)*100,1),")")</f>
        <v>(67)</v>
      </c>
      <c r="D124" s="302">
        <f>'Ind T6'!W45</f>
        <v>1.5535525408820872</v>
      </c>
      <c r="E124" s="299" t="str">
        <f>CONCATENATE("(",ROUND((D124/$H126)*100,1),")")</f>
        <v>(4.8)</v>
      </c>
      <c r="F124" s="302">
        <f>'Ind T6'!X45</f>
        <v>1.9645751519121228</v>
      </c>
      <c r="G124" s="299" t="str">
        <f>CONCATENATE("(",ROUND((F124/$H126)*100,1),")")</f>
        <v>(6.1)</v>
      </c>
      <c r="H124" s="302">
        <f>SUM(B124,D124,F124)</f>
        <v>25.13234846765225</v>
      </c>
      <c r="I124" s="299" t="str">
        <f>CONCATENATE("(",ROUND((H124/$H126)*100,1),")")</f>
        <v>(77.9)</v>
      </c>
      <c r="K124" s="302">
        <f>B124-B114</f>
        <v>-4.2833422490611817</v>
      </c>
      <c r="L124" s="302">
        <f>D124-D114</f>
        <v>-0.36454026315046151</v>
      </c>
      <c r="M124" s="302">
        <f>F124-F114</f>
        <v>-0.34451889412876824</v>
      </c>
      <c r="N124" s="302">
        <f>SUM(K124:M124)</f>
        <v>-4.9924014063404112</v>
      </c>
    </row>
    <row r="125" spans="1:14" x14ac:dyDescent="0.2">
      <c r="A125" s="282" t="s">
        <v>365</v>
      </c>
      <c r="B125" s="302">
        <f>'Ind T6'!V44</f>
        <v>5.0006128472358888</v>
      </c>
      <c r="C125" s="299" t="str">
        <f>CONCATENATE("(",ROUND((B125/$H126)*100,1),")")</f>
        <v>(15.5)</v>
      </c>
      <c r="D125" s="302">
        <f>'Ind T6'!W44</f>
        <v>1.7897299104944684</v>
      </c>
      <c r="E125" s="299" t="str">
        <f>CONCATENATE("(",ROUND((D125/$H126)*100,1),")")</f>
        <v>(5.5)</v>
      </c>
      <c r="F125" s="302">
        <f>'Ind T6'!X44</f>
        <v>0.33430877461734065</v>
      </c>
      <c r="G125" s="299" t="str">
        <f>CONCATENATE("(",ROUND((F125/$H126)*100,1),")")</f>
        <v>(1)</v>
      </c>
      <c r="H125" s="302">
        <f t="shared" ref="H125" si="106">SUM(B125,D125,F125)</f>
        <v>7.1246515323476984</v>
      </c>
      <c r="I125" s="299" t="str">
        <f>CONCATENATE("(",ROUND((H125/$H126)*100,1),")")</f>
        <v>(22.1)</v>
      </c>
      <c r="K125" s="302">
        <f t="shared" ref="K125:K126" si="107">B125-B115</f>
        <v>-0.84855709248031275</v>
      </c>
      <c r="L125" s="302">
        <f t="shared" ref="L125:L126" si="108">D125-D115</f>
        <v>-0.3935776919186964</v>
      </c>
      <c r="M125" s="302">
        <f t="shared" ref="M125:M126" si="109">F125-F115</f>
        <v>-0.11246380926065619</v>
      </c>
      <c r="N125" s="302">
        <f t="shared" ref="N125:N126" si="110">SUM(K125:M125)</f>
        <v>-1.3545985936596654</v>
      </c>
    </row>
    <row r="126" spans="1:14" x14ac:dyDescent="0.2">
      <c r="A126" s="282" t="s">
        <v>363</v>
      </c>
      <c r="B126" s="302">
        <f>SUM(B124:B125)</f>
        <v>26.614833622093929</v>
      </c>
      <c r="C126" s="299" t="str">
        <f>CONCATENATE("(",ROUND((B126/$H126)*100,1),")")</f>
        <v>(82.5)</v>
      </c>
      <c r="D126" s="302">
        <f>SUM(D124:D125)</f>
        <v>3.3432824513765556</v>
      </c>
      <c r="E126" s="299" t="str">
        <f>CONCATENATE("(",ROUND((D126/$H126)*100,1),")")</f>
        <v>(10.4)</v>
      </c>
      <c r="F126" s="302">
        <f>SUM(F124:F125)</f>
        <v>2.2988839265294634</v>
      </c>
      <c r="G126" s="299" t="str">
        <f>CONCATENATE("(",ROUND((F126/$H126)*100,1),")")</f>
        <v>(7.1)</v>
      </c>
      <c r="H126" s="302">
        <f>SUM(H124:H125)</f>
        <v>32.256999999999948</v>
      </c>
      <c r="I126" s="299" t="str">
        <f>CONCATENATE("(",ROUND((H126/$H126)*100,1),")")</f>
        <v>(100)</v>
      </c>
      <c r="K126" s="302">
        <f t="shared" si="107"/>
        <v>-5.1318993415414944</v>
      </c>
      <c r="L126" s="302">
        <f t="shared" si="108"/>
        <v>-0.75811795506915791</v>
      </c>
      <c r="M126" s="302">
        <f t="shared" si="109"/>
        <v>-0.45698270338942448</v>
      </c>
      <c r="N126" s="302">
        <f t="shared" si="110"/>
        <v>-6.3470000000000777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0.88749790109822468</v>
      </c>
      <c r="C135" s="299" t="str">
        <f>CONCATENATE("(",ROUND((B135/$H137)*100,1),")")</f>
        <v>(67.3)</v>
      </c>
      <c r="D135" s="302">
        <f>'Ind T6'!M54</f>
        <v>1.2387620064087529E-2</v>
      </c>
      <c r="E135" s="299" t="str">
        <f>CONCATENATE("(",ROUND((D135/$H137)*100,1),")")</f>
        <v>(0.9)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0.89988552116231224</v>
      </c>
      <c r="I135" s="299" t="str">
        <f>CONCATENATE("(",ROUND((H135/$H137)*100,1),")")</f>
        <v>(68.2)</v>
      </c>
      <c r="K135" s="302">
        <f>B140-B135</f>
        <v>-3.4263470720686029E-2</v>
      </c>
      <c r="L135" s="302">
        <f>D140-D135</f>
        <v>-2.2356943109271867E-4</v>
      </c>
      <c r="M135" s="302">
        <f>F140-F135</f>
        <v>0</v>
      </c>
      <c r="N135" s="302">
        <f>SUM(K135:M135)</f>
        <v>-3.4487040151778746E-2</v>
      </c>
    </row>
    <row r="136" spans="1:14" x14ac:dyDescent="0.2">
      <c r="A136" s="282" t="s">
        <v>365</v>
      </c>
      <c r="B136" s="302">
        <f>'Ind T6'!L53</f>
        <v>0.33953340448466923</v>
      </c>
      <c r="C136" s="299" t="str">
        <f>CONCATENATE("(",ROUND((B136/$H137)*100,1),")")</f>
        <v>(25.7)</v>
      </c>
      <c r="D136" s="302">
        <f>'Ind T6'!M53</f>
        <v>7.9581074353019976E-2</v>
      </c>
      <c r="E136" s="299" t="str">
        <f>CONCATENATE("(",ROUND((D136/$H137)*100,1),")")</f>
        <v>(6)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0.41911447883768921</v>
      </c>
      <c r="I136" s="299" t="str">
        <f>CONCATENATE("(",ROUND((H136/$H137)*100,1),")")</f>
        <v>(31.8)</v>
      </c>
      <c r="K136" s="302">
        <f t="shared" ref="K136:K137" si="112">B141-B136</f>
        <v>-7.9708728373735771E-3</v>
      </c>
      <c r="L136" s="302">
        <f t="shared" ref="L136:L137" si="113">D141-D136</f>
        <v>-2.5420870108493754E-3</v>
      </c>
      <c r="M136" s="302">
        <f t="shared" ref="M136:M137" si="114">F141-F136</f>
        <v>0</v>
      </c>
      <c r="N136" s="302">
        <f t="shared" ref="N136:N137" si="115">SUM(K136:M136)</f>
        <v>-1.0512959848222952E-2</v>
      </c>
    </row>
    <row r="137" spans="1:14" x14ac:dyDescent="0.2">
      <c r="A137" s="282" t="s">
        <v>363</v>
      </c>
      <c r="B137" s="302">
        <f>SUM(B135:B136)</f>
        <v>1.2270313055828939</v>
      </c>
      <c r="C137" s="299" t="str">
        <f>CONCATENATE("(",ROUND((B137/$H137)*100,1),")")</f>
        <v>(93)</v>
      </c>
      <c r="D137" s="302">
        <f>SUM(D135:D136)</f>
        <v>9.1968694417107505E-2</v>
      </c>
      <c r="E137" s="299" t="str">
        <f>CONCATENATE("(",ROUND((D137/$H137)*100,1),")")</f>
        <v>(7)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1.3190000000000015</v>
      </c>
      <c r="I137" s="299" t="str">
        <f>CONCATENATE("(",ROUND((H137/$H137)*100,1),")")</f>
        <v>(100)</v>
      </c>
      <c r="K137" s="302">
        <f t="shared" si="112"/>
        <v>-4.223434355805944E-2</v>
      </c>
      <c r="L137" s="302">
        <f t="shared" si="113"/>
        <v>-2.7656564419420993E-3</v>
      </c>
      <c r="M137" s="302">
        <f t="shared" si="114"/>
        <v>0</v>
      </c>
      <c r="N137" s="302">
        <f t="shared" si="115"/>
        <v>-4.5000000000001539E-2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0.85323443037753866</v>
      </c>
      <c r="C140" s="299" t="str">
        <f>CONCATENATE("(",ROUND((B140/$H142)*100,1),")")</f>
        <v>(67)</v>
      </c>
      <c r="D140" s="302">
        <f>'Ind T6'!R54</f>
        <v>1.216405063299481E-2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0.86539848101053352</v>
      </c>
      <c r="I140" s="299" t="str">
        <f>CONCATENATE("(",ROUND((H140/$H142)*100,1),")")</f>
        <v>(67.9)</v>
      </c>
      <c r="K140" s="302">
        <f>B145-B140</f>
        <v>-1.3369041671476678E-2</v>
      </c>
      <c r="L140" s="302">
        <f>D145-D140</f>
        <v>3.2966608699890737E-4</v>
      </c>
      <c r="M140" s="302">
        <f>F145-F140</f>
        <v>0</v>
      </c>
      <c r="N140" s="302">
        <f>SUM(K140:M140)</f>
        <v>-1.3039375584477771E-2</v>
      </c>
    </row>
    <row r="141" spans="1:14" x14ac:dyDescent="0.2">
      <c r="A141" s="282" t="s">
        <v>365</v>
      </c>
      <c r="B141" s="302">
        <f>'Ind T6'!Q53</f>
        <v>0.33156253164729566</v>
      </c>
      <c r="C141" s="299" t="str">
        <f>CONCATENATE("(",ROUND((B141/$H142)*100,1),")")</f>
        <v>(26)</v>
      </c>
      <c r="D141" s="302">
        <f>'Ind T6'!R53</f>
        <v>7.7038987342170601E-2</v>
      </c>
      <c r="E141" s="299" t="str">
        <f>CONCATENATE("(",ROUND((D141/$H142)*100,1),")")</f>
        <v>(6)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0.40860151898946628</v>
      </c>
      <c r="I141" s="299" t="str">
        <f>CONCATENATE("(",ROUND((H141/$H142)*100,1),")")</f>
        <v>(32.1)</v>
      </c>
      <c r="K141" s="302">
        <f t="shared" ref="K141:K142" si="117">B146-B141</f>
        <v>5.3184055238071903E-3</v>
      </c>
      <c r="L141" s="302">
        <f t="shared" ref="L141:L142" si="118">D146-D141</f>
        <v>-2.7902993933005826E-4</v>
      </c>
      <c r="M141" s="302">
        <f t="shared" ref="M141:M142" si="119">F146-F141</f>
        <v>0</v>
      </c>
      <c r="N141" s="302">
        <f t="shared" ref="N141:N142" si="120">SUM(K141:M141)</f>
        <v>5.0393755844771321E-3</v>
      </c>
    </row>
    <row r="142" spans="1:14" x14ac:dyDescent="0.2">
      <c r="A142" s="282" t="s">
        <v>363</v>
      </c>
      <c r="B142" s="302">
        <f>SUM(B140:B141)</f>
        <v>1.1847969620248344</v>
      </c>
      <c r="C142" s="299" t="str">
        <f>CONCATENATE("(",ROUND((B142/$H142)*100,1),")")</f>
        <v>(93)</v>
      </c>
      <c r="D142" s="302">
        <f>SUM(D140:D141)</f>
        <v>8.9203037975165406E-2</v>
      </c>
      <c r="E142" s="299" t="str">
        <f>CONCATENATE("(",ROUND((D142/$H142)*100,1),")")</f>
        <v>(7)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1.2739999999999998</v>
      </c>
      <c r="I142" s="299" t="str">
        <f>CONCATENATE("(",ROUND((H142/$H142)*100,1),")")</f>
        <v>(100)</v>
      </c>
      <c r="K142" s="302">
        <f t="shared" si="117"/>
        <v>-8.0506361476695432E-3</v>
      </c>
      <c r="L142" s="302">
        <f t="shared" si="118"/>
        <v>5.0636147668856046E-5</v>
      </c>
      <c r="M142" s="302">
        <f t="shared" si="119"/>
        <v>0</v>
      </c>
      <c r="N142" s="302">
        <f t="shared" si="120"/>
        <v>-8.0000000000006871E-3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0.83986538870606198</v>
      </c>
      <c r="C145" s="299" t="str">
        <f>CONCATENATE("(",ROUND((B145/$H147)*100,1),")")</f>
        <v>(66.3)</v>
      </c>
      <c r="D145" s="302">
        <f>'Ind T6'!W54</f>
        <v>1.2493716719993718E-2</v>
      </c>
      <c r="E145" s="299" t="str">
        <f>CONCATENATE("(",ROUND((D145/$H147)*100,1),")")</f>
        <v>(1)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0.85235910542605564</v>
      </c>
      <c r="I145" s="299" t="str">
        <f>CONCATENATE("(",ROUND((H145/$H147)*100,1),")")</f>
        <v>(67.3)</v>
      </c>
      <c r="K145" s="302">
        <f>B145-B135</f>
        <v>-4.7632512392162707E-2</v>
      </c>
      <c r="L145" s="302">
        <f>D145-D135</f>
        <v>1.0609665590618871E-4</v>
      </c>
      <c r="M145" s="302">
        <f>F145-F135</f>
        <v>0</v>
      </c>
      <c r="N145" s="302">
        <f>SUM(K145:M145)</f>
        <v>-4.7526415736256516E-2</v>
      </c>
    </row>
    <row r="146" spans="1:14" x14ac:dyDescent="0.2">
      <c r="A146" s="282" t="s">
        <v>365</v>
      </c>
      <c r="B146" s="302">
        <f>'Ind T6'!V53</f>
        <v>0.33688093717110285</v>
      </c>
      <c r="C146" s="299" t="str">
        <f>CONCATENATE("(",ROUND((B146/$H147)*100,1),")")</f>
        <v>(26.6)</v>
      </c>
      <c r="D146" s="302">
        <f>'Ind T6'!W53</f>
        <v>7.6759957402840542E-2</v>
      </c>
      <c r="E146" s="299" t="str">
        <f>CONCATENATE("(",ROUND((D146/$H147)*100,1),")")</f>
        <v>(6.1)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0.41364089457394337</v>
      </c>
      <c r="I146" s="299" t="str">
        <f>CONCATENATE("(",ROUND((H146/$H147)*100,1),")")</f>
        <v>(32.7)</v>
      </c>
      <c r="K146" s="302">
        <f t="shared" ref="K146:K147" si="122">B146-B136</f>
        <v>-2.6524673135663868E-3</v>
      </c>
      <c r="L146" s="302">
        <f t="shared" ref="L146:L147" si="123">D146-D136</f>
        <v>-2.8211169501794336E-3</v>
      </c>
      <c r="M146" s="302">
        <f t="shared" ref="M146:M147" si="124">F146-F136</f>
        <v>0</v>
      </c>
      <c r="N146" s="302">
        <f t="shared" ref="N146:N147" si="125">SUM(K146:M146)</f>
        <v>-5.4735842637458204E-3</v>
      </c>
    </row>
    <row r="147" spans="1:14" x14ac:dyDescent="0.2">
      <c r="A147" s="282" t="s">
        <v>363</v>
      </c>
      <c r="B147" s="302">
        <f>SUM(B145:B146)</f>
        <v>1.1767463258771649</v>
      </c>
      <c r="C147" s="299" t="str">
        <f>CONCATENATE("(",ROUND((B147/$H147)*100,1),")")</f>
        <v>(92.9)</v>
      </c>
      <c r="D147" s="302">
        <f>SUM(D145:D146)</f>
        <v>8.9253674122834262E-2</v>
      </c>
      <c r="E147" s="299" t="str">
        <f>CONCATENATE("(",ROUND((D147/$H147)*100,1),")")</f>
        <v>(7.1)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1.2659999999999991</v>
      </c>
      <c r="I147" s="299" t="str">
        <f>CONCATENATE("(",ROUND((H147/$H147)*100,1),")")</f>
        <v>(100)</v>
      </c>
      <c r="K147" s="302">
        <f t="shared" si="122"/>
        <v>-5.0284979705728983E-2</v>
      </c>
      <c r="L147" s="302">
        <f t="shared" si="123"/>
        <v>-2.7150202942732432E-3</v>
      </c>
      <c r="M147" s="302">
        <f t="shared" si="124"/>
        <v>0</v>
      </c>
      <c r="N147" s="302">
        <f t="shared" si="125"/>
        <v>-5.3000000000002226E-2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3.5805342853188384</v>
      </c>
      <c r="C156" s="299" t="str">
        <f>CONCATENATE("(",ROUND((B156/$H158)*100,1),")")</f>
        <v>(74.8)</v>
      </c>
      <c r="D156" s="302">
        <f>'Ind T6'!M63</f>
        <v>8.8303831471889194E-2</v>
      </c>
      <c r="E156" s="299" t="str">
        <f>CONCATENATE("(",ROUND((D156/$H158)*100,1),")")</f>
        <v>(1.8)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3.6688381167907278</v>
      </c>
      <c r="I156" s="299" t="str">
        <f>CONCATENATE("(",ROUND((H156/$H158)*100,1),")")</f>
        <v>(76.7)</v>
      </c>
      <c r="K156" s="302">
        <f>B161-B156</f>
        <v>0.12321665138304461</v>
      </c>
      <c r="L156" s="302">
        <f>D161-D156</f>
        <v>4.2899419453884674E-3</v>
      </c>
      <c r="M156" s="302">
        <f>F161-F156</f>
        <v>0</v>
      </c>
      <c r="N156" s="302">
        <f>SUM(K156:M156)</f>
        <v>0.12750659332843306</v>
      </c>
    </row>
    <row r="157" spans="1:14" x14ac:dyDescent="0.2">
      <c r="A157" s="282" t="s">
        <v>365</v>
      </c>
      <c r="B157" s="302">
        <f>'Ind T6'!L62</f>
        <v>0.84582214052416105</v>
      </c>
      <c r="C157" s="299" t="str">
        <f>CONCATENATE("(",ROUND((B157/$H158)*100,1),")")</f>
        <v>(17.7)</v>
      </c>
      <c r="D157" s="302">
        <f>'Ind T6'!M62</f>
        <v>0.2442734341884284</v>
      </c>
      <c r="E157" s="299" t="str">
        <f>CONCATENATE("(",ROUND((D157/$H158)*100,1),")")</f>
        <v>(5.1)</v>
      </c>
      <c r="F157" s="302">
        <f>'Ind T6'!N62</f>
        <v>2.706630849668739E-2</v>
      </c>
      <c r="G157" s="299" t="str">
        <f>CONCATENATE("(",ROUND((F157/$H158)*100,1),")")</f>
        <v>(0.6)</v>
      </c>
      <c r="H157" s="302">
        <f t="shared" ref="H157" si="126">SUM(B157,D157,F157)</f>
        <v>1.1171618832092767</v>
      </c>
      <c r="I157" s="299" t="str">
        <f>CONCATENATE("(",ROUND((H157/$H158)*100,1),")")</f>
        <v>(23.3)</v>
      </c>
      <c r="K157" s="302">
        <f t="shared" ref="K157:K158" si="127">B162-B157</f>
        <v>6.9222208556502851E-2</v>
      </c>
      <c r="L157" s="302">
        <f t="shared" ref="L157:L158" si="128">D162-D157</f>
        <v>1.3423207272586613E-2</v>
      </c>
      <c r="M157" s="302">
        <f t="shared" ref="M157:M158" si="129">F162-F157</f>
        <v>8.479908424769457E-4</v>
      </c>
      <c r="N157" s="302">
        <f t="shared" ref="N157:N158" si="130">SUM(K157:M157)</f>
        <v>8.3493406671566406E-2</v>
      </c>
    </row>
    <row r="158" spans="1:14" x14ac:dyDescent="0.2">
      <c r="A158" s="282" t="s">
        <v>363</v>
      </c>
      <c r="B158" s="302">
        <f>SUM(B156:B157)</f>
        <v>4.4263564258429993</v>
      </c>
      <c r="C158" s="299" t="str">
        <f>CONCATENATE("(",ROUND((B158/$H158)*100,1),")")</f>
        <v>(92.5)</v>
      </c>
      <c r="D158" s="302">
        <f>SUM(D156:D157)</f>
        <v>0.33257726566031759</v>
      </c>
      <c r="E158" s="299" t="str">
        <f>CONCATENATE("(",ROUND((D158/$H158)*100,1),")")</f>
        <v>(6.9)</v>
      </c>
      <c r="F158" s="302">
        <f>SUM(F156:F157)</f>
        <v>2.706630849668739E-2</v>
      </c>
      <c r="G158" s="299" t="str">
        <f>CONCATENATE("(",ROUND((F158/$H158)*100,1),")")</f>
        <v>(0.6)</v>
      </c>
      <c r="H158" s="302">
        <f>SUM(H156:H157)</f>
        <v>4.7860000000000049</v>
      </c>
      <c r="I158" s="299" t="str">
        <f>CONCATENATE("(",ROUND((H158/$H158)*100,1),")")</f>
        <v>(100)</v>
      </c>
      <c r="K158" s="302">
        <f t="shared" si="127"/>
        <v>0.19243885993954724</v>
      </c>
      <c r="L158" s="302">
        <f t="shared" si="128"/>
        <v>1.7713149217975066E-2</v>
      </c>
      <c r="M158" s="302">
        <f t="shared" si="129"/>
        <v>8.479908424769457E-4</v>
      </c>
      <c r="N158" s="302">
        <f t="shared" si="130"/>
        <v>0.21099999999999924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3.703750936701883</v>
      </c>
      <c r="C161" s="299" t="str">
        <f>CONCATENATE("(",ROUND((B161/$H163)*100,1),")")</f>
        <v>(74.1)</v>
      </c>
      <c r="D161" s="302">
        <f>'Ind T6'!R63</f>
        <v>9.2593773417277661E-2</v>
      </c>
      <c r="E161" s="299" t="str">
        <f>CONCATENATE("(",ROUND((D161/$H163)*100,1),")")</f>
        <v>(1.9)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3.7963447101191607</v>
      </c>
      <c r="I161" s="299" t="str">
        <f>CONCATENATE("(",ROUND((H161/$H163)*100,1),")")</f>
        <v>(76)</v>
      </c>
      <c r="K161" s="302">
        <f>B166-B161</f>
        <v>0.15457769205932337</v>
      </c>
      <c r="L161" s="302">
        <f>D166-D161</f>
        <v>4.9289509121301506E-3</v>
      </c>
      <c r="M161" s="302">
        <f>F166-F161</f>
        <v>0</v>
      </c>
      <c r="N161" s="302">
        <f>SUM(K161:M161)</f>
        <v>0.15950664297145351</v>
      </c>
    </row>
    <row r="162" spans="1:14" x14ac:dyDescent="0.2">
      <c r="A162" s="282" t="s">
        <v>365</v>
      </c>
      <c r="B162" s="302">
        <f>'Ind T6'!Q62</f>
        <v>0.9150443490806639</v>
      </c>
      <c r="C162" s="299" t="str">
        <f>CONCATENATE("(",ROUND((B162/$H163)*100,1),")")</f>
        <v>(18.3)</v>
      </c>
      <c r="D162" s="302">
        <f>'Ind T6'!R62</f>
        <v>0.25769664146101501</v>
      </c>
      <c r="E162" s="299" t="str">
        <f>CONCATENATE("(",ROUND((D162/$H163)*100,1),")")</f>
        <v>(5.2)</v>
      </c>
      <c r="F162" s="302">
        <f>'Ind T6'!S62</f>
        <v>2.7914299339164336E-2</v>
      </c>
      <c r="G162" s="299" t="str">
        <f>CONCATENATE("(",ROUND((F162/$H163)*100,1),")")</f>
        <v>(0.6)</v>
      </c>
      <c r="H162" s="302">
        <f t="shared" ref="H162" si="131">SUM(B162,D162,F162)</f>
        <v>1.2006552898808434</v>
      </c>
      <c r="I162" s="299" t="str">
        <f>CONCATENATE("(",ROUND((H162/$H163)*100,1),")")</f>
        <v>(24)</v>
      </c>
      <c r="K162" s="302">
        <f t="shared" ref="K162:K163" si="132">B167-B162</f>
        <v>0.12577036023825383</v>
      </c>
      <c r="L162" s="302">
        <f t="shared" ref="L162:L163" si="133">D167-D162</f>
        <v>2.0792546679746671E-2</v>
      </c>
      <c r="M162" s="302">
        <f t="shared" ref="M162:M163" si="134">F167-F162</f>
        <v>9.3045011054120053E-4</v>
      </c>
      <c r="N162" s="302">
        <f t="shared" ref="N162:N163" si="135">SUM(K162:M162)</f>
        <v>0.14749335702854172</v>
      </c>
    </row>
    <row r="163" spans="1:14" x14ac:dyDescent="0.2">
      <c r="A163" s="282" t="s">
        <v>363</v>
      </c>
      <c r="B163" s="302">
        <f>SUM(B161:B162)</f>
        <v>4.6187952857825465</v>
      </c>
      <c r="C163" s="299" t="str">
        <f>CONCATENATE("(",ROUND((B163/$H163)*100,1),")")</f>
        <v>(92.4)</v>
      </c>
      <c r="D163" s="302">
        <f>SUM(D161:D162)</f>
        <v>0.35029041487829266</v>
      </c>
      <c r="E163" s="299" t="str">
        <f>CONCATENATE("(",ROUND((D163/$H163)*100,1),")")</f>
        <v>(7)</v>
      </c>
      <c r="F163" s="302">
        <f>SUM(F161:F162)</f>
        <v>2.7914299339164336E-2</v>
      </c>
      <c r="G163" s="299" t="str">
        <f>CONCATENATE("(",ROUND((F163/$H163)*100,1),")")</f>
        <v>(0.6)</v>
      </c>
      <c r="H163" s="302">
        <f>SUM(H161:H162)</f>
        <v>4.9970000000000043</v>
      </c>
      <c r="I163" s="299" t="str">
        <f>CONCATENATE("(",ROUND((H163/$H163)*100,1),")")</f>
        <v>(100)</v>
      </c>
      <c r="K163" s="302">
        <f t="shared" si="132"/>
        <v>0.28034805229757787</v>
      </c>
      <c r="L163" s="302">
        <f t="shared" si="133"/>
        <v>2.5721497591876863E-2</v>
      </c>
      <c r="M163" s="302">
        <f t="shared" si="134"/>
        <v>9.3045011054120053E-4</v>
      </c>
      <c r="N163" s="302">
        <f t="shared" si="135"/>
        <v>0.30699999999999594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3.8583286287612064</v>
      </c>
      <c r="C166" s="299" t="str">
        <f>CONCATENATE("(",ROUND((B166/$H168)*100,1),")")</f>
        <v>(72.7)</v>
      </c>
      <c r="D166" s="302">
        <f>'Ind T6'!W63</f>
        <v>9.7522724329407812E-2</v>
      </c>
      <c r="E166" s="299" t="str">
        <f>CONCATENATE("(",ROUND((D166/$H168)*100,1),")")</f>
        <v>(1.8)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3.9558513530906141</v>
      </c>
      <c r="I166" s="299" t="str">
        <f>CONCATENATE("(",ROUND((H166/$H168)*100,1),")")</f>
        <v>(74.6)</v>
      </c>
      <c r="K166" s="302">
        <f>B166-B156</f>
        <v>0.27779434344236797</v>
      </c>
      <c r="L166" s="302">
        <f>D166-D156</f>
        <v>9.218892857518618E-3</v>
      </c>
      <c r="M166" s="302">
        <f>F166-F156</f>
        <v>0</v>
      </c>
      <c r="N166" s="302">
        <f>SUM(K166:M166)</f>
        <v>0.28701323629988662</v>
      </c>
    </row>
    <row r="167" spans="1:14" x14ac:dyDescent="0.2">
      <c r="A167" s="282" t="s">
        <v>365</v>
      </c>
      <c r="B167" s="302">
        <f>'Ind T6'!V62</f>
        <v>1.0408147093189177</v>
      </c>
      <c r="C167" s="299" t="str">
        <f>CONCATENATE("(",ROUND((B167/$H168)*100,1),")")</f>
        <v>(19.6)</v>
      </c>
      <c r="D167" s="302">
        <f>'Ind T6'!W62</f>
        <v>0.27848918814076168</v>
      </c>
      <c r="E167" s="299" t="str">
        <f>CONCATENATE("(",ROUND((D167/$H168)*100,1),")")</f>
        <v>(5.3)</v>
      </c>
      <c r="F167" s="302">
        <f>'Ind T6'!X62</f>
        <v>2.8844749449705536E-2</v>
      </c>
      <c r="G167" s="299" t="str">
        <f>CONCATENATE("(",ROUND((F167/$H168)*100,1),")")</f>
        <v>(0.5)</v>
      </c>
      <c r="H167" s="302">
        <f t="shared" ref="H167" si="136">SUM(B167,D167,F167)</f>
        <v>1.3481486469093849</v>
      </c>
      <c r="I167" s="299" t="str">
        <f>CONCATENATE("(",ROUND((H167/$H168)*100,1),")")</f>
        <v>(25.4)</v>
      </c>
      <c r="K167" s="302">
        <f t="shared" ref="K167:K168" si="137">B167-B157</f>
        <v>0.19499256879475668</v>
      </c>
      <c r="L167" s="302">
        <f t="shared" ref="L167:L168" si="138">D167-D157</f>
        <v>3.4215753952333283E-2</v>
      </c>
      <c r="M167" s="302">
        <f t="shared" ref="M167:M168" si="139">F167-F157</f>
        <v>1.7784409530181462E-3</v>
      </c>
      <c r="N167" s="302">
        <f t="shared" ref="N167:N168" si="140">SUM(K167:M167)</f>
        <v>0.23098676370010812</v>
      </c>
    </row>
    <row r="168" spans="1:14" x14ac:dyDescent="0.2">
      <c r="A168" s="282" t="s">
        <v>363</v>
      </c>
      <c r="B168" s="302">
        <f>SUM(B166:B167)</f>
        <v>4.8991433380801244</v>
      </c>
      <c r="C168" s="299" t="str">
        <f>CONCATENATE("(",ROUND((B168/$H168)*100,1),")")</f>
        <v>(92.4)</v>
      </c>
      <c r="D168" s="302">
        <f>SUM(D166:D167)</f>
        <v>0.37601191247016952</v>
      </c>
      <c r="E168" s="299" t="str">
        <f>CONCATENATE("(",ROUND((D168/$H168)*100,1),")")</f>
        <v>(7.1)</v>
      </c>
      <c r="F168" s="302">
        <f>SUM(F166:F167)</f>
        <v>2.8844749449705536E-2</v>
      </c>
      <c r="G168" s="299" t="str">
        <f>CONCATENATE("(",ROUND((F168/$H168)*100,1),")")</f>
        <v>(0.5)</v>
      </c>
      <c r="H168" s="302">
        <f>SUM(H166:H167)</f>
        <v>5.3039999999999985</v>
      </c>
      <c r="I168" s="299" t="str">
        <f>CONCATENATE("(",ROUND((H168/$H168)*100,1),")")</f>
        <v>(100)</v>
      </c>
      <c r="K168" s="302">
        <f t="shared" si="137"/>
        <v>0.4727869122371251</v>
      </c>
      <c r="L168" s="302">
        <f t="shared" si="138"/>
        <v>4.3434646809851929E-2</v>
      </c>
      <c r="M168" s="302">
        <f t="shared" si="139"/>
        <v>1.7784409530181462E-3</v>
      </c>
      <c r="N168" s="302">
        <f t="shared" si="140"/>
        <v>0.51799999999999513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16.976572616740885</v>
      </c>
      <c r="C177" s="299" t="str">
        <f>CONCATENATE("(",ROUND((B177/$H179)*100,1),")")</f>
        <v>(49.9)</v>
      </c>
      <c r="D177" s="302">
        <f>'Ind T6'!M72</f>
        <v>1.1321395336326359</v>
      </c>
      <c r="E177" s="299" t="str">
        <f>CONCATENATE("(",ROUND((D177/$H179)*100,1),")")</f>
        <v>(3.3)</v>
      </c>
      <c r="F177" s="302">
        <f>'Ind T6'!N72</f>
        <v>10.755785601582058</v>
      </c>
      <c r="G177" s="299" t="str">
        <f>CONCATENATE("(",ROUND((F177/$H179)*100,1),")")</f>
        <v>(31.6)</v>
      </c>
      <c r="H177" s="302">
        <f>SUM(B177,D177,F177)</f>
        <v>28.864497751955579</v>
      </c>
      <c r="I177" s="299" t="str">
        <f>CONCATENATE("(",ROUND((H177/$H179)*100,1),")")</f>
        <v>(84.8)</v>
      </c>
      <c r="K177" s="302">
        <f>B182-B177</f>
        <v>-1.9387729462266634E-2</v>
      </c>
      <c r="L177" s="302">
        <f>D182-D177</f>
        <v>3.4313031670528904E-2</v>
      </c>
      <c r="M177" s="302">
        <f>F182-F177</f>
        <v>0.23417875960516099</v>
      </c>
      <c r="N177" s="302">
        <f>SUM(K177:M177)</f>
        <v>0.24910406181342326</v>
      </c>
    </row>
    <row r="178" spans="1:14" x14ac:dyDescent="0.2">
      <c r="A178" s="282" t="s">
        <v>365</v>
      </c>
      <c r="B178" s="302">
        <f>'Ind T6'!L71</f>
        <v>2.5389183608305141</v>
      </c>
      <c r="C178" s="299" t="str">
        <f>CONCATENATE("(",ROUND((B178/$H179)*100,1),")")</f>
        <v>(7.5)</v>
      </c>
      <c r="D178" s="302">
        <f>'Ind T6'!M71</f>
        <v>2.09889744911229</v>
      </c>
      <c r="E178" s="299" t="str">
        <f>CONCATENATE("(",ROUND((D178/$H179)*100,1),")")</f>
        <v>(6.2)</v>
      </c>
      <c r="F178" s="302">
        <f>'Ind T6'!N71</f>
        <v>0.51868643810159398</v>
      </c>
      <c r="G178" s="299" t="str">
        <f>CONCATENATE("(",ROUND((F178/$H179)*100,1),")")</f>
        <v>(1.5)</v>
      </c>
      <c r="H178" s="302">
        <f t="shared" ref="H178" si="141">SUM(B178,D178,F178)</f>
        <v>5.1565022480443981</v>
      </c>
      <c r="I178" s="299" t="str">
        <f>CONCATENATE("(",ROUND((H178/$H179)*100,1),")")</f>
        <v>(15.2)</v>
      </c>
      <c r="K178" s="302">
        <f t="shared" ref="K178:K179" si="142">B183-B178</f>
        <v>4.0727612446606276E-2</v>
      </c>
      <c r="L178" s="302">
        <f t="shared" ref="L178:L179" si="143">D183-D178</f>
        <v>4.7702441178936628E-2</v>
      </c>
      <c r="M178" s="302">
        <f t="shared" ref="M178:M179" si="144">F183-F178</f>
        <v>1.0465884561061789E-2</v>
      </c>
      <c r="N178" s="302">
        <f t="shared" ref="N178:N179" si="145">SUM(K178:M178)</f>
        <v>9.8895938186604693E-2</v>
      </c>
    </row>
    <row r="179" spans="1:14" x14ac:dyDescent="0.2">
      <c r="A179" s="282" t="s">
        <v>363</v>
      </c>
      <c r="B179" s="302">
        <f>SUM(B177:B178)</f>
        <v>19.5154909775714</v>
      </c>
      <c r="C179" s="299" t="str">
        <f>CONCATENATE("(",ROUND((B179/$H179)*100,1),")")</f>
        <v>(57.4)</v>
      </c>
      <c r="D179" s="302">
        <f>SUM(D177:D178)</f>
        <v>3.2310369827449259</v>
      </c>
      <c r="E179" s="299" t="str">
        <f>CONCATENATE("(",ROUND((D179/$H179)*100,1),")")</f>
        <v>(9.5)</v>
      </c>
      <c r="F179" s="302">
        <f>SUM(F177:F178)</f>
        <v>11.274472039683653</v>
      </c>
      <c r="G179" s="299" t="str">
        <f>CONCATENATE("(",ROUND((F179/$H179)*100,1),")")</f>
        <v>(33.1)</v>
      </c>
      <c r="H179" s="302">
        <f>SUM(H177:H178)</f>
        <v>34.020999999999979</v>
      </c>
      <c r="I179" s="299" t="str">
        <f>CONCATENATE("(",ROUND((H179/$H179)*100,1),")")</f>
        <v>(100)</v>
      </c>
      <c r="K179" s="302">
        <f t="shared" si="142"/>
        <v>2.1339882984339198E-2</v>
      </c>
      <c r="L179" s="302">
        <f t="shared" si="143"/>
        <v>8.2015472849465532E-2</v>
      </c>
      <c r="M179" s="302">
        <f t="shared" si="144"/>
        <v>0.24464464416622178</v>
      </c>
      <c r="N179" s="302">
        <f t="shared" si="145"/>
        <v>0.34800000000002651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16.957184887278618</v>
      </c>
      <c r="C182" s="299" t="str">
        <f>CONCATENATE("(",ROUND((B182/$H184)*100,1),")")</f>
        <v>(49.3)</v>
      </c>
      <c r="D182" s="302">
        <f>'Ind T6'!R72</f>
        <v>1.1664525653031648</v>
      </c>
      <c r="E182" s="299" t="str">
        <f>CONCATENATE("(",ROUND((D182/$H184)*100,1),")")</f>
        <v>(3.4)</v>
      </c>
      <c r="F182" s="302">
        <f>'Ind T6'!S72</f>
        <v>10.989964361187219</v>
      </c>
      <c r="G182" s="299" t="str">
        <f>CONCATENATE("(",ROUND((F182/$H184)*100,1),")")</f>
        <v>(32)</v>
      </c>
      <c r="H182" s="302">
        <f>SUM(B182,D182,F182)</f>
        <v>29.113601813769002</v>
      </c>
      <c r="I182" s="299" t="str">
        <f>CONCATENATE("(",ROUND((H182/$H184)*100,1),")")</f>
        <v>(84.7)</v>
      </c>
      <c r="K182" s="302">
        <f>B187-B182</f>
        <v>0.13440344035597462</v>
      </c>
      <c r="L182" s="302">
        <f>D187-D182</f>
        <v>9.1739568529175974E-2</v>
      </c>
      <c r="M182" s="302">
        <f>F187-F182</f>
        <v>0.7014227765129224</v>
      </c>
      <c r="N182" s="302">
        <f>SUM(K182:M182)</f>
        <v>0.92756578539807299</v>
      </c>
    </row>
    <row r="183" spans="1:14" x14ac:dyDescent="0.2">
      <c r="A183" s="282" t="s">
        <v>365</v>
      </c>
      <c r="B183" s="302">
        <f>'Ind T6'!Q71</f>
        <v>2.5796459732771204</v>
      </c>
      <c r="C183" s="299" t="str">
        <f>CONCATENATE("(",ROUND((B183/$H184)*100,1),")")</f>
        <v>(7.5)</v>
      </c>
      <c r="D183" s="302">
        <f>'Ind T6'!R71</f>
        <v>2.1465998902912267</v>
      </c>
      <c r="E183" s="299" t="str">
        <f>CONCATENATE("(",ROUND((D183/$H184)*100,1),")")</f>
        <v>(6.2)</v>
      </c>
      <c r="F183" s="302">
        <f>'Ind T6'!S71</f>
        <v>0.52915232266265577</v>
      </c>
      <c r="G183" s="299" t="str">
        <f>CONCATENATE("(",ROUND((F183/$H184)*100,1),")")</f>
        <v>(1.5)</v>
      </c>
      <c r="H183" s="302">
        <f t="shared" ref="H183" si="146">SUM(B183,D183,F183)</f>
        <v>5.2553981862310026</v>
      </c>
      <c r="I183" s="299" t="str">
        <f>CONCATENATE("(",ROUND((H183/$H184)*100,1),")")</f>
        <v>(15.3)</v>
      </c>
      <c r="K183" s="302">
        <f t="shared" ref="K183:K184" si="147">B188-B183</f>
        <v>0.14219419885638951</v>
      </c>
      <c r="L183" s="302">
        <f t="shared" ref="L183:L184" si="148">D188-D183</f>
        <v>0.14337737743952816</v>
      </c>
      <c r="M183" s="302">
        <f t="shared" ref="M183:M184" si="149">F188-F183</f>
        <v>4.4862638306042646E-2</v>
      </c>
      <c r="N183" s="302">
        <f t="shared" ref="N183:N184" si="150">SUM(K183:M183)</f>
        <v>0.33043421460196032</v>
      </c>
    </row>
    <row r="184" spans="1:14" x14ac:dyDescent="0.2">
      <c r="A184" s="282" t="s">
        <v>363</v>
      </c>
      <c r="B184" s="302">
        <f>SUM(B182:B183)</f>
        <v>19.536830860555739</v>
      </c>
      <c r="C184" s="299" t="str">
        <f>CONCATENATE("(",ROUND((B184/$H184)*100,1),")")</f>
        <v>(56.8)</v>
      </c>
      <c r="D184" s="302">
        <f>SUM(D182:D183)</f>
        <v>3.3130524555943914</v>
      </c>
      <c r="E184" s="299" t="str">
        <f>CONCATENATE("(",ROUND((D184/$H184)*100,1),")")</f>
        <v>(9.6)</v>
      </c>
      <c r="F184" s="302">
        <f>SUM(F182:F183)</f>
        <v>11.519116683849875</v>
      </c>
      <c r="G184" s="299" t="str">
        <f>CONCATENATE("(",ROUND((F184/$H184)*100,1),")")</f>
        <v>(33.5)</v>
      </c>
      <c r="H184" s="302">
        <f>SUM(H182:H183)</f>
        <v>34.369000000000007</v>
      </c>
      <c r="I184" s="299" t="str">
        <f>CONCATENATE("(",ROUND((H184/$H184)*100,1),")")</f>
        <v>(100)</v>
      </c>
      <c r="K184" s="302">
        <f t="shared" si="147"/>
        <v>0.27659763921236546</v>
      </c>
      <c r="L184" s="302">
        <f t="shared" si="148"/>
        <v>0.23511694596870392</v>
      </c>
      <c r="M184" s="302">
        <f t="shared" si="149"/>
        <v>0.74628541481896526</v>
      </c>
      <c r="N184" s="302">
        <f t="shared" si="150"/>
        <v>1.2580000000000346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17.091588327634593</v>
      </c>
      <c r="C187" s="299" t="str">
        <f>CONCATENATE("(",ROUND((B187/$H189)*100,1),")")</f>
        <v>(48)</v>
      </c>
      <c r="D187" s="302">
        <f>'Ind T6'!W72</f>
        <v>1.2581921338323407</v>
      </c>
      <c r="E187" s="299" t="str">
        <f>CONCATENATE("(",ROUND((D187/$H189)*100,1),")")</f>
        <v>(3.5)</v>
      </c>
      <c r="F187" s="302">
        <f>'Ind T6'!X72</f>
        <v>11.691387137700142</v>
      </c>
      <c r="G187" s="299" t="str">
        <f>CONCATENATE("(",ROUND((F187/$H189)*100,1),")")</f>
        <v>(32.8)</v>
      </c>
      <c r="H187" s="302">
        <f>SUM(B187,D187,F187)</f>
        <v>30.041167599167075</v>
      </c>
      <c r="I187" s="299" t="str">
        <f>CONCATENATE("(",ROUND((H187/$H189)*100,1),")")</f>
        <v>(84.3)</v>
      </c>
      <c r="K187" s="302">
        <f>B187-B177</f>
        <v>0.11501571089370799</v>
      </c>
      <c r="L187" s="302">
        <f>D187-D177</f>
        <v>0.12605260019970488</v>
      </c>
      <c r="M187" s="302">
        <f>F187-F177</f>
        <v>0.93560153611808339</v>
      </c>
      <c r="N187" s="302">
        <f>SUM(K187:M187)</f>
        <v>1.1766698472114963</v>
      </c>
    </row>
    <row r="188" spans="1:14" x14ac:dyDescent="0.2">
      <c r="A188" s="282" t="s">
        <v>365</v>
      </c>
      <c r="B188" s="302">
        <f>'Ind T6'!V71</f>
        <v>2.7218401721335099</v>
      </c>
      <c r="C188" s="299" t="str">
        <f>CONCATENATE("(",ROUND((B188/$H189)*100,1),")")</f>
        <v>(7.6)</v>
      </c>
      <c r="D188" s="302">
        <f>'Ind T6'!W71</f>
        <v>2.2899772677307548</v>
      </c>
      <c r="E188" s="299" t="str">
        <f>CONCATENATE("(",ROUND((D188/$H189)*100,1),")")</f>
        <v>(6.4)</v>
      </c>
      <c r="F188" s="302">
        <f>'Ind T6'!X71</f>
        <v>0.57401496096869842</v>
      </c>
      <c r="G188" s="299" t="str">
        <f>CONCATENATE("(",ROUND((F188/$H189)*100,1),")")</f>
        <v>(1.6)</v>
      </c>
      <c r="H188" s="302">
        <f t="shared" ref="H188" si="151">SUM(B188,D188,F188)</f>
        <v>5.5858324008329632</v>
      </c>
      <c r="I188" s="299" t="str">
        <f>CONCATENATE("(",ROUND((H188/$H189)*100,1),")")</f>
        <v>(15.7)</v>
      </c>
      <c r="K188" s="302">
        <f t="shared" ref="K188:K189" si="152">B188-B178</f>
        <v>0.18292181130299578</v>
      </c>
      <c r="L188" s="302">
        <f t="shared" ref="L188:L189" si="153">D188-D178</f>
        <v>0.19107981861846479</v>
      </c>
      <c r="M188" s="302">
        <f t="shared" ref="M188:M189" si="154">F188-F178</f>
        <v>5.5328522867104435E-2</v>
      </c>
      <c r="N188" s="302">
        <f t="shared" ref="N188:N189" si="155">SUM(K188:M188)</f>
        <v>0.42933015278856501</v>
      </c>
    </row>
    <row r="189" spans="1:14" x14ac:dyDescent="0.2">
      <c r="A189" s="282" t="s">
        <v>363</v>
      </c>
      <c r="B189" s="302">
        <f>SUM(B187:B188)</f>
        <v>19.813428499768104</v>
      </c>
      <c r="C189" s="299" t="str">
        <f>CONCATENATE("(",ROUND((B189/$H189)*100,1),")")</f>
        <v>(55.6)</v>
      </c>
      <c r="D189" s="302">
        <f>SUM(D187:D188)</f>
        <v>3.5481694015630953</v>
      </c>
      <c r="E189" s="299" t="str">
        <f>CONCATENATE("(",ROUND((D189/$H189)*100,1),")")</f>
        <v>(10)</v>
      </c>
      <c r="F189" s="302">
        <f>SUM(F187:F188)</f>
        <v>12.26540209866884</v>
      </c>
      <c r="G189" s="299" t="str">
        <f>CONCATENATE("(",ROUND((F189/$H189)*100,1),")")</f>
        <v>(34.4)</v>
      </c>
      <c r="H189" s="302">
        <f>SUM(H187:H188)</f>
        <v>35.627000000000038</v>
      </c>
      <c r="I189" s="299" t="str">
        <f>CONCATENATE("(",ROUND((H189/$H189)*100,1),")")</f>
        <v>(100)</v>
      </c>
      <c r="K189" s="302">
        <f t="shared" si="152"/>
        <v>0.29793752219670466</v>
      </c>
      <c r="L189" s="302">
        <f t="shared" si="153"/>
        <v>0.31713241881816945</v>
      </c>
      <c r="M189" s="302">
        <f t="shared" si="154"/>
        <v>0.99093005898518705</v>
      </c>
      <c r="N189" s="302">
        <f t="shared" si="155"/>
        <v>1.6060000000000612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29.723355782183848</v>
      </c>
      <c r="C198" s="299" t="str">
        <f>CONCATENATE("(",ROUND((B198/$H200)*100,1),")")</f>
        <v>(36.5)</v>
      </c>
      <c r="D198" s="302">
        <f>'Ind T6'!M81</f>
        <v>8.8360771364448301</v>
      </c>
      <c r="E198" s="299" t="str">
        <f>CONCATENATE("(",ROUND((D198/$H200)*100,1),")")</f>
        <v>(10.8)</v>
      </c>
      <c r="F198" s="302">
        <f>'Ind T6'!N81</f>
        <v>4.9415630476931565</v>
      </c>
      <c r="G198" s="299" t="str">
        <f>CONCATENATE("(",ROUND((F198/$H200)*100,1),")")</f>
        <v>(6.1)</v>
      </c>
      <c r="H198" s="302">
        <f>SUM(B198,D198,F198)</f>
        <v>43.500995966321838</v>
      </c>
      <c r="I198" s="299" t="str">
        <f>CONCATENATE("(",ROUND((H198/$H200)*100,1),")")</f>
        <v>(53.4)</v>
      </c>
      <c r="K198" s="302">
        <f>B203-B198</f>
        <v>0.57829101095571644</v>
      </c>
      <c r="L198" s="302">
        <f>D203-D198</f>
        <v>7.5194921588929375E-2</v>
      </c>
      <c r="M198" s="302">
        <f>F203-F198</f>
        <v>0.10313818190583568</v>
      </c>
      <c r="N198" s="302">
        <f>SUM(K198:M198)</f>
        <v>0.7566241144504815</v>
      </c>
    </row>
    <row r="199" spans="1:14" x14ac:dyDescent="0.2">
      <c r="A199" s="282" t="s">
        <v>365</v>
      </c>
      <c r="B199" s="302">
        <f>'Ind T6'!L80</f>
        <v>15.917416977488378</v>
      </c>
      <c r="C199" s="299" t="str">
        <f>CONCATENATE("(",ROUND((B199/$H200)*100,1),")")</f>
        <v>(19.5)</v>
      </c>
      <c r="D199" s="302">
        <f>'Ind T6'!M80</f>
        <v>20.131906020468264</v>
      </c>
      <c r="E199" s="299" t="str">
        <f>CONCATENATE("(",ROUND((D199/$H200)*100,1),")")</f>
        <v>(24.7)</v>
      </c>
      <c r="F199" s="302">
        <f>'Ind T6'!N80</f>
        <v>1.9396810357214802</v>
      </c>
      <c r="G199" s="299" t="str">
        <f>CONCATENATE("(",ROUND((F199/$H200)*100,1),")")</f>
        <v>(2.4)</v>
      </c>
      <c r="H199" s="302">
        <f t="shared" ref="H199" si="156">SUM(B199,D199,F199)</f>
        <v>37.989004033678121</v>
      </c>
      <c r="I199" s="299" t="str">
        <f>CONCATENATE("(",ROUND((H199/$H200)*100,1),")")</f>
        <v>(46.6)</v>
      </c>
      <c r="K199" s="302">
        <f t="shared" ref="K199:K200" si="157">B204-B199</f>
        <v>0.79874753582964608</v>
      </c>
      <c r="L199" s="302">
        <f t="shared" ref="L199:L200" si="158">D204-D199</f>
        <v>-0.58269221630736112</v>
      </c>
      <c r="M199" s="302">
        <f t="shared" ref="M199:M200" si="159">F204-F199</f>
        <v>7.5320566027377911E-2</v>
      </c>
      <c r="N199" s="302">
        <f t="shared" ref="N199:N200" si="160">SUM(K199:M199)</f>
        <v>0.29137588554966287</v>
      </c>
    </row>
    <row r="200" spans="1:14" x14ac:dyDescent="0.2">
      <c r="A200" s="282" t="s">
        <v>363</v>
      </c>
      <c r="B200" s="302">
        <f>SUM(B198:B199)</f>
        <v>45.640772759672224</v>
      </c>
      <c r="C200" s="299" t="str">
        <f>CONCATENATE("(",ROUND((B200/$H200)*100,1),")")</f>
        <v>(56)</v>
      </c>
      <c r="D200" s="302">
        <f>SUM(D198:D199)</f>
        <v>28.967983156913093</v>
      </c>
      <c r="E200" s="299" t="str">
        <f>CONCATENATE("(",ROUND((D200/$H200)*100,1),")")</f>
        <v>(35.5)</v>
      </c>
      <c r="F200" s="302">
        <f>SUM(F198:F199)</f>
        <v>6.8812440834146367</v>
      </c>
      <c r="G200" s="299" t="str">
        <f>CONCATENATE("(",ROUND((F200/$H200)*100,1),")")</f>
        <v>(8.4)</v>
      </c>
      <c r="H200" s="302">
        <f>SUM(H198:H199)</f>
        <v>81.489999999999952</v>
      </c>
      <c r="I200" s="299" t="str">
        <f>CONCATENATE("(",ROUND((H200/$H200)*100,1),")")</f>
        <v>(100)</v>
      </c>
      <c r="K200" s="302">
        <f t="shared" si="157"/>
        <v>1.3770385467853643</v>
      </c>
      <c r="L200" s="302">
        <f t="shared" si="158"/>
        <v>-0.50749729471842997</v>
      </c>
      <c r="M200" s="302">
        <f t="shared" si="159"/>
        <v>0.17845874793321403</v>
      </c>
      <c r="N200" s="302">
        <f t="shared" si="160"/>
        <v>1.0480000000001484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30.301646793139565</v>
      </c>
      <c r="C203" s="299" t="str">
        <f>CONCATENATE("(",ROUND((B203/$H205)*100,1),")")</f>
        <v>(36.7)</v>
      </c>
      <c r="D203" s="302">
        <f>'Ind T6'!R81</f>
        <v>8.9112720580337594</v>
      </c>
      <c r="E203" s="299" t="str">
        <f>CONCATENATE("(",ROUND((D203/$H205)*100,1),")")</f>
        <v>(10.8)</v>
      </c>
      <c r="F203" s="302">
        <f>'Ind T6'!S81</f>
        <v>5.0447012295989921</v>
      </c>
      <c r="G203" s="299" t="str">
        <f>CONCATENATE("(",ROUND((F203/$H205)*100,1),")")</f>
        <v>(6.1)</v>
      </c>
      <c r="H203" s="302">
        <f>SUM(B203,D203,F203)</f>
        <v>44.25762008077232</v>
      </c>
      <c r="I203" s="299" t="str">
        <f>CONCATENATE("(",ROUND((H203/$H205)*100,1),")")</f>
        <v>(53.6)</v>
      </c>
      <c r="K203" s="302">
        <f>B208-B203</f>
        <v>0.72475972605213812</v>
      </c>
      <c r="L203" s="302">
        <f>D208-D203</f>
        <v>0.14939258543586575</v>
      </c>
      <c r="M203" s="302">
        <f>F208-F203</f>
        <v>0.16030985226647054</v>
      </c>
      <c r="N203" s="302">
        <f>SUM(K203:M203)</f>
        <v>1.0344621637544744</v>
      </c>
    </row>
    <row r="204" spans="1:14" x14ac:dyDescent="0.2">
      <c r="A204" s="282" t="s">
        <v>365</v>
      </c>
      <c r="B204" s="302">
        <f>'Ind T6'!Q80</f>
        <v>16.716164513318024</v>
      </c>
      <c r="C204" s="299" t="str">
        <f>CONCATENATE("(",ROUND((B204/$H205)*100,1),")")</f>
        <v>(20.3)</v>
      </c>
      <c r="D204" s="302">
        <f>'Ind T6'!R80</f>
        <v>19.549213804160903</v>
      </c>
      <c r="E204" s="299" t="str">
        <f>CONCATENATE("(",ROUND((D204/$H205)*100,1),")")</f>
        <v>(23.7)</v>
      </c>
      <c r="F204" s="302">
        <f>'Ind T6'!S80</f>
        <v>2.0150016017488581</v>
      </c>
      <c r="G204" s="299" t="str">
        <f>CONCATENATE("(",ROUND((F204/$H205)*100,1),")")</f>
        <v>(2.4)</v>
      </c>
      <c r="H204" s="302">
        <f t="shared" ref="H204" si="161">SUM(B204,D204,F204)</f>
        <v>38.280379919227784</v>
      </c>
      <c r="I204" s="299" t="str">
        <f>CONCATENATE("(",ROUND((H204/$H205)*100,1),")")</f>
        <v>(46.4)</v>
      </c>
      <c r="K204" s="302">
        <f t="shared" ref="K204:K205" si="162">B209-B204</f>
        <v>1.4829699361164508</v>
      </c>
      <c r="L204" s="302">
        <f t="shared" ref="L204:L205" si="163">D209-D204</f>
        <v>-1.1772769535568059</v>
      </c>
      <c r="M204" s="302">
        <f t="shared" ref="M204:M205" si="164">F209-F204</f>
        <v>0.15384485368589695</v>
      </c>
      <c r="N204" s="302">
        <f t="shared" ref="N204:N205" si="165">SUM(K204:M204)</f>
        <v>0.45953783624554179</v>
      </c>
    </row>
    <row r="205" spans="1:14" x14ac:dyDescent="0.2">
      <c r="A205" s="282" t="s">
        <v>363</v>
      </c>
      <c r="B205" s="302">
        <f>SUM(B203:B204)</f>
        <v>47.017811306457588</v>
      </c>
      <c r="C205" s="299" t="str">
        <f>CONCATENATE("(",ROUND((B205/$H205)*100,1),")")</f>
        <v>(57)</v>
      </c>
      <c r="D205" s="302">
        <f>SUM(D203:D204)</f>
        <v>28.460485862194663</v>
      </c>
      <c r="E205" s="299" t="str">
        <f>CONCATENATE("(",ROUND((D205/$H205)*100,1),")")</f>
        <v>(34.5)</v>
      </c>
      <c r="F205" s="302">
        <f>SUM(F203:F204)</f>
        <v>7.0597028313478507</v>
      </c>
      <c r="G205" s="299" t="str">
        <f>CONCATENATE("(",ROUND((F205/$H205)*100,1),")")</f>
        <v>(8.6)</v>
      </c>
      <c r="H205" s="302">
        <f>SUM(H203:H204)</f>
        <v>82.538000000000096</v>
      </c>
      <c r="I205" s="299" t="str">
        <f>CONCATENATE("(",ROUND((H205/$H205)*100,1),")")</f>
        <v>(100)</v>
      </c>
      <c r="K205" s="302">
        <f t="shared" si="162"/>
        <v>2.2077296621685889</v>
      </c>
      <c r="L205" s="302">
        <f t="shared" si="163"/>
        <v>-1.0278843681209402</v>
      </c>
      <c r="M205" s="302">
        <f t="shared" si="164"/>
        <v>0.31415470595236705</v>
      </c>
      <c r="N205" s="302">
        <f t="shared" si="165"/>
        <v>1.4940000000000158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31.026406519191703</v>
      </c>
      <c r="C208" s="299" t="str">
        <f>CONCATENATE("(",ROUND((B208/$H210)*100,1),")")</f>
        <v>(36.9)</v>
      </c>
      <c r="D208" s="302">
        <f>'Ind T6'!W81</f>
        <v>9.0606646434696252</v>
      </c>
      <c r="E208" s="299" t="str">
        <f>CONCATENATE("(",ROUND((D208/$H210)*100,1),")")</f>
        <v>(10.8)</v>
      </c>
      <c r="F208" s="302">
        <f>'Ind T6'!X81</f>
        <v>5.2050110818654627</v>
      </c>
      <c r="G208" s="299" t="str">
        <f>CONCATENATE("(",ROUND((F208/$H210)*100,1),")")</f>
        <v>(6.2)</v>
      </c>
      <c r="H208" s="302">
        <f>SUM(B208,D208,F208)</f>
        <v>45.292082244526796</v>
      </c>
      <c r="I208" s="299" t="str">
        <f>CONCATENATE("(",ROUND((H208/$H210)*100,1),")")</f>
        <v>(53.9)</v>
      </c>
      <c r="K208" s="302">
        <f>B208-B198</f>
        <v>1.3030507370078546</v>
      </c>
      <c r="L208" s="302">
        <f>D208-D198</f>
        <v>0.22458750702479513</v>
      </c>
      <c r="M208" s="302">
        <f>F208-F198</f>
        <v>0.26344803417230622</v>
      </c>
      <c r="N208" s="302">
        <f>SUM(K208:M208)</f>
        <v>1.7910862782049559</v>
      </c>
    </row>
    <row r="209" spans="1:14" x14ac:dyDescent="0.2">
      <c r="A209" s="282" t="s">
        <v>365</v>
      </c>
      <c r="B209" s="302">
        <f>'Ind T6'!V80</f>
        <v>18.199134449434474</v>
      </c>
      <c r="C209" s="299" t="str">
        <f>CONCATENATE("(",ROUND((B209/$H210)*100,1),")")</f>
        <v>(21.7)</v>
      </c>
      <c r="D209" s="302">
        <f>'Ind T6'!W80</f>
        <v>18.371936850604097</v>
      </c>
      <c r="E209" s="299" t="str">
        <f>CONCATENATE("(",ROUND((D209/$H210)*100,1),")")</f>
        <v>(21.9)</v>
      </c>
      <c r="F209" s="302">
        <f>'Ind T6'!X80</f>
        <v>2.1688464554347551</v>
      </c>
      <c r="G209" s="299" t="str">
        <f>CONCATENATE("(",ROUND((F209/$H210)*100,1),")")</f>
        <v>(2.6)</v>
      </c>
      <c r="H209" s="302">
        <f t="shared" ref="H209" si="166">SUM(B209,D209,F209)</f>
        <v>38.739917755473321</v>
      </c>
      <c r="I209" s="299" t="str">
        <f>CONCATENATE("(",ROUND((H209/$H210)*100,1),")")</f>
        <v>(46.1)</v>
      </c>
      <c r="K209" s="302">
        <f t="shared" ref="K209:K210" si="167">B209-B199</f>
        <v>2.2817174719460969</v>
      </c>
      <c r="L209" s="302">
        <f t="shared" ref="L209:L210" si="168">D209-D199</f>
        <v>-1.7599691698641671</v>
      </c>
      <c r="M209" s="302">
        <f t="shared" ref="M209:M210" si="169">F209-F199</f>
        <v>0.22916541971327486</v>
      </c>
      <c r="N209" s="302">
        <f t="shared" ref="N209:N210" si="170">SUM(K209:M209)</f>
        <v>0.75091372179520466</v>
      </c>
    </row>
    <row r="210" spans="1:14" x14ac:dyDescent="0.2">
      <c r="A210" s="282" t="s">
        <v>363</v>
      </c>
      <c r="B210" s="302">
        <f>SUM(B208:B209)</f>
        <v>49.225540968626177</v>
      </c>
      <c r="C210" s="299" t="str">
        <f>CONCATENATE("(",ROUND((B210/$H210)*100,1),")")</f>
        <v>(58.6)</v>
      </c>
      <c r="D210" s="302">
        <f>SUM(D208:D209)</f>
        <v>27.432601494073722</v>
      </c>
      <c r="E210" s="299" t="str">
        <f>CONCATENATE("(",ROUND((D210/$H210)*100,1),")")</f>
        <v>(32.6)</v>
      </c>
      <c r="F210" s="302">
        <f>SUM(F208:F209)</f>
        <v>7.3738575373002178</v>
      </c>
      <c r="G210" s="299" t="str">
        <f>CONCATENATE("(",ROUND((F210/$H210)*100,1),")")</f>
        <v>(8.8)</v>
      </c>
      <c r="H210" s="302">
        <f>SUM(H208:H209)</f>
        <v>84.032000000000124</v>
      </c>
      <c r="I210" s="299" t="str">
        <f>CONCATENATE("(",ROUND((H210/$H210)*100,1),")")</f>
        <v>(100)</v>
      </c>
      <c r="K210" s="302">
        <f t="shared" si="167"/>
        <v>3.5847682089539532</v>
      </c>
      <c r="L210" s="302">
        <f t="shared" si="168"/>
        <v>-1.5353816628393702</v>
      </c>
      <c r="M210" s="302">
        <f t="shared" si="169"/>
        <v>0.49261345388558109</v>
      </c>
      <c r="N210" s="302">
        <f t="shared" si="170"/>
        <v>2.5420000000001641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16.111628754918293</v>
      </c>
      <c r="C219" s="299" t="str">
        <f>CONCATENATE("(",ROUND((B219/$H221)*100,1),")")</f>
        <v>(56.4)</v>
      </c>
      <c r="D219" s="302">
        <f>'Ind T6'!M90</f>
        <v>2.4100570524901692</v>
      </c>
      <c r="E219" s="299" t="str">
        <f>CONCATENATE("(",ROUND((D219/$H221)*100,1),")")</f>
        <v>(8.4)</v>
      </c>
      <c r="F219" s="302">
        <f>'Ind T6'!N90</f>
        <v>3.5298868813825686</v>
      </c>
      <c r="G219" s="299" t="str">
        <f>CONCATENATE("(",ROUND((F219/$H221)*100,1),")")</f>
        <v>(12.3)</v>
      </c>
      <c r="H219" s="302">
        <f>SUM(B219,D219,F219)</f>
        <v>22.051572688791033</v>
      </c>
      <c r="I219" s="299" t="str">
        <f>CONCATENATE("(",ROUND((H219/$H221)*100,1),")")</f>
        <v>(77.1)</v>
      </c>
      <c r="K219" s="302">
        <f>B224-B219</f>
        <v>0.43162334288803805</v>
      </c>
      <c r="L219" s="302">
        <f>D224-D219</f>
        <v>9.1209700061427146E-2</v>
      </c>
      <c r="M219" s="302">
        <f>F224-F219</f>
        <v>4.835099177071811E-2</v>
      </c>
      <c r="N219" s="302">
        <f>SUM(K219:M219)</f>
        <v>0.57118403472018331</v>
      </c>
    </row>
    <row r="220" spans="1:14" x14ac:dyDescent="0.2">
      <c r="A220" s="282" t="s">
        <v>365</v>
      </c>
      <c r="B220" s="302">
        <f>'Ind T6'!L89</f>
        <v>3.8192276489874586</v>
      </c>
      <c r="C220" s="299" t="str">
        <f>CONCATENATE("(",ROUND((B220/$H221)*100,1),")")</f>
        <v>(13.4)</v>
      </c>
      <c r="D220" s="302">
        <f>'Ind T6'!M89</f>
        <v>2.2266199397503561</v>
      </c>
      <c r="E220" s="299" t="str">
        <f>CONCATENATE("(",ROUND((D220/$H221)*100,1),")")</f>
        <v>(7.8)</v>
      </c>
      <c r="F220" s="302">
        <f>'Ind T6'!N89</f>
        <v>0.48757972247115949</v>
      </c>
      <c r="G220" s="299" t="str">
        <f>CONCATENATE("(",ROUND((F220/$H221)*100,1),")")</f>
        <v>(1.7)</v>
      </c>
      <c r="H220" s="302">
        <f t="shared" ref="H220" si="171">SUM(B220,D220,F220)</f>
        <v>6.5334273112089738</v>
      </c>
      <c r="I220" s="299" t="str">
        <f>CONCATENATE("(",ROUND((H220/$H221)*100,1),")")</f>
        <v>(22.9)</v>
      </c>
      <c r="K220" s="302">
        <f t="shared" ref="K220:K221" si="172">B225-B220</f>
        <v>0.2931652747976119</v>
      </c>
      <c r="L220" s="302">
        <f t="shared" ref="L220:L221" si="173">D225-D220</f>
        <v>0.1896274283803403</v>
      </c>
      <c r="M220" s="302">
        <f t="shared" ref="M220:M221" si="174">F225-F220</f>
        <v>-3.9767378981725443E-3</v>
      </c>
      <c r="N220" s="302">
        <f t="shared" ref="N220:N221" si="175">SUM(K220:M220)</f>
        <v>0.47881596527977965</v>
      </c>
    </row>
    <row r="221" spans="1:14" x14ac:dyDescent="0.2">
      <c r="A221" s="282" t="s">
        <v>363</v>
      </c>
      <c r="B221" s="302">
        <f>SUM(B219:B220)</f>
        <v>19.93085640390575</v>
      </c>
      <c r="C221" s="299" t="str">
        <f>CONCATENATE("(",ROUND((B221/$H221)*100,1),")")</f>
        <v>(69.7)</v>
      </c>
      <c r="D221" s="302">
        <f>SUM(D219:D220)</f>
        <v>4.6366769922405258</v>
      </c>
      <c r="E221" s="299" t="str">
        <f>CONCATENATE("(",ROUND((D221/$H221)*100,1),")")</f>
        <v>(16.2)</v>
      </c>
      <c r="F221" s="302">
        <f>SUM(F219:F220)</f>
        <v>4.0174666038537277</v>
      </c>
      <c r="G221" s="299" t="str">
        <f>CONCATENATE("(",ROUND((F221/$H221)*100,1),")")</f>
        <v>(14.1)</v>
      </c>
      <c r="H221" s="302">
        <f>SUM(H219:H220)</f>
        <v>28.585000000000008</v>
      </c>
      <c r="I221" s="299" t="str">
        <f>CONCATENATE("(",ROUND((H221/$H221)*100,1),")")</f>
        <v>(100)</v>
      </c>
      <c r="K221" s="302">
        <f t="shared" si="172"/>
        <v>0.72478861768565039</v>
      </c>
      <c r="L221" s="302">
        <f t="shared" si="173"/>
        <v>0.28083712844176745</v>
      </c>
      <c r="M221" s="302">
        <f t="shared" si="174"/>
        <v>4.4374253872545566E-2</v>
      </c>
      <c r="N221" s="302">
        <f t="shared" si="175"/>
        <v>1.0499999999999634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16.543252097806331</v>
      </c>
      <c r="C224" s="299" t="str">
        <f>CONCATENATE("(",ROUND((B224/$H226)*100,1),")")</f>
        <v>(55.8)</v>
      </c>
      <c r="D224" s="302">
        <f>'Ind T6'!R90</f>
        <v>2.5012667525515964</v>
      </c>
      <c r="E224" s="299" t="str">
        <f>CONCATENATE("(",ROUND((D224/$H226)*100,1),")")</f>
        <v>(8.4)</v>
      </c>
      <c r="F224" s="302">
        <f>'Ind T6'!S90</f>
        <v>3.5782378731532867</v>
      </c>
      <c r="G224" s="299" t="str">
        <f>CONCATENATE("(",ROUND((F224/$H226)*100,1),")")</f>
        <v>(12.1)</v>
      </c>
      <c r="H224" s="302">
        <f>SUM(B224,D224,F224)</f>
        <v>22.622756723511216</v>
      </c>
      <c r="I224" s="299" t="str">
        <f>CONCATENATE("(",ROUND((H224/$H226)*100,1),")")</f>
        <v>(76.3)</v>
      </c>
      <c r="K224" s="302">
        <f>B229-B224</f>
        <v>-0.25467868619812251</v>
      </c>
      <c r="L224" s="302">
        <f>D229-D224</f>
        <v>0.10477778301817686</v>
      </c>
      <c r="M224" s="302">
        <f>F229-F224</f>
        <v>9.1072833251806706E-2</v>
      </c>
      <c r="N224" s="302">
        <f>SUM(K224:M224)</f>
        <v>-5.8828069928138937E-2</v>
      </c>
    </row>
    <row r="225" spans="1:14" x14ac:dyDescent="0.2">
      <c r="A225" s="282" t="s">
        <v>365</v>
      </c>
      <c r="B225" s="302">
        <f>'Ind T6'!Q89</f>
        <v>4.1123929237850705</v>
      </c>
      <c r="C225" s="299" t="str">
        <f>CONCATENATE("(",ROUND((B225/$H226)*100,1),")")</f>
        <v>(13.9)</v>
      </c>
      <c r="D225" s="302">
        <f>'Ind T6'!R89</f>
        <v>2.4162473681306964</v>
      </c>
      <c r="E225" s="299" t="str">
        <f>CONCATENATE("(",ROUND((D225/$H226)*100,1),")")</f>
        <v>(8.2)</v>
      </c>
      <c r="F225" s="302">
        <f>'Ind T6'!S89</f>
        <v>0.48360298457298695</v>
      </c>
      <c r="G225" s="299" t="str">
        <f>CONCATENATE("(",ROUND((F225/$H226)*100,1),")")</f>
        <v>(1.6)</v>
      </c>
      <c r="H225" s="302">
        <f t="shared" ref="H225" si="176">SUM(B225,D225,F225)</f>
        <v>7.0122432764887543</v>
      </c>
      <c r="I225" s="299" t="str">
        <f>CONCATENATE("(",ROUND((H225/$H226)*100,1),")")</f>
        <v>(23.7)</v>
      </c>
      <c r="K225" s="302">
        <f t="shared" ref="K225:K226" si="177">B230-B225</f>
        <v>0.2104607475205631</v>
      </c>
      <c r="L225" s="302">
        <f t="shared" ref="L225:L226" si="178">D230-D225</f>
        <v>0.20958543778588856</v>
      </c>
      <c r="M225" s="302">
        <f t="shared" ref="M225:M226" si="179">F230-F225</f>
        <v>-1.2218115378232364E-2</v>
      </c>
      <c r="N225" s="302">
        <f t="shared" ref="N225:N226" si="180">SUM(K225:M225)</f>
        <v>0.40782806992821929</v>
      </c>
    </row>
    <row r="226" spans="1:14" x14ac:dyDescent="0.2">
      <c r="A226" s="282" t="s">
        <v>363</v>
      </c>
      <c r="B226" s="302">
        <f>SUM(B224:B225)</f>
        <v>20.6556450215914</v>
      </c>
      <c r="C226" s="299" t="str">
        <f>CONCATENATE("(",ROUND((B226/$H226)*100,1),")")</f>
        <v>(69.7)</v>
      </c>
      <c r="D226" s="302">
        <f>SUM(D224:D225)</f>
        <v>4.9175141206822932</v>
      </c>
      <c r="E226" s="299" t="str">
        <f>CONCATENATE("(",ROUND((D226/$H226)*100,1),")")</f>
        <v>(16.6)</v>
      </c>
      <c r="F226" s="302">
        <f>SUM(F224:F225)</f>
        <v>4.0618408577262732</v>
      </c>
      <c r="G226" s="299" t="str">
        <f>CONCATENATE("(",ROUND((F226/$H226)*100,1),")")</f>
        <v>(13.7)</v>
      </c>
      <c r="H226" s="302">
        <f>SUM(H224:H225)</f>
        <v>29.63499999999997</v>
      </c>
      <c r="I226" s="299" t="str">
        <f>CONCATENATE("(",ROUND((H226/$H226)*100,1),")")</f>
        <v>(100)</v>
      </c>
      <c r="K226" s="302">
        <f t="shared" si="177"/>
        <v>-4.4217938677558521E-2</v>
      </c>
      <c r="L226" s="302">
        <f t="shared" si="178"/>
        <v>0.31436322080406498</v>
      </c>
      <c r="M226" s="302">
        <f t="shared" si="179"/>
        <v>7.8854717873574565E-2</v>
      </c>
      <c r="N226" s="302">
        <f t="shared" si="180"/>
        <v>0.34900000000008102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16.288573411608208</v>
      </c>
      <c r="C229" s="299" t="str">
        <f>CONCATENATE("(",ROUND((B229/$H231)*100,1),")")</f>
        <v>(54.3)</v>
      </c>
      <c r="D229" s="302">
        <f>'Ind T6'!W90</f>
        <v>2.6060445355697732</v>
      </c>
      <c r="E229" s="299" t="str">
        <f>CONCATENATE("(",ROUND((D229/$H231)*100,1),")")</f>
        <v>(8.7)</v>
      </c>
      <c r="F229" s="302">
        <f>'Ind T6'!X90</f>
        <v>3.6693107064050934</v>
      </c>
      <c r="G229" s="299" t="str">
        <f>CONCATENATE("(",ROUND((F229/$H231)*100,1),")")</f>
        <v>(12.2)</v>
      </c>
      <c r="H229" s="302">
        <f>SUM(B229,D229,F229)</f>
        <v>22.563928653583073</v>
      </c>
      <c r="I229" s="299" t="str">
        <f>CONCATENATE("(",ROUND((H229/$H231)*100,1),")")</f>
        <v>(75.3)</v>
      </c>
      <c r="K229" s="302">
        <f>B229-B219</f>
        <v>0.17694465668991555</v>
      </c>
      <c r="L229" s="302">
        <f>D229-D219</f>
        <v>0.19598748307960401</v>
      </c>
      <c r="M229" s="302">
        <f>F229-F219</f>
        <v>0.13942382502252482</v>
      </c>
      <c r="N229" s="302">
        <f>SUM(K229:M229)</f>
        <v>0.51235596479204437</v>
      </c>
    </row>
    <row r="230" spans="1:14" x14ac:dyDescent="0.2">
      <c r="A230" s="282" t="s">
        <v>365</v>
      </c>
      <c r="B230" s="302">
        <f>'Ind T6'!V89</f>
        <v>4.3228536713056336</v>
      </c>
      <c r="C230" s="299" t="str">
        <f>CONCATENATE("(",ROUND((B230/$H231)*100,1),")")</f>
        <v>(14.4)</v>
      </c>
      <c r="D230" s="302">
        <f>'Ind T6'!W89</f>
        <v>2.625832805916585</v>
      </c>
      <c r="E230" s="299" t="str">
        <f>CONCATENATE("(",ROUND((D230/$H231)*100,1),")")</f>
        <v>(8.8)</v>
      </c>
      <c r="F230" s="302">
        <f>'Ind T6'!X89</f>
        <v>0.47138486919475459</v>
      </c>
      <c r="G230" s="299" t="str">
        <f>CONCATENATE("(",ROUND((F230/$H231)*100,1),")")</f>
        <v>(1.6)</v>
      </c>
      <c r="H230" s="302">
        <f t="shared" ref="H230" si="181">SUM(B230,D230,F230)</f>
        <v>7.4200713464169734</v>
      </c>
      <c r="I230" s="299" t="str">
        <f>CONCATENATE("(",ROUND((H230/$H231)*100,1),")")</f>
        <v>(24.7)</v>
      </c>
      <c r="K230" s="302">
        <f t="shared" ref="K230:K231" si="182">B230-B220</f>
        <v>0.50362602231817499</v>
      </c>
      <c r="L230" s="302">
        <f t="shared" ref="L230:L231" si="183">D230-D220</f>
        <v>0.39921286616622886</v>
      </c>
      <c r="M230" s="302">
        <f t="shared" ref="M230:M231" si="184">F230-F220</f>
        <v>-1.6194853276404908E-2</v>
      </c>
      <c r="N230" s="302">
        <f t="shared" ref="N230:N231" si="185">SUM(K230:M230)</f>
        <v>0.88664403520799895</v>
      </c>
    </row>
    <row r="231" spans="1:14" x14ac:dyDescent="0.2">
      <c r="A231" s="282" t="s">
        <v>363</v>
      </c>
      <c r="B231" s="302">
        <f>SUM(B229:B230)</f>
        <v>20.611427082913842</v>
      </c>
      <c r="C231" s="299" t="str">
        <f>CONCATENATE("(",ROUND((B231/$H231)*100,1),")")</f>
        <v>(68.7)</v>
      </c>
      <c r="D231" s="302">
        <f>SUM(D229:D230)</f>
        <v>5.2318773414863582</v>
      </c>
      <c r="E231" s="299" t="str">
        <f>CONCATENATE("(",ROUND((D231/$H231)*100,1),")")</f>
        <v>(17.4)</v>
      </c>
      <c r="F231" s="302">
        <f>SUM(F229:F230)</f>
        <v>4.1406955755998478</v>
      </c>
      <c r="G231" s="299" t="str">
        <f>CONCATENATE("(",ROUND((F231/$H231)*100,1),")")</f>
        <v>(13.8)</v>
      </c>
      <c r="H231" s="302">
        <f>SUM(H229:H230)</f>
        <v>29.984000000000044</v>
      </c>
      <c r="I231" s="299" t="str">
        <f>CONCATENATE("(",ROUND((H231/$H231)*100,1),")")</f>
        <v>(100)</v>
      </c>
      <c r="K231" s="302">
        <f t="shared" si="182"/>
        <v>0.68057067900809187</v>
      </c>
      <c r="L231" s="302">
        <f t="shared" si="183"/>
        <v>0.59520034924583243</v>
      </c>
      <c r="M231" s="302">
        <f t="shared" si="184"/>
        <v>0.12322897174612013</v>
      </c>
      <c r="N231" s="302">
        <f t="shared" si="185"/>
        <v>1.3990000000000444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6.100701322658125</v>
      </c>
      <c r="C240" s="299" t="str">
        <f>CONCATENATE("(",ROUND((B240/$H242)*100,1),")")</f>
        <v>(17.9)</v>
      </c>
      <c r="D240" s="302">
        <f>'Ind T6'!M99</f>
        <v>7.6591950291520394</v>
      </c>
      <c r="E240" s="299" t="str">
        <f>CONCATENATE("(",ROUND((D240/$H242)*100,1),")")</f>
        <v>(22.5)</v>
      </c>
      <c r="F240" s="302">
        <f>'Ind T6'!N99</f>
        <v>0.33436946532920864</v>
      </c>
      <c r="G240" s="299" t="str">
        <f>CONCATENATE("(",ROUND((F240/$H242)*100,1),")")</f>
        <v>(1)</v>
      </c>
      <c r="H240" s="302">
        <f>SUM(B240,D240,F240)</f>
        <v>14.094265817139373</v>
      </c>
      <c r="I240" s="299" t="str">
        <f>CONCATENATE("(",ROUND((H240/$H242)*100,1),")")</f>
        <v>(41.4)</v>
      </c>
      <c r="K240" s="302">
        <f>B245-B240</f>
        <v>8.8177277616265926E-2</v>
      </c>
      <c r="L240" s="302">
        <f>D245-D240</f>
        <v>-4.6668900727723006E-2</v>
      </c>
      <c r="M240" s="302">
        <f>F245-F240</f>
        <v>1.6104034788277322E-2</v>
      </c>
      <c r="N240" s="302">
        <f>SUM(K240:M240)</f>
        <v>5.7612411676820241E-2</v>
      </c>
    </row>
    <row r="241" spans="1:14" x14ac:dyDescent="0.2">
      <c r="A241" s="282" t="s">
        <v>365</v>
      </c>
      <c r="B241" s="302">
        <f>'Ind T6'!L98</f>
        <v>6.3994995682890741</v>
      </c>
      <c r="C241" s="299" t="str">
        <f>CONCATENATE("(",ROUND((B241/$H242)*100,1),")")</f>
        <v>(18.8)</v>
      </c>
      <c r="D241" s="302">
        <f>'Ind T6'!M98</f>
        <v>12.620668755504552</v>
      </c>
      <c r="E241" s="299" t="str">
        <f>CONCATENATE("(",ROUND((D241/$H242)*100,1),")")</f>
        <v>(37.1)</v>
      </c>
      <c r="F241" s="302">
        <f>'Ind T6'!N98</f>
        <v>0.94856585906703761</v>
      </c>
      <c r="G241" s="299" t="str">
        <f>CONCATENATE("(",ROUND((F241/$H242)*100,1),")")</f>
        <v>(2.8)</v>
      </c>
      <c r="H241" s="302">
        <f t="shared" ref="H241" si="186">SUM(B241,D241,F241)</f>
        <v>19.968734182860665</v>
      </c>
      <c r="I241" s="299" t="str">
        <f>CONCATENATE("(",ROUND((H241/$H242)*100,1),")")</f>
        <v>(58.6)</v>
      </c>
      <c r="K241" s="302">
        <f t="shared" ref="K241:K242" si="187">B246-B241</f>
        <v>9.0544536198533088E-2</v>
      </c>
      <c r="L241" s="302">
        <f t="shared" ref="L241:L242" si="188">D246-D241</f>
        <v>0.21077034847598064</v>
      </c>
      <c r="M241" s="302">
        <f t="shared" ref="M241:M242" si="189">F246-F241</f>
        <v>6.0072703648663683E-2</v>
      </c>
      <c r="N241" s="302">
        <f t="shared" ref="N241:N242" si="190">SUM(K241:M241)</f>
        <v>0.36138758832317741</v>
      </c>
    </row>
    <row r="242" spans="1:14" x14ac:dyDescent="0.2">
      <c r="A242" s="282" t="s">
        <v>363</v>
      </c>
      <c r="B242" s="302">
        <f>SUM(B240:B241)</f>
        <v>12.500200890947198</v>
      </c>
      <c r="C242" s="299" t="str">
        <f>CONCATENATE("(",ROUND((B242/$H242)*100,1),")")</f>
        <v>(36.7)</v>
      </c>
      <c r="D242" s="302">
        <f>SUM(D240:D241)</f>
        <v>20.279863784656591</v>
      </c>
      <c r="E242" s="299" t="str">
        <f>CONCATENATE("(",ROUND((D242/$H242)*100,1),")")</f>
        <v>(59.5)</v>
      </c>
      <c r="F242" s="302">
        <f>SUM(F240:F241)</f>
        <v>1.2829353243962462</v>
      </c>
      <c r="G242" s="299" t="str">
        <f>CONCATENATE("(",ROUND((F242/$H242)*100,1),")")</f>
        <v>(3.8)</v>
      </c>
      <c r="H242" s="302">
        <f>SUM(H240:H241)</f>
        <v>34.063000000000038</v>
      </c>
      <c r="I242" s="299" t="str">
        <f>CONCATENATE("(",ROUND((H242/$H242)*100,1),")")</f>
        <v>(100)</v>
      </c>
      <c r="K242" s="302">
        <f t="shared" si="187"/>
        <v>0.1787218138147999</v>
      </c>
      <c r="L242" s="302">
        <f t="shared" si="188"/>
        <v>0.16410144774825852</v>
      </c>
      <c r="M242" s="302">
        <f t="shared" si="189"/>
        <v>7.6176738436940949E-2</v>
      </c>
      <c r="N242" s="302">
        <f t="shared" si="190"/>
        <v>0.41899999999999937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6.188878600274391</v>
      </c>
      <c r="C245" s="299" t="str">
        <f>CONCATENATE("(",ROUND((B245/$H247)*100,1),")")</f>
        <v>(17.9)</v>
      </c>
      <c r="D245" s="302">
        <f>'Ind T6'!R99</f>
        <v>7.6125261284243164</v>
      </c>
      <c r="E245" s="299" t="str">
        <f>CONCATENATE("(",ROUND((D245/$H247)*100,1),")")</f>
        <v>(22.1)</v>
      </c>
      <c r="F245" s="302">
        <f>'Ind T6'!S99</f>
        <v>0.35047350011748596</v>
      </c>
      <c r="G245" s="299" t="str">
        <f>CONCATENATE("(",ROUND((F245/$H247)*100,1),")")</f>
        <v>(1)</v>
      </c>
      <c r="H245" s="302">
        <f>SUM(B245,D245,F245)</f>
        <v>14.151878228816193</v>
      </c>
      <c r="I245" s="299" t="str">
        <f>CONCATENATE("(",ROUND((H245/$H247)*100,1),")")</f>
        <v>(41)</v>
      </c>
      <c r="K245" s="302">
        <f>B250-B245</f>
        <v>0.60063908994957504</v>
      </c>
      <c r="L245" s="302">
        <f>D250-D245</f>
        <v>0.56555031798310029</v>
      </c>
      <c r="M245" s="302">
        <f>F250-F245</f>
        <v>3.5291763626029038E-2</v>
      </c>
      <c r="N245" s="302">
        <f>SUM(K245:M245)</f>
        <v>1.2014811715587044</v>
      </c>
    </row>
    <row r="246" spans="1:14" x14ac:dyDescent="0.2">
      <c r="A246" s="282" t="s">
        <v>365</v>
      </c>
      <c r="B246" s="302">
        <f>'Ind T6'!Q98</f>
        <v>6.4900441044876072</v>
      </c>
      <c r="C246" s="299" t="str">
        <f>CONCATENATE("(",ROUND((B246/$H247)*100,1),")")</f>
        <v>(18.8)</v>
      </c>
      <c r="D246" s="302">
        <f>'Ind T6'!R98</f>
        <v>12.831439103980532</v>
      </c>
      <c r="E246" s="299" t="str">
        <f>CONCATENATE("(",ROUND((D246/$H247)*100,1),")")</f>
        <v>(37.2)</v>
      </c>
      <c r="F246" s="302">
        <f>'Ind T6'!S98</f>
        <v>1.0086385627157013</v>
      </c>
      <c r="G246" s="299" t="str">
        <f>CONCATENATE("(",ROUND((F246/$H247)*100,1),")")</f>
        <v>(2.9)</v>
      </c>
      <c r="H246" s="302">
        <f t="shared" ref="H246" si="191">SUM(B246,D246,F246)</f>
        <v>20.33012177118384</v>
      </c>
      <c r="I246" s="299" t="str">
        <f>CONCATENATE("(",ROUND((H246/$H247)*100,1),")")</f>
        <v>(59)</v>
      </c>
      <c r="K246" s="302">
        <f t="shared" ref="K246:K247" si="192">B251-B246</f>
        <v>0.57733248210523502</v>
      </c>
      <c r="L246" s="302">
        <f t="shared" ref="L246:L247" si="193">D251-D246</f>
        <v>1.0786726318076578</v>
      </c>
      <c r="M246" s="302">
        <f t="shared" ref="M246:M247" si="194">F251-F246</f>
        <v>0.10451371452832459</v>
      </c>
      <c r="N246" s="302">
        <f t="shared" ref="N246:N247" si="195">SUM(K246:M246)</f>
        <v>1.7605188284412174</v>
      </c>
    </row>
    <row r="247" spans="1:14" x14ac:dyDescent="0.2">
      <c r="A247" s="282" t="s">
        <v>363</v>
      </c>
      <c r="B247" s="302">
        <f>SUM(B245:B246)</f>
        <v>12.678922704761998</v>
      </c>
      <c r="C247" s="299" t="str">
        <f>CONCATENATE("(",ROUND((B247/$H247)*100,1),")")</f>
        <v>(36.8)</v>
      </c>
      <c r="D247" s="302">
        <f>SUM(D245:D246)</f>
        <v>20.44396523240485</v>
      </c>
      <c r="E247" s="299" t="str">
        <f>CONCATENATE("(",ROUND((D247/$H247)*100,1),")")</f>
        <v>(59.3)</v>
      </c>
      <c r="F247" s="302">
        <f>SUM(F245:F246)</f>
        <v>1.3591120628331872</v>
      </c>
      <c r="G247" s="299" t="str">
        <f>CONCATENATE("(",ROUND((F247/$H247)*100,1),")")</f>
        <v>(3.9)</v>
      </c>
      <c r="H247" s="302">
        <f>SUM(H245:H246)</f>
        <v>34.482000000000035</v>
      </c>
      <c r="I247" s="299" t="str">
        <f>CONCATENATE("(",ROUND((H247/$H247)*100,1),")")</f>
        <v>(100)</v>
      </c>
      <c r="K247" s="302">
        <f t="shared" si="192"/>
        <v>1.1779715720548101</v>
      </c>
      <c r="L247" s="302">
        <f t="shared" si="193"/>
        <v>1.644222949790759</v>
      </c>
      <c r="M247" s="302">
        <f t="shared" si="194"/>
        <v>0.13980547815435362</v>
      </c>
      <c r="N247" s="302">
        <f t="shared" si="195"/>
        <v>2.9619999999999225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6.789517690223966</v>
      </c>
      <c r="C250" s="299" t="str">
        <f>CONCATENATE("(",ROUND((B250/$H252)*100,1),")")</f>
        <v>(18.1)</v>
      </c>
      <c r="D250" s="302">
        <f>'Ind T6'!W99</f>
        <v>8.1780764464074167</v>
      </c>
      <c r="E250" s="299" t="str">
        <f>CONCATENATE("(",ROUND((D250/$H252)*100,1),")")</f>
        <v>(21.8)</v>
      </c>
      <c r="F250" s="302">
        <f>'Ind T6'!X99</f>
        <v>0.385765263743515</v>
      </c>
      <c r="G250" s="299" t="str">
        <f>CONCATENATE("(",ROUND((F250/$H252)*100,1),")")</f>
        <v>(1)</v>
      </c>
      <c r="H250" s="302">
        <f>SUM(B250,D250,F250)</f>
        <v>15.353359400374899</v>
      </c>
      <c r="I250" s="299" t="str">
        <f>CONCATENATE("(",ROUND((H250/$H252)*100,1),")")</f>
        <v>(41)</v>
      </c>
      <c r="K250" s="302">
        <f>B250-B240</f>
        <v>0.68881636756584097</v>
      </c>
      <c r="L250" s="302">
        <f>D250-D240</f>
        <v>0.51888141725537729</v>
      </c>
      <c r="M250" s="302">
        <f>F250-F240</f>
        <v>5.139579841430636E-2</v>
      </c>
      <c r="N250" s="302">
        <f>SUM(K250:M250)</f>
        <v>1.2590935832355246</v>
      </c>
    </row>
    <row r="251" spans="1:14" x14ac:dyDescent="0.2">
      <c r="A251" s="282" t="s">
        <v>365</v>
      </c>
      <c r="B251" s="302">
        <f>'Ind T6'!V98</f>
        <v>7.0673765865928422</v>
      </c>
      <c r="C251" s="299" t="str">
        <f>CONCATENATE("(",ROUND((B251/$H252)*100,1),")")</f>
        <v>(18.9)</v>
      </c>
      <c r="D251" s="302">
        <f>'Ind T6'!W98</f>
        <v>13.91011173578819</v>
      </c>
      <c r="E251" s="299" t="str">
        <f>CONCATENATE("(",ROUND((D251/$H252)*100,1),")")</f>
        <v>(37.1)</v>
      </c>
      <c r="F251" s="302">
        <f>'Ind T6'!X98</f>
        <v>1.1131522772440259</v>
      </c>
      <c r="G251" s="299" t="str">
        <f>CONCATENATE("(",ROUND((F251/$H252)*100,1),")")</f>
        <v>(3)</v>
      </c>
      <c r="H251" s="302">
        <f t="shared" ref="H251" si="196">SUM(B251,D251,F251)</f>
        <v>22.090640599625058</v>
      </c>
      <c r="I251" s="299" t="str">
        <f>CONCATENATE("(",ROUND((H251/$H252)*100,1),")")</f>
        <v>(59)</v>
      </c>
      <c r="K251" s="302">
        <f t="shared" ref="K251:K252" si="197">B251-B241</f>
        <v>0.66787701830376811</v>
      </c>
      <c r="L251" s="302">
        <f t="shared" ref="L251:L252" si="198">D251-D241</f>
        <v>1.2894429802836385</v>
      </c>
      <c r="M251" s="302">
        <f t="shared" ref="M251:M252" si="199">F251-F241</f>
        <v>0.16458641817698827</v>
      </c>
      <c r="N251" s="302">
        <f t="shared" ref="N251:N252" si="200">SUM(K251:M251)</f>
        <v>2.1219064167643946</v>
      </c>
    </row>
    <row r="252" spans="1:14" x14ac:dyDescent="0.2">
      <c r="A252" s="282" t="s">
        <v>363</v>
      </c>
      <c r="B252" s="302">
        <f>SUM(B250:B251)</f>
        <v>13.856894276816808</v>
      </c>
      <c r="C252" s="299" t="str">
        <f>CONCATENATE("(",ROUND((B252/$H252)*100,1),")")</f>
        <v>(37)</v>
      </c>
      <c r="D252" s="302">
        <f>SUM(D250:D251)</f>
        <v>22.088188182195609</v>
      </c>
      <c r="E252" s="299" t="str">
        <f>CONCATENATE("(",ROUND((D252/$H252)*100,1),")")</f>
        <v>(59)</v>
      </c>
      <c r="F252" s="302">
        <f>SUM(F250:F251)</f>
        <v>1.4989175409875408</v>
      </c>
      <c r="G252" s="299" t="str">
        <f>CONCATENATE("(",ROUND((F252/$H252)*100,1),")")</f>
        <v>(4)</v>
      </c>
      <c r="H252" s="302">
        <f>SUM(H250:H251)</f>
        <v>37.44399999999996</v>
      </c>
      <c r="I252" s="299" t="str">
        <f>CONCATENATE("(",ROUND((H252/$H252)*100,1),")")</f>
        <v>(100)</v>
      </c>
      <c r="K252" s="302">
        <f t="shared" si="197"/>
        <v>1.35669338586961</v>
      </c>
      <c r="L252" s="302">
        <f t="shared" si="198"/>
        <v>1.8083243975390175</v>
      </c>
      <c r="M252" s="302">
        <f t="shared" si="199"/>
        <v>0.21598221659129457</v>
      </c>
      <c r="N252" s="302">
        <f t="shared" si="200"/>
        <v>3.3809999999999221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0.58210277777424591</v>
      </c>
      <c r="C261" s="299" t="str">
        <f>CONCATENATE("(",ROUND((B261/$H263)*100,1),")")</f>
        <v>(26.4)</v>
      </c>
      <c r="D261" s="302">
        <f>'Ind T6'!M108</f>
        <v>0.27295625000210688</v>
      </c>
      <c r="E261" s="299" t="str">
        <f>CONCATENATE("(",ROUND((D261/$H263)*100,1),")")</f>
        <v>(12.4)</v>
      </c>
      <c r="F261" s="302">
        <f>'Ind T6'!N108</f>
        <v>0.23905972222509306</v>
      </c>
      <c r="G261" s="299" t="str">
        <f>CONCATENATE("(",ROUND((F261/$H263)*100,1),")")</f>
        <v>(10.9)</v>
      </c>
      <c r="H261" s="302">
        <f>SUM(B261,D261,F261)</f>
        <v>1.0941187500014458</v>
      </c>
      <c r="I261" s="299" t="str">
        <f>CONCATENATE("(",ROUND((H261/$H263)*100,1),")")</f>
        <v>(49.7)</v>
      </c>
      <c r="K261" s="302">
        <f>B266-B261</f>
        <v>-1.6237932010300438E-2</v>
      </c>
      <c r="L261" s="302">
        <f>D266-D261</f>
        <v>6.7856854799891453E-3</v>
      </c>
      <c r="M261" s="302">
        <f>F266-F261</f>
        <v>-3.9846103747097072E-3</v>
      </c>
      <c r="N261" s="302">
        <f>SUM(K261:M261)</f>
        <v>-1.3436856905021E-2</v>
      </c>
    </row>
    <row r="262" spans="1:14" x14ac:dyDescent="0.2">
      <c r="A262" s="282" t="s">
        <v>365</v>
      </c>
      <c r="B262" s="302">
        <f>'Ind T6'!L107</f>
        <v>0.25537083333209593</v>
      </c>
      <c r="C262" s="299" t="str">
        <f>CONCATENATE("(",ROUND((B262/$H263)*100,1),")")</f>
        <v>(11.6)</v>
      </c>
      <c r="D262" s="302">
        <f>'Ind T6'!M107</f>
        <v>0.57088888889813272</v>
      </c>
      <c r="E262" s="299" t="str">
        <f>CONCATENATE("(",ROUND((D262/$H263)*100,1),")")</f>
        <v>(25.9)</v>
      </c>
      <c r="F262" s="302">
        <f>'Ind T6'!N107</f>
        <v>0.28162152776832772</v>
      </c>
      <c r="G262" s="299" t="str">
        <f>CONCATENATE("(",ROUND((F262/$H263)*100,1),")")</f>
        <v>(12.8)</v>
      </c>
      <c r="H262" s="302">
        <f t="shared" ref="H262" si="201">SUM(B262,D262,F262)</f>
        <v>1.1078812499985564</v>
      </c>
      <c r="I262" s="299" t="str">
        <f>CONCATENATE("(",ROUND((H262/$H263)*100,1),")")</f>
        <v>(50.3)</v>
      </c>
      <c r="K262" s="302">
        <f t="shared" ref="K262:K263" si="202">B267-B262</f>
        <v>-6.5128159044630651E-3</v>
      </c>
      <c r="L262" s="302">
        <f t="shared" ref="L262:L263" si="203">D267-D262</f>
        <v>-5.0240431311940892E-3</v>
      </c>
      <c r="M262" s="302">
        <f t="shared" ref="M262:M263" si="204">F267-F262</f>
        <v>-9.0262840593274829E-3</v>
      </c>
      <c r="N262" s="302">
        <f t="shared" ref="N262:N263" si="205">SUM(K262:M262)</f>
        <v>-2.0563143094984637E-2</v>
      </c>
    </row>
    <row r="263" spans="1:14" x14ac:dyDescent="0.2">
      <c r="A263" s="282" t="s">
        <v>363</v>
      </c>
      <c r="B263" s="302">
        <f>SUM(B261:B262)</f>
        <v>0.83747361110634189</v>
      </c>
      <c r="C263" s="299" t="str">
        <f>CONCATENATE("(",ROUND((B263/$H263)*100,1),")")</f>
        <v>(38)</v>
      </c>
      <c r="D263" s="302">
        <f>SUM(D261:D262)</f>
        <v>0.8438451389002396</v>
      </c>
      <c r="E263" s="299" t="str">
        <f>CONCATENATE("(",ROUND((D263/$H263)*100,1),")")</f>
        <v>(38.3)</v>
      </c>
      <c r="F263" s="302">
        <f>SUM(F261:F262)</f>
        <v>0.5206812499934208</v>
      </c>
      <c r="G263" s="299" t="str">
        <f>CONCATENATE("(",ROUND((F263/$H263)*100,1),")")</f>
        <v>(23.6)</v>
      </c>
      <c r="H263" s="302">
        <f>SUM(H261:H262)</f>
        <v>2.2020000000000022</v>
      </c>
      <c r="I263" s="299" t="str">
        <f>CONCATENATE("(",ROUND((H263/$H263)*100,1),")")</f>
        <v>(100)</v>
      </c>
      <c r="K263" s="302">
        <f t="shared" si="202"/>
        <v>-2.2750747914763503E-2</v>
      </c>
      <c r="L263" s="302">
        <f t="shared" si="203"/>
        <v>1.7616423487950561E-3</v>
      </c>
      <c r="M263" s="302">
        <f t="shared" si="204"/>
        <v>-1.3010894434037246E-2</v>
      </c>
      <c r="N263" s="302">
        <f t="shared" si="205"/>
        <v>-3.4000000000005692E-2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0.56586484576394547</v>
      </c>
      <c r="C266" s="299" t="str">
        <f>CONCATENATE("(",ROUND((B266/$H268)*100,1),")")</f>
        <v>(26.1)</v>
      </c>
      <c r="D266" s="302">
        <f>'Ind T6'!R108</f>
        <v>0.27974193548209603</v>
      </c>
      <c r="E266" s="299" t="str">
        <f>CONCATENATE("(",ROUND((D266/$H268)*100,1),")")</f>
        <v>(12.9)</v>
      </c>
      <c r="F266" s="302">
        <f>'Ind T6'!S108</f>
        <v>0.23507511185038335</v>
      </c>
      <c r="G266" s="299" t="str">
        <f>CONCATENATE("(",ROUND((F266/$H268)*100,1),")")</f>
        <v>(10.8)</v>
      </c>
      <c r="H266" s="302">
        <f>SUM(B266,D266,F266)</f>
        <v>1.0806818930964248</v>
      </c>
      <c r="I266" s="299" t="str">
        <f>CONCATENATE("(",ROUND((H266/$H268)*100,1),")")</f>
        <v>(49.8)</v>
      </c>
      <c r="K266" s="302">
        <f>B271-B266</f>
        <v>2.120669868497238E-3</v>
      </c>
      <c r="L266" s="302">
        <f>D271-D266</f>
        <v>2.2519362314731284E-2</v>
      </c>
      <c r="M266" s="302">
        <f>F271-F266</f>
        <v>5.6097085493970467E-3</v>
      </c>
      <c r="N266" s="302">
        <f>SUM(K266:M266)</f>
        <v>3.0249740732625569E-2</v>
      </c>
    </row>
    <row r="267" spans="1:14" x14ac:dyDescent="0.2">
      <c r="A267" s="282" t="s">
        <v>365</v>
      </c>
      <c r="B267" s="302">
        <f>'Ind T6'!Q107</f>
        <v>0.24885801742763286</v>
      </c>
      <c r="C267" s="299" t="str">
        <f>CONCATENATE("(",ROUND((B267/$H268)*100,1),")")</f>
        <v>(11.5)</v>
      </c>
      <c r="D267" s="302">
        <f>'Ind T6'!R107</f>
        <v>0.56586484576693863</v>
      </c>
      <c r="E267" s="299" t="str">
        <f>CONCATENATE("(",ROUND((D267/$H268)*100,1),")")</f>
        <v>(26.1)</v>
      </c>
      <c r="F267" s="302">
        <f>'Ind T6'!S107</f>
        <v>0.27259524370900023</v>
      </c>
      <c r="G267" s="299" t="str">
        <f>CONCATENATE("(",ROUND((F267/$H268)*100,1),")")</f>
        <v>(12.6)</v>
      </c>
      <c r="H267" s="302">
        <f t="shared" ref="H267" si="206">SUM(B267,D267,F267)</f>
        <v>1.0873181069035718</v>
      </c>
      <c r="I267" s="299" t="str">
        <f>CONCATENATE("(",ROUND((H267/$H268)*100,1),")")</f>
        <v>(50.2)</v>
      </c>
      <c r="K267" s="302">
        <f t="shared" ref="K267:K268" si="207">B272-B267</f>
        <v>5.879526029866966E-3</v>
      </c>
      <c r="L267" s="302">
        <f t="shared" ref="L267:L268" si="208">D272-D267</f>
        <v>9.0192793773247182E-3</v>
      </c>
      <c r="M267" s="302">
        <f t="shared" ref="M267:M268" si="209">F272-F267</f>
        <v>-8.1485461398135284E-3</v>
      </c>
      <c r="N267" s="302">
        <f t="shared" ref="N267:N268" si="210">SUM(K267:M267)</f>
        <v>6.7502592673781558E-3</v>
      </c>
    </row>
    <row r="268" spans="1:14" x14ac:dyDescent="0.2">
      <c r="A268" s="282" t="s">
        <v>363</v>
      </c>
      <c r="B268" s="302">
        <f>SUM(B266:B267)</f>
        <v>0.81472286319157838</v>
      </c>
      <c r="C268" s="299" t="str">
        <f>CONCATENATE("(",ROUND((B268/$H268)*100,1),")")</f>
        <v>(37.6)</v>
      </c>
      <c r="D268" s="302">
        <f>SUM(D266:D267)</f>
        <v>0.84560678124903466</v>
      </c>
      <c r="E268" s="299" t="str">
        <f>CONCATENATE("(",ROUND((D268/$H268)*100,1),")")</f>
        <v>(39)</v>
      </c>
      <c r="F268" s="302">
        <f>SUM(F266:F267)</f>
        <v>0.50767035555938356</v>
      </c>
      <c r="G268" s="299" t="str">
        <f>CONCATENATE("(",ROUND((F268/$H268)*100,1),")")</f>
        <v>(23.4)</v>
      </c>
      <c r="H268" s="302">
        <f>SUM(H266:H267)</f>
        <v>2.1679999999999966</v>
      </c>
      <c r="I268" s="299" t="str">
        <f>CONCATENATE("(",ROUND((H268/$H268)*100,1),")")</f>
        <v>(100)</v>
      </c>
      <c r="K268" s="302">
        <f t="shared" si="207"/>
        <v>8.0001958983642041E-3</v>
      </c>
      <c r="L268" s="302">
        <f t="shared" si="208"/>
        <v>3.1538641692056002E-2</v>
      </c>
      <c r="M268" s="302">
        <f t="shared" si="209"/>
        <v>-2.5388375904165095E-3</v>
      </c>
      <c r="N268" s="302">
        <f t="shared" si="210"/>
        <v>3.7000000000003697E-2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0.56798551563244271</v>
      </c>
      <c r="C271" s="299" t="str">
        <f>CONCATENATE("(",ROUND((B271/$H273)*100,1),")")</f>
        <v>(25.8)</v>
      </c>
      <c r="D271" s="302">
        <f>'Ind T6'!W108</f>
        <v>0.30226129779682731</v>
      </c>
      <c r="E271" s="299" t="str">
        <f>CONCATENATE("(",ROUND((D271/$H273)*100,1),")")</f>
        <v>(13.7)</v>
      </c>
      <c r="F271" s="302">
        <f>'Ind T6'!X108</f>
        <v>0.2406848203997804</v>
      </c>
      <c r="G271" s="299" t="str">
        <f>CONCATENATE("(",ROUND((F271/$H273)*100,1),")")</f>
        <v>(10.9)</v>
      </c>
      <c r="H271" s="302">
        <f>SUM(B271,D271,F271)</f>
        <v>1.1109316338290505</v>
      </c>
      <c r="I271" s="299" t="str">
        <f>CONCATENATE("(",ROUND((H271/$H273)*100,1),")")</f>
        <v>(50.4)</v>
      </c>
      <c r="K271" s="302">
        <f>B271-B261</f>
        <v>-1.41172621418032E-2</v>
      </c>
      <c r="L271" s="302">
        <f>D271-D261</f>
        <v>2.9305047794720429E-2</v>
      </c>
      <c r="M271" s="302">
        <f>F271-F261</f>
        <v>1.6250981746873394E-3</v>
      </c>
      <c r="N271" s="302">
        <f>SUM(K271:M271)</f>
        <v>1.6812883827604569E-2</v>
      </c>
    </row>
    <row r="272" spans="1:14" x14ac:dyDescent="0.2">
      <c r="A272" s="282" t="s">
        <v>365</v>
      </c>
      <c r="B272" s="302">
        <f>'Ind T6'!V107</f>
        <v>0.25473754345749983</v>
      </c>
      <c r="C272" s="299" t="str">
        <f>CONCATENATE("(",ROUND((B272/$H273)*100,1),")")</f>
        <v>(11.6)</v>
      </c>
      <c r="D272" s="302">
        <f>'Ind T6'!W107</f>
        <v>0.57488412514426335</v>
      </c>
      <c r="E272" s="299" t="str">
        <f>CONCATENATE("(",ROUND((D272/$H273)*100,1),")")</f>
        <v>(26.1)</v>
      </c>
      <c r="F272" s="302">
        <f>'Ind T6'!X107</f>
        <v>0.26444669756918671</v>
      </c>
      <c r="G272" s="299" t="str">
        <f>CONCATENATE("(",ROUND((F272/$H273)*100,1),")")</f>
        <v>(12)</v>
      </c>
      <c r="H272" s="302">
        <f t="shared" ref="H272" si="211">SUM(B272,D272,F272)</f>
        <v>1.09406836617095</v>
      </c>
      <c r="I272" s="299" t="str">
        <f>CONCATENATE("(",ROUND((H272/$H273)*100,1),")")</f>
        <v>(49.6)</v>
      </c>
      <c r="K272" s="302">
        <f t="shared" ref="K272:K273" si="212">B272-B262</f>
        <v>-6.3328987459609909E-4</v>
      </c>
      <c r="L272" s="302">
        <f t="shared" ref="L272:L273" si="213">D272-D262</f>
        <v>3.995236246130629E-3</v>
      </c>
      <c r="M272" s="302">
        <f t="shared" ref="M272:M273" si="214">F272-F262</f>
        <v>-1.7174830199141011E-2</v>
      </c>
      <c r="N272" s="302">
        <f t="shared" ref="N272:N273" si="215">SUM(K272:M272)</f>
        <v>-1.3812883827606481E-2</v>
      </c>
    </row>
    <row r="273" spans="1:14" x14ac:dyDescent="0.2">
      <c r="A273" s="282" t="s">
        <v>363</v>
      </c>
      <c r="B273" s="302">
        <f>SUM(B271:B272)</f>
        <v>0.82272305908994259</v>
      </c>
      <c r="C273" s="299" t="str">
        <f>CONCATENATE("(",ROUND((B273/$H273)*100,1),")")</f>
        <v>(37.3)</v>
      </c>
      <c r="D273" s="302">
        <f>SUM(D271:D272)</f>
        <v>0.87714542294109066</v>
      </c>
      <c r="E273" s="299" t="str">
        <f>CONCATENATE("(",ROUND((D273/$H273)*100,1),")")</f>
        <v>(39.8)</v>
      </c>
      <c r="F273" s="302">
        <f>SUM(F271:F272)</f>
        <v>0.50513151796896705</v>
      </c>
      <c r="G273" s="299" t="str">
        <f>CONCATENATE("(",ROUND((F273/$H273)*100,1),")")</f>
        <v>(22.9)</v>
      </c>
      <c r="H273" s="302">
        <f>SUM(H271:H272)</f>
        <v>2.2050000000000005</v>
      </c>
      <c r="I273" s="299" t="str">
        <f>CONCATENATE("(",ROUND((H273/$H273)*100,1),")")</f>
        <v>(100)</v>
      </c>
      <c r="K273" s="302">
        <f t="shared" si="212"/>
        <v>-1.4750552016399299E-2</v>
      </c>
      <c r="L273" s="302">
        <f t="shared" si="213"/>
        <v>3.3300284040851058E-2</v>
      </c>
      <c r="M273" s="302">
        <f t="shared" si="214"/>
        <v>-1.5549732024453755E-2</v>
      </c>
      <c r="N273" s="302">
        <f t="shared" si="215"/>
        <v>2.9999999999980043E-3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3.6477169399232632</v>
      </c>
      <c r="C282" s="299" t="str">
        <f>CONCATENATE("(",ROUND((B282/$H284)*100,1),")")</f>
        <v>(66.7)</v>
      </c>
      <c r="D282" s="302">
        <f>'Ind T6'!M117</f>
        <v>0.20825701014877399</v>
      </c>
      <c r="E282" s="299" t="str">
        <f>CONCATENATE("(",ROUND((D282/$H284)*100,1),")")</f>
        <v>(3.8)</v>
      </c>
      <c r="F282" s="302">
        <f>'Ind T6'!N117</f>
        <v>0.18004456526695914</v>
      </c>
      <c r="G282" s="299" t="str">
        <f>CONCATENATE("(",ROUND((F282/$H284)*100,1),")")</f>
        <v>(3.3)</v>
      </c>
      <c r="H282" s="302">
        <f>SUM(B282,D282,F282)</f>
        <v>4.0360185153389967</v>
      </c>
      <c r="I282" s="299" t="str">
        <f>CONCATENATE("(",ROUND((H282/$H284)*100,1),")")</f>
        <v>(73.8)</v>
      </c>
      <c r="K282" s="302">
        <f>B287-B282</f>
        <v>0.26879039380257908</v>
      </c>
      <c r="L282" s="302">
        <f>D287-D282</f>
        <v>1.8706748880880641E-2</v>
      </c>
      <c r="M282" s="302">
        <f>F287-F282</f>
        <v>1.9151725064549541E-2</v>
      </c>
      <c r="N282" s="302">
        <f>SUM(K282:M282)</f>
        <v>0.30664886774800926</v>
      </c>
    </row>
    <row r="283" spans="1:14" x14ac:dyDescent="0.2">
      <c r="A283" s="282" t="s">
        <v>365</v>
      </c>
      <c r="B283" s="302">
        <f>'Ind T6'!L116</f>
        <v>0.94868735819611549</v>
      </c>
      <c r="C283" s="299" t="str">
        <f>CONCATENATE("(",ROUND((B283/$H284)*100,1),")")</f>
        <v>(17.3)</v>
      </c>
      <c r="D283" s="302">
        <f>'Ind T6'!M116</f>
        <v>0.40632944475813071</v>
      </c>
      <c r="E283" s="299" t="str">
        <f>CONCATENATE("(",ROUND((D283/$H284)*100,1),")")</f>
        <v>(7.4)</v>
      </c>
      <c r="F283" s="302">
        <f>'Ind T6'!N116</f>
        <v>7.7964681706757716E-2</v>
      </c>
      <c r="G283" s="299" t="str">
        <f>CONCATENATE("(",ROUND((F283/$H284)*100,1),")")</f>
        <v>(1.4)</v>
      </c>
      <c r="H283" s="302">
        <f t="shared" ref="H283" si="216">SUM(B283,D283,F283)</f>
        <v>1.4329814846610038</v>
      </c>
      <c r="I283" s="299" t="str">
        <f>CONCATENATE("(",ROUND((H283/$H284)*100,1),")")</f>
        <v>(26.2)</v>
      </c>
      <c r="K283" s="302">
        <f t="shared" ref="K283:K284" si="217">B288-B283</f>
        <v>0.10129946691954639</v>
      </c>
      <c r="L283" s="302">
        <f t="shared" ref="L283:L284" si="218">D288-D283</f>
        <v>2.7243106843495124E-2</v>
      </c>
      <c r="M283" s="302">
        <f t="shared" ref="M283:M284" si="219">F288-F283</f>
        <v>7.8085584889522469E-3</v>
      </c>
      <c r="N283" s="302">
        <f t="shared" ref="N283:N284" si="220">SUM(K283:M283)</f>
        <v>0.13635113225199375</v>
      </c>
    </row>
    <row r="284" spans="1:14" x14ac:dyDescent="0.2">
      <c r="A284" s="282" t="s">
        <v>363</v>
      </c>
      <c r="B284" s="302">
        <f>SUM(B282:B283)</f>
        <v>4.5964042981193787</v>
      </c>
      <c r="C284" s="299" t="str">
        <f>CONCATENATE("(",ROUND((B284/$H284)*100,1),")")</f>
        <v>(84)</v>
      </c>
      <c r="D284" s="302">
        <f>SUM(D282:D283)</f>
        <v>0.61458645490690467</v>
      </c>
      <c r="E284" s="299" t="str">
        <f>CONCATENATE("(",ROUND((D284/$H284)*100,1),")")</f>
        <v>(11.2)</v>
      </c>
      <c r="F284" s="302">
        <f>SUM(F282:F283)</f>
        <v>0.25800924697371685</v>
      </c>
      <c r="G284" s="299" t="str">
        <f>CONCATENATE("(",ROUND((F284/$H284)*100,1),")")</f>
        <v>(4.7)</v>
      </c>
      <c r="H284" s="302">
        <f>SUM(H282:H283)</f>
        <v>5.4690000000000003</v>
      </c>
      <c r="I284" s="299" t="str">
        <f>CONCATENATE("(",ROUND((H284/$H284)*100,1),")")</f>
        <v>(100)</v>
      </c>
      <c r="K284" s="302">
        <f t="shared" si="217"/>
        <v>0.37008986072212569</v>
      </c>
      <c r="L284" s="302">
        <f t="shared" si="218"/>
        <v>4.5949855724375821E-2</v>
      </c>
      <c r="M284" s="302">
        <f t="shared" si="219"/>
        <v>2.6960283553501774E-2</v>
      </c>
      <c r="N284" s="302">
        <f t="shared" si="220"/>
        <v>0.44300000000000328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3.9165073337258423</v>
      </c>
      <c r="C287" s="299" t="str">
        <f>CONCATENATE("(",ROUND((B287/$H289)*100,1),")")</f>
        <v>(66.2)</v>
      </c>
      <c r="D287" s="302">
        <f>'Ind T6'!R117</f>
        <v>0.22696375902965463</v>
      </c>
      <c r="E287" s="299" t="str">
        <f>CONCATENATE("(",ROUND((D287/$H289)*100,1),")")</f>
        <v>(3.8)</v>
      </c>
      <c r="F287" s="302">
        <f>'Ind T6'!S117</f>
        <v>0.19919629033150868</v>
      </c>
      <c r="G287" s="299" t="str">
        <f>CONCATENATE("(",ROUND((F287/$H289)*100,1),")")</f>
        <v>(3.4)</v>
      </c>
      <c r="H287" s="302">
        <f>SUM(B287,D287,F287)</f>
        <v>4.3426673830870053</v>
      </c>
      <c r="I287" s="299" t="str">
        <f>CONCATENATE("(",ROUND((H287/$H289)*100,1),")")</f>
        <v>(73.5)</v>
      </c>
      <c r="K287" s="302">
        <f>B292-B287</f>
        <v>0.259192343051867</v>
      </c>
      <c r="L287" s="302">
        <f>D292-D287</f>
        <v>1.9555872485345877E-2</v>
      </c>
      <c r="M287" s="302">
        <f>F292-F287</f>
        <v>2.0365798748243014E-2</v>
      </c>
      <c r="N287" s="302">
        <f>SUM(K287:M287)</f>
        <v>0.29911401428545586</v>
      </c>
    </row>
    <row r="288" spans="1:14" x14ac:dyDescent="0.2">
      <c r="A288" s="282" t="s">
        <v>365</v>
      </c>
      <c r="B288" s="302">
        <f>'Ind T6'!Q116</f>
        <v>1.0499868251156619</v>
      </c>
      <c r="C288" s="299" t="str">
        <f>CONCATENATE("(",ROUND((B288/$H289)*100,1),")")</f>
        <v>(17.8)</v>
      </c>
      <c r="D288" s="302">
        <f>'Ind T6'!R116</f>
        <v>0.43357255160162583</v>
      </c>
      <c r="E288" s="299" t="str">
        <f>CONCATENATE("(",ROUND((D288/$H289)*100,1),")")</f>
        <v>(7.3)</v>
      </c>
      <c r="F288" s="302">
        <f>'Ind T6'!S116</f>
        <v>8.5773240195709963E-2</v>
      </c>
      <c r="G288" s="299" t="str">
        <f>CONCATENATE("(",ROUND((F288/$H289)*100,1),")")</f>
        <v>(1.5)</v>
      </c>
      <c r="H288" s="302">
        <f t="shared" ref="H288" si="221">SUM(B288,D288,F288)</f>
        <v>1.5693326169129975</v>
      </c>
      <c r="I288" s="299" t="str">
        <f>CONCATENATE("(",ROUND((H288/$H289)*100,1),")")</f>
        <v>(26.5)</v>
      </c>
      <c r="K288" s="302">
        <f t="shared" ref="K288:K289" si="222">B293-B288</f>
        <v>0.13035153531261279</v>
      </c>
      <c r="L288" s="302">
        <f t="shared" ref="L288:L289" si="223">D293-D288</f>
        <v>1.7611579753339435E-2</v>
      </c>
      <c r="M288" s="302">
        <f t="shared" ref="M288:M289" si="224">F293-F288</f>
        <v>6.9228706485820746E-3</v>
      </c>
      <c r="N288" s="302">
        <f t="shared" ref="N288:N289" si="225">SUM(K288:M288)</f>
        <v>0.1548859857145343</v>
      </c>
    </row>
    <row r="289" spans="1:14" x14ac:dyDescent="0.2">
      <c r="A289" s="282" t="s">
        <v>363</v>
      </c>
      <c r="B289" s="302">
        <f>SUM(B287:B288)</f>
        <v>4.9664941588415044</v>
      </c>
      <c r="C289" s="299" t="str">
        <f>CONCATENATE("(",ROUND((B289/$H289)*100,1),")")</f>
        <v>(84)</v>
      </c>
      <c r="D289" s="302">
        <f>SUM(D287:D288)</f>
        <v>0.66053631063128049</v>
      </c>
      <c r="E289" s="299" t="str">
        <f>CONCATENATE("(",ROUND((D289/$H289)*100,1),")")</f>
        <v>(11.2)</v>
      </c>
      <c r="F289" s="302">
        <f>SUM(F287:F288)</f>
        <v>0.28496953052721863</v>
      </c>
      <c r="G289" s="299" t="str">
        <f>CONCATENATE("(",ROUND((F289/$H289)*100,1),")")</f>
        <v>(4.8)</v>
      </c>
      <c r="H289" s="302">
        <f>SUM(H287:H288)</f>
        <v>5.9120000000000026</v>
      </c>
      <c r="I289" s="299" t="str">
        <f>CONCATENATE("(",ROUND((H289/$H289)*100,1),")")</f>
        <v>(100)</v>
      </c>
      <c r="K289" s="302">
        <f t="shared" si="222"/>
        <v>0.38954387836447957</v>
      </c>
      <c r="L289" s="302">
        <f t="shared" si="223"/>
        <v>3.7167452238685339E-2</v>
      </c>
      <c r="M289" s="302">
        <f t="shared" si="224"/>
        <v>2.7288669396825116E-2</v>
      </c>
      <c r="N289" s="302">
        <f t="shared" si="225"/>
        <v>0.45399999999999002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4.1756996767777093</v>
      </c>
      <c r="C292" s="299" t="str">
        <f>CONCATENATE("(",ROUND((B292/$H294)*100,1),")")</f>
        <v>(65.6)</v>
      </c>
      <c r="D292" s="302">
        <f>'Ind T6'!W117</f>
        <v>0.2465196315150005</v>
      </c>
      <c r="E292" s="299" t="str">
        <f>CONCATENATE("(",ROUND((D292/$H294)*100,1),")")</f>
        <v>(3.9)</v>
      </c>
      <c r="F292" s="302">
        <f>'Ind T6'!X117</f>
        <v>0.21956208907975169</v>
      </c>
      <c r="G292" s="299" t="str">
        <f>CONCATENATE("(",ROUND((F292/$H294)*100,1),")")</f>
        <v>(3.4)</v>
      </c>
      <c r="H292" s="302">
        <f>SUM(B292,D292,F292)</f>
        <v>4.6417813973724611</v>
      </c>
      <c r="I292" s="299" t="str">
        <f>CONCATENATE("(",ROUND((H292/$H294)*100,1),")")</f>
        <v>(72.9)</v>
      </c>
      <c r="K292" s="302">
        <f>B292-B282</f>
        <v>0.52798273685444608</v>
      </c>
      <c r="L292" s="302">
        <f>D292-D282</f>
        <v>3.8262621366226518E-2</v>
      </c>
      <c r="M292" s="302">
        <f>F292-F282</f>
        <v>3.9517523812792554E-2</v>
      </c>
      <c r="N292" s="302">
        <f>SUM(K292:M292)</f>
        <v>0.60576288203346507</v>
      </c>
    </row>
    <row r="293" spans="1:14" x14ac:dyDescent="0.2">
      <c r="A293" s="282" t="s">
        <v>365</v>
      </c>
      <c r="B293" s="302">
        <f>'Ind T6'!V116</f>
        <v>1.1803383604282747</v>
      </c>
      <c r="C293" s="299" t="str">
        <f>CONCATENATE("(",ROUND((B293/$H294)*100,1),")")</f>
        <v>(18.5)</v>
      </c>
      <c r="D293" s="302">
        <f>'Ind T6'!W116</f>
        <v>0.45118413135496527</v>
      </c>
      <c r="E293" s="299" t="str">
        <f>CONCATENATE("(",ROUND((D293/$H294)*100,1),")")</f>
        <v>(7.1)</v>
      </c>
      <c r="F293" s="302">
        <f>'Ind T6'!X116</f>
        <v>9.2696110844292037E-2</v>
      </c>
      <c r="G293" s="299" t="str">
        <f>CONCATENATE("(",ROUND((F293/$H294)*100,1),")")</f>
        <v>(1.5)</v>
      </c>
      <c r="H293" s="302">
        <f t="shared" ref="H293" si="226">SUM(B293,D293,F293)</f>
        <v>1.7242186026275319</v>
      </c>
      <c r="I293" s="299" t="str">
        <f>CONCATENATE("(",ROUND((H293/$H294)*100,1),")")</f>
        <v>(27.1)</v>
      </c>
      <c r="K293" s="302">
        <f t="shared" ref="K293:K294" si="227">B293-B283</f>
        <v>0.23165100223215918</v>
      </c>
      <c r="L293" s="302">
        <f t="shared" ref="L293:L294" si="228">D293-D283</f>
        <v>4.4854686596834559E-2</v>
      </c>
      <c r="M293" s="302">
        <f t="shared" ref="M293:M294" si="229">F293-F283</f>
        <v>1.4731429137534321E-2</v>
      </c>
      <c r="N293" s="302">
        <f t="shared" ref="N293:N294" si="230">SUM(K293:M293)</f>
        <v>0.29123711796652807</v>
      </c>
    </row>
    <row r="294" spans="1:14" x14ac:dyDescent="0.2">
      <c r="A294" s="282" t="s">
        <v>363</v>
      </c>
      <c r="B294" s="302">
        <f>SUM(B292:B293)</f>
        <v>5.3560380372059839</v>
      </c>
      <c r="C294" s="299" t="str">
        <f>CONCATENATE("(",ROUND((B294/$H294)*100,1),")")</f>
        <v>(84.1)</v>
      </c>
      <c r="D294" s="302">
        <f>SUM(D292:D293)</f>
        <v>0.69770376286996583</v>
      </c>
      <c r="E294" s="299" t="str">
        <f>CONCATENATE("(",ROUND((D294/$H294)*100,1),")")</f>
        <v>(11)</v>
      </c>
      <c r="F294" s="302">
        <f>SUM(F292:F293)</f>
        <v>0.31225819992404374</v>
      </c>
      <c r="G294" s="299" t="str">
        <f>CONCATENATE("(",ROUND((F294/$H294)*100,1),")")</f>
        <v>(4.9)</v>
      </c>
      <c r="H294" s="302">
        <f>SUM(H292:H293)</f>
        <v>6.3659999999999926</v>
      </c>
      <c r="I294" s="299" t="str">
        <f>CONCATENATE("(",ROUND((H294/$H294)*100,1),")")</f>
        <v>(100)</v>
      </c>
      <c r="K294" s="302">
        <f t="shared" si="227"/>
        <v>0.75963373908660525</v>
      </c>
      <c r="L294" s="302">
        <f t="shared" si="228"/>
        <v>8.311730796306116E-2</v>
      </c>
      <c r="M294" s="302">
        <f t="shared" si="229"/>
        <v>5.424895295032689E-2</v>
      </c>
      <c r="N294" s="302">
        <f t="shared" si="230"/>
        <v>0.89699999999999336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2.0450154574561012</v>
      </c>
      <c r="C303" s="299" t="str">
        <f>CONCATENATE("(",ROUND((B303/$H305)*100,1),")")</f>
        <v>(41.3)</v>
      </c>
      <c r="D303" s="302">
        <f>'Ind T6'!M126</f>
        <v>0.10256055664914429</v>
      </c>
      <c r="E303" s="299" t="str">
        <f>CONCATENATE("(",ROUND((D303/$H305)*100,1),")")</f>
        <v>(2.1)</v>
      </c>
      <c r="F303" s="302">
        <f>'Ind T6'!N126</f>
        <v>0.29750306022726708</v>
      </c>
      <c r="G303" s="299" t="str">
        <f>CONCATENATE("(",ROUND((F303/$H305)*100,1),")")</f>
        <v>(6)</v>
      </c>
      <c r="H303" s="302">
        <f>SUM(B303,D303,F303)</f>
        <v>2.4450790743325124</v>
      </c>
      <c r="I303" s="299" t="str">
        <f>CONCATENATE("(",ROUND((H303/$H305)*100,1),")")</f>
        <v>(49.4)</v>
      </c>
      <c r="K303" s="302">
        <f>B308-B303</f>
        <v>-2.4251178101926563E-2</v>
      </c>
      <c r="L303" s="302">
        <f>D308-D303</f>
        <v>3.082169407510868E-3</v>
      </c>
      <c r="M303" s="302">
        <f>F308-F303</f>
        <v>1.1204758619159538E-2</v>
      </c>
      <c r="N303" s="302">
        <f>SUM(K303:M303)</f>
        <v>-9.9642500752561564E-3</v>
      </c>
    </row>
    <row r="304" spans="1:14" x14ac:dyDescent="0.2">
      <c r="A304" s="282" t="s">
        <v>365</v>
      </c>
      <c r="B304" s="302">
        <f>'Ind T6'!L125</f>
        <v>1.6611048516726397</v>
      </c>
      <c r="C304" s="299" t="str">
        <f>CONCATENATE("(",ROUND((B304/$H305)*100,1),")")</f>
        <v>(33.5)</v>
      </c>
      <c r="D304" s="302">
        <f>'Ind T6'!M125</f>
        <v>0.67964347303015782</v>
      </c>
      <c r="E304" s="299" t="str">
        <f>CONCATENATE("(",ROUND((D304/$H305)*100,1),")")</f>
        <v>(13.7)</v>
      </c>
      <c r="F304" s="302">
        <f>'Ind T6'!N125</f>
        <v>0.16717260096468406</v>
      </c>
      <c r="G304" s="299" t="str">
        <f>CONCATENATE("(",ROUND((F304/$H305)*100,1),")")</f>
        <v>(3.4)</v>
      </c>
      <c r="H304" s="302">
        <f t="shared" ref="H304" si="231">SUM(B304,D304,F304)</f>
        <v>2.5079209256674817</v>
      </c>
      <c r="I304" s="299" t="str">
        <f>CONCATENATE("(",ROUND((H304/$H305)*100,1),")")</f>
        <v>(50.6)</v>
      </c>
      <c r="K304" s="302">
        <f t="shared" ref="K304:K305" si="232">B309-B304</f>
        <v>-2.6808546940933375E-2</v>
      </c>
      <c r="L304" s="302">
        <f t="shared" ref="L304:L305" si="233">D309-D304</f>
        <v>-1.8015632446283347E-2</v>
      </c>
      <c r="M304" s="302">
        <f t="shared" ref="M304:M305" si="234">F309-F304</f>
        <v>4.788429462472682E-3</v>
      </c>
      <c r="N304" s="302">
        <f t="shared" ref="N304:N305" si="235">SUM(K304:M304)</f>
        <v>-4.0035749924744041E-2</v>
      </c>
    </row>
    <row r="305" spans="1:14" x14ac:dyDescent="0.2">
      <c r="A305" s="282" t="s">
        <v>363</v>
      </c>
      <c r="B305" s="302">
        <f>SUM(B303:B304)</f>
        <v>3.7061203091287407</v>
      </c>
      <c r="C305" s="299" t="str">
        <f>CONCATENATE("(",ROUND((B305/$H305)*100,1),")")</f>
        <v>(74.8)</v>
      </c>
      <c r="D305" s="302">
        <f>SUM(D303:D304)</f>
        <v>0.78220402967930214</v>
      </c>
      <c r="E305" s="299" t="str">
        <f>CONCATENATE("(",ROUND((D305/$H305)*100,1),")")</f>
        <v>(15.8)</v>
      </c>
      <c r="F305" s="302">
        <f>SUM(F303:F304)</f>
        <v>0.46467566119195114</v>
      </c>
      <c r="G305" s="299" t="str">
        <f>CONCATENATE("(",ROUND((F305/$H305)*100,1),")")</f>
        <v>(9.4)</v>
      </c>
      <c r="H305" s="302">
        <f>SUM(H303:H304)</f>
        <v>4.9529999999999941</v>
      </c>
      <c r="I305" s="299" t="str">
        <f>CONCATENATE("(",ROUND((H305/$H305)*100,1),")")</f>
        <v>(100)</v>
      </c>
      <c r="K305" s="302">
        <f t="shared" si="232"/>
        <v>-5.1059725042859938E-2</v>
      </c>
      <c r="L305" s="302">
        <f t="shared" si="233"/>
        <v>-1.4933463038772521E-2</v>
      </c>
      <c r="M305" s="302">
        <f t="shared" si="234"/>
        <v>1.5993188081632193E-2</v>
      </c>
      <c r="N305" s="302">
        <f t="shared" si="235"/>
        <v>-5.0000000000000266E-2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2.0207642793541747</v>
      </c>
      <c r="C308" s="299" t="str">
        <f>CONCATENATE("(",ROUND((B308/$H310)*100,1),")")</f>
        <v>(41.2)</v>
      </c>
      <c r="D308" s="302">
        <f>'Ind T6'!R126</f>
        <v>0.10564272605665516</v>
      </c>
      <c r="E308" s="299" t="str">
        <f>CONCATENATE("(",ROUND((D308/$H310)*100,1),")")</f>
        <v>(2.2)</v>
      </c>
      <c r="F308" s="302">
        <f>'Ind T6'!S126</f>
        <v>0.30870781884642662</v>
      </c>
      <c r="G308" s="299" t="str">
        <f>CONCATENATE("(",ROUND((F308/$H310)*100,1),")")</f>
        <v>(6.3)</v>
      </c>
      <c r="H308" s="302">
        <f>SUM(B308,D308,F308)</f>
        <v>2.4351148242572567</v>
      </c>
      <c r="I308" s="299" t="str">
        <f>CONCATENATE("(",ROUND((H308/$H310)*100,1),")")</f>
        <v>(49.7)</v>
      </c>
      <c r="K308" s="302">
        <f>B313-B308</f>
        <v>-0.11349888672901276</v>
      </c>
      <c r="L308" s="302">
        <f>D313-D308</f>
        <v>8.2540416966164765E-4</v>
      </c>
      <c r="M308" s="302">
        <f>F313-F308</f>
        <v>-5.5026714786876041E-3</v>
      </c>
      <c r="N308" s="302">
        <f>SUM(K308:M308)</f>
        <v>-0.11817615403803872</v>
      </c>
    </row>
    <row r="309" spans="1:14" x14ac:dyDescent="0.2">
      <c r="A309" s="282" t="s">
        <v>365</v>
      </c>
      <c r="B309" s="302">
        <f>'Ind T6'!Q125</f>
        <v>1.6342963047317063</v>
      </c>
      <c r="C309" s="299" t="str">
        <f>CONCATENATE("(",ROUND((B309/$H310)*100,1),")")</f>
        <v>(33.3)</v>
      </c>
      <c r="D309" s="302">
        <f>'Ind T6'!R125</f>
        <v>0.66162784058387447</v>
      </c>
      <c r="E309" s="299" t="str">
        <f>CONCATENATE("(",ROUND((D309/$H310)*100,1),")")</f>
        <v>(13.5)</v>
      </c>
      <c r="F309" s="302">
        <f>'Ind T6'!S125</f>
        <v>0.17196103042715674</v>
      </c>
      <c r="G309" s="299" t="str">
        <f>CONCATENATE("(",ROUND((F309/$H310)*100,1),")")</f>
        <v>(3.5)</v>
      </c>
      <c r="H309" s="302">
        <f t="shared" ref="H309" si="236">SUM(B309,D309,F309)</f>
        <v>2.4678851757427376</v>
      </c>
      <c r="I309" s="299" t="str">
        <f>CONCATENATE("(",ROUND((H309/$H310)*100,1),")")</f>
        <v>(50.3)</v>
      </c>
      <c r="K309" s="302">
        <f t="shared" ref="K309:K310" si="237">B314-B309</f>
        <v>-9.6597097516566865E-2</v>
      </c>
      <c r="L309" s="302">
        <f t="shared" ref="L309:L310" si="238">D314-D309</f>
        <v>-4.4939405271834931E-2</v>
      </c>
      <c r="M309" s="302">
        <f t="shared" ref="M309:M310" si="239">F314-F309</f>
        <v>-7.2873431735610839E-3</v>
      </c>
      <c r="N309" s="302">
        <f t="shared" ref="N309:N310" si="240">SUM(K309:M309)</f>
        <v>-0.14882384596196288</v>
      </c>
    </row>
    <row r="310" spans="1:14" x14ac:dyDescent="0.2">
      <c r="A310" s="282" t="s">
        <v>363</v>
      </c>
      <c r="B310" s="302">
        <f>SUM(B308:B309)</f>
        <v>3.6550605840858807</v>
      </c>
      <c r="C310" s="299" t="str">
        <f>CONCATENATE("(",ROUND((B310/$H310)*100,1),")")</f>
        <v>(74.5)</v>
      </c>
      <c r="D310" s="302">
        <f>SUM(D308:D309)</f>
        <v>0.76727056664052962</v>
      </c>
      <c r="E310" s="299" t="str">
        <f>CONCATENATE("(",ROUND((D310/$H310)*100,1),")")</f>
        <v>(15.6)</v>
      </c>
      <c r="F310" s="302">
        <f>SUM(F308:F309)</f>
        <v>0.48066884927358333</v>
      </c>
      <c r="G310" s="299" t="str">
        <f>CONCATENATE("(",ROUND((F310/$H310)*100,1),")")</f>
        <v>(9.8)</v>
      </c>
      <c r="H310" s="302">
        <f>SUM(H308:H309)</f>
        <v>4.9029999999999943</v>
      </c>
      <c r="I310" s="299" t="str">
        <f>CONCATENATE("(",ROUND((H310/$H310)*100,1),")")</f>
        <v>(100)</v>
      </c>
      <c r="K310" s="302">
        <f t="shared" si="237"/>
        <v>-0.21009598424557918</v>
      </c>
      <c r="L310" s="302">
        <f t="shared" si="238"/>
        <v>-4.4114001102173228E-2</v>
      </c>
      <c r="M310" s="302">
        <f t="shared" si="239"/>
        <v>-1.279001465224866E-2</v>
      </c>
      <c r="N310" s="302">
        <f t="shared" si="240"/>
        <v>-0.26700000000000107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1.9072653926251619</v>
      </c>
      <c r="C313" s="299" t="str">
        <f>CONCATENATE("(",ROUND((B313/$H315)*100,1),")")</f>
        <v>(41.1)</v>
      </c>
      <c r="D313" s="302">
        <f>'Ind T6'!W126</f>
        <v>0.10646813022631681</v>
      </c>
      <c r="E313" s="299" t="str">
        <f>CONCATENATE("(",ROUND((D313/$H315)*100,1),")")</f>
        <v>(2.3)</v>
      </c>
      <c r="F313" s="302">
        <f>'Ind T6'!X126</f>
        <v>0.30320514736773901</v>
      </c>
      <c r="G313" s="299" t="str">
        <f>CONCATENATE("(",ROUND((F313/$H315)*100,1),")")</f>
        <v>(6.5)</v>
      </c>
      <c r="H313" s="302">
        <f>SUM(B313,D313,F313)</f>
        <v>2.3169386702192178</v>
      </c>
      <c r="I313" s="299" t="str">
        <f>CONCATENATE("(",ROUND((H313/$H315)*100,1),")")</f>
        <v>(50)</v>
      </c>
      <c r="K313" s="302">
        <f>B313-B303</f>
        <v>-0.13775006483093932</v>
      </c>
      <c r="L313" s="302">
        <f>D313-D303</f>
        <v>3.9075735771725156E-3</v>
      </c>
      <c r="M313" s="302">
        <f>F313-F303</f>
        <v>5.7020871404719342E-3</v>
      </c>
      <c r="N313" s="302">
        <f>SUM(K313:M313)</f>
        <v>-0.12814040411329486</v>
      </c>
    </row>
    <row r="314" spans="1:14" x14ac:dyDescent="0.2">
      <c r="A314" s="282" t="s">
        <v>365</v>
      </c>
      <c r="B314" s="302">
        <f>'Ind T6'!V125</f>
        <v>1.5376992072151394</v>
      </c>
      <c r="C314" s="299" t="str">
        <f>CONCATENATE("(",ROUND((B314/$H315)*100,1),")")</f>
        <v>(33.2)</v>
      </c>
      <c r="D314" s="302">
        <f>'Ind T6'!W125</f>
        <v>0.61668843531203954</v>
      </c>
      <c r="E314" s="299" t="str">
        <f>CONCATENATE("(",ROUND((D314/$H315)*100,1),")")</f>
        <v>(13.3)</v>
      </c>
      <c r="F314" s="302">
        <f>'Ind T6'!X125</f>
        <v>0.16467368725359566</v>
      </c>
      <c r="G314" s="299" t="str">
        <f>CONCATENATE("(",ROUND((F314/$H315)*100,1),")")</f>
        <v>(3.6)</v>
      </c>
      <c r="H314" s="302">
        <f t="shared" ref="H314" si="241">SUM(B314,D314,F314)</f>
        <v>2.3190613297807747</v>
      </c>
      <c r="I314" s="299" t="str">
        <f>CONCATENATE("(",ROUND((H314/$H315)*100,1),")")</f>
        <v>(50)</v>
      </c>
      <c r="K314" s="302">
        <f t="shared" ref="K314:K315" si="242">B314-B304</f>
        <v>-0.12340564445750024</v>
      </c>
      <c r="L314" s="302">
        <f t="shared" ref="L314:L315" si="243">D314-D304</f>
        <v>-6.2955037718118279E-2</v>
      </c>
      <c r="M314" s="302">
        <f t="shared" ref="M314:M315" si="244">F314-F304</f>
        <v>-2.4989137110884019E-3</v>
      </c>
      <c r="N314" s="302">
        <f t="shared" ref="N314:N315" si="245">SUM(K314:M314)</f>
        <v>-0.18885959588670692</v>
      </c>
    </row>
    <row r="315" spans="1:14" x14ac:dyDescent="0.2">
      <c r="A315" s="282" t="s">
        <v>363</v>
      </c>
      <c r="B315" s="302">
        <f>SUM(B313:B314)</f>
        <v>3.4449645998403016</v>
      </c>
      <c r="C315" s="299" t="str">
        <f>CONCATENATE("(",ROUND((B315/$H315)*100,1),")")</f>
        <v>(74.3)</v>
      </c>
      <c r="D315" s="302">
        <f>SUM(D313:D314)</f>
        <v>0.72315656553835639</v>
      </c>
      <c r="E315" s="299" t="str">
        <f>CONCATENATE("(",ROUND((D315/$H315)*100,1),")")</f>
        <v>(15.6)</v>
      </c>
      <c r="F315" s="302">
        <f>SUM(F313:F314)</f>
        <v>0.46787883462133467</v>
      </c>
      <c r="G315" s="299" t="str">
        <f>CONCATENATE("(",ROUND((F315/$H315)*100,1),")")</f>
        <v>(10.1)</v>
      </c>
      <c r="H315" s="302">
        <f>SUM(H313:H314)</f>
        <v>4.6359999999999921</v>
      </c>
      <c r="I315" s="299" t="str">
        <f>CONCATENATE("(",ROUND((H315/$H315)*100,1),")")</f>
        <v>(100)</v>
      </c>
      <c r="K315" s="302">
        <f t="shared" si="242"/>
        <v>-0.26115570928843912</v>
      </c>
      <c r="L315" s="302">
        <f t="shared" si="243"/>
        <v>-5.9047464140945749E-2</v>
      </c>
      <c r="M315" s="302">
        <f t="shared" si="244"/>
        <v>3.2031734293835323E-3</v>
      </c>
      <c r="N315" s="302">
        <f t="shared" si="245"/>
        <v>-0.31700000000000134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2.6226982387214903</v>
      </c>
      <c r="C324" s="299" t="str">
        <f>CONCATENATE("(",ROUND((B324/$H326)*100,1),")")</f>
        <v>(34.2)</v>
      </c>
      <c r="D324" s="302">
        <f>'Ind T6'!M135</f>
        <v>0.32528977023456201</v>
      </c>
      <c r="E324" s="299" t="str">
        <f>CONCATENATE("(",ROUND((D324/$H326)*100,1),")")</f>
        <v>(4.2)</v>
      </c>
      <c r="F324" s="302">
        <f>'Ind T6'!N135</f>
        <v>1.1434608164322251</v>
      </c>
      <c r="G324" s="299" t="str">
        <f>CONCATENATE("(",ROUND((F324/$H326)*100,1),")")</f>
        <v>(14.9)</v>
      </c>
      <c r="H324" s="302">
        <f>SUM(B324,D324,F324)</f>
        <v>4.0914488253882775</v>
      </c>
      <c r="I324" s="299" t="str">
        <f>CONCATENATE("(",ROUND((H324/$H326)*100,1),")")</f>
        <v>(53.3)</v>
      </c>
      <c r="K324" s="302">
        <f>B329-B324</f>
        <v>-0.21025109441835044</v>
      </c>
      <c r="L324" s="302">
        <f>D329-D324</f>
        <v>-2.5237050164320707E-2</v>
      </c>
      <c r="M324" s="302">
        <f>F329-F324</f>
        <v>-3.6349681206026219E-2</v>
      </c>
      <c r="N324" s="302">
        <f>SUM(K324:M324)</f>
        <v>-0.27183782578869736</v>
      </c>
    </row>
    <row r="325" spans="1:14" x14ac:dyDescent="0.2">
      <c r="A325" s="282" t="s">
        <v>365</v>
      </c>
      <c r="B325" s="302">
        <f>'Ind T6'!L134</f>
        <v>2.3603294824461205</v>
      </c>
      <c r="C325" s="299" t="str">
        <f>CONCATENATE("(",ROUND((B325/$H326)*100,1),")")</f>
        <v>(30.8)</v>
      </c>
      <c r="D325" s="302">
        <f>'Ind T6'!M134</f>
        <v>1.081924856251429</v>
      </c>
      <c r="E325" s="299" t="str">
        <f>CONCATENATE("(",ROUND((D325/$H326)*100,1),")")</f>
        <v>(14.1)</v>
      </c>
      <c r="F325" s="302">
        <f>'Ind T6'!N134</f>
        <v>0.13929683591416997</v>
      </c>
      <c r="G325" s="299" t="str">
        <f>CONCATENATE("(",ROUND((F325/$H326)*100,1),")")</f>
        <v>(1.8)</v>
      </c>
      <c r="H325" s="302">
        <f t="shared" ref="H325" si="246">SUM(B325,D325,F325)</f>
        <v>3.581551174611719</v>
      </c>
      <c r="I325" s="299" t="str">
        <f>CONCATENATE("(",ROUND((H325/$H326)*100,1),")")</f>
        <v>(46.7)</v>
      </c>
      <c r="K325" s="302">
        <f t="shared" ref="K325:K326" si="247">B330-B325</f>
        <v>-0.11041897636300435</v>
      </c>
      <c r="L325" s="302">
        <f t="shared" ref="L325:L326" si="248">D330-D325</f>
        <v>-0.12939808943894471</v>
      </c>
      <c r="M325" s="302">
        <f t="shared" ref="M325:M326" si="249">F330-F325</f>
        <v>-9.3451084093522652E-3</v>
      </c>
      <c r="N325" s="302">
        <f t="shared" ref="N325:N326" si="250">SUM(K325:M325)</f>
        <v>-0.24916217421130132</v>
      </c>
    </row>
    <row r="326" spans="1:14" x14ac:dyDescent="0.2">
      <c r="A326" s="282" t="s">
        <v>363</v>
      </c>
      <c r="B326" s="302">
        <f>SUM(B324:B325)</f>
        <v>4.9830277211676108</v>
      </c>
      <c r="C326" s="299" t="str">
        <f>CONCATENATE("(",ROUND((B326/$H326)*100,1),")")</f>
        <v>(64.9)</v>
      </c>
      <c r="D326" s="302">
        <f>SUM(D324:D325)</f>
        <v>1.407214626485991</v>
      </c>
      <c r="E326" s="299" t="str">
        <f>CONCATENATE("(",ROUND((D326/$H326)*100,1),")")</f>
        <v>(18.3)</v>
      </c>
      <c r="F326" s="302">
        <f>SUM(F324:F325)</f>
        <v>1.282757652346395</v>
      </c>
      <c r="G326" s="299" t="str">
        <f>CONCATENATE("(",ROUND((F326/$H326)*100,1),")")</f>
        <v>(16.7)</v>
      </c>
      <c r="H326" s="302">
        <f>SUM(H324:H325)</f>
        <v>7.6729999999999965</v>
      </c>
      <c r="I326" s="299" t="str">
        <f>CONCATENATE("(",ROUND((H326/$H326)*100,1),")")</f>
        <v>(100)</v>
      </c>
      <c r="K326" s="302">
        <f t="shared" si="247"/>
        <v>-0.32067007078135479</v>
      </c>
      <c r="L326" s="302">
        <f t="shared" si="248"/>
        <v>-0.15463513960326547</v>
      </c>
      <c r="M326" s="302">
        <f t="shared" si="249"/>
        <v>-4.5694789615378539E-2</v>
      </c>
      <c r="N326" s="302">
        <f t="shared" si="250"/>
        <v>-0.5209999999999988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2.4124471443031399</v>
      </c>
      <c r="C329" s="299" t="str">
        <f>CONCATENATE("(",ROUND((B329/$H331)*100,1),")")</f>
        <v>(33.7)</v>
      </c>
      <c r="D329" s="302">
        <f>'Ind T6'!R135</f>
        <v>0.30005272007024131</v>
      </c>
      <c r="E329" s="299" t="str">
        <f>CONCATENATE("(",ROUND((D329/$H331)*100,1),")")</f>
        <v>(4.2)</v>
      </c>
      <c r="F329" s="302">
        <f>'Ind T6'!S135</f>
        <v>1.1071111352261989</v>
      </c>
      <c r="G329" s="299" t="str">
        <f>CONCATENATE("(",ROUND((F329/$H331)*100,1),")")</f>
        <v>(15.5)</v>
      </c>
      <c r="H329" s="302">
        <f>SUM(B329,D329,F329)</f>
        <v>3.8196109995995799</v>
      </c>
      <c r="I329" s="299" t="str">
        <f>CONCATENATE("(",ROUND((H329/$H331)*100,1),")")</f>
        <v>(53.4)</v>
      </c>
      <c r="K329" s="302">
        <f>B334-B329</f>
        <v>0.14264356626301122</v>
      </c>
      <c r="L329" s="302">
        <f>D334-D329</f>
        <v>2.3549701520150235E-2</v>
      </c>
      <c r="M329" s="302">
        <f>F334-F329</f>
        <v>0.16686861865151137</v>
      </c>
      <c r="N329" s="302">
        <f>SUM(K329:M329)</f>
        <v>0.33306188643467283</v>
      </c>
    </row>
    <row r="330" spans="1:14" x14ac:dyDescent="0.2">
      <c r="A330" s="282" t="s">
        <v>365</v>
      </c>
      <c r="B330" s="302">
        <f>'Ind T6'!Q134</f>
        <v>2.2499105060831162</v>
      </c>
      <c r="C330" s="299" t="str">
        <f>CONCATENATE("(",ROUND((B330/$H331)*100,1),")")</f>
        <v>(31.5)</v>
      </c>
      <c r="D330" s="302">
        <f>'Ind T6'!R134</f>
        <v>0.95252676681248427</v>
      </c>
      <c r="E330" s="299" t="str">
        <f>CONCATENATE("(",ROUND((D330/$H331)*100,1),")")</f>
        <v>(13.3)</v>
      </c>
      <c r="F330" s="302">
        <f>'Ind T6'!S134</f>
        <v>0.1299517275048177</v>
      </c>
      <c r="G330" s="299" t="str">
        <f>CONCATENATE("(",ROUND((F330/$H331)*100,1),")")</f>
        <v>(1.8)</v>
      </c>
      <c r="H330" s="302">
        <f t="shared" ref="H330" si="251">SUM(B330,D330,F330)</f>
        <v>3.3323890004004184</v>
      </c>
      <c r="I330" s="299" t="str">
        <f>CONCATENATE("(",ROUND((H330/$H331)*100,1),")")</f>
        <v>(46.6)</v>
      </c>
      <c r="K330" s="302">
        <f t="shared" ref="K330:K331" si="252">B335-B330</f>
        <v>0.30267464679729583</v>
      </c>
      <c r="L330" s="302">
        <f t="shared" ref="L330:L331" si="253">D335-D330</f>
        <v>-2.8554158644003236E-2</v>
      </c>
      <c r="M330" s="302">
        <f t="shared" ref="M330:M331" si="254">F335-F330</f>
        <v>8.8176254120359565E-3</v>
      </c>
      <c r="N330" s="302">
        <f t="shared" ref="N330:N331" si="255">SUM(K330:M330)</f>
        <v>0.28293811356532855</v>
      </c>
    </row>
    <row r="331" spans="1:14" x14ac:dyDescent="0.2">
      <c r="A331" s="282" t="s">
        <v>363</v>
      </c>
      <c r="B331" s="302">
        <f>SUM(B329:B330)</f>
        <v>4.662357650386256</v>
      </c>
      <c r="C331" s="299" t="str">
        <f>CONCATENATE("(",ROUND((B331/$H331)*100,1),")")</f>
        <v>(65.2)</v>
      </c>
      <c r="D331" s="302">
        <f>SUM(D329:D330)</f>
        <v>1.2525794868827256</v>
      </c>
      <c r="E331" s="299" t="str">
        <f>CONCATENATE("(",ROUND((D331/$H331)*100,1),")")</f>
        <v>(17.5)</v>
      </c>
      <c r="F331" s="302">
        <f>SUM(F329:F330)</f>
        <v>1.2370628627310165</v>
      </c>
      <c r="G331" s="299" t="str">
        <f>CONCATENATE("(",ROUND((F331/$H331)*100,1),")")</f>
        <v>(17.3)</v>
      </c>
      <c r="H331" s="302">
        <f>SUM(H329:H330)</f>
        <v>7.1519999999999984</v>
      </c>
      <c r="I331" s="299" t="str">
        <f>CONCATENATE("(",ROUND((H331/$H331)*100,1),")")</f>
        <v>(100)</v>
      </c>
      <c r="K331" s="302">
        <f t="shared" si="252"/>
        <v>0.44531821306030661</v>
      </c>
      <c r="L331" s="302">
        <f t="shared" si="253"/>
        <v>-5.0044571238530011E-3</v>
      </c>
      <c r="M331" s="302">
        <f t="shared" si="254"/>
        <v>0.17568624406354738</v>
      </c>
      <c r="N331" s="302">
        <f t="shared" si="255"/>
        <v>0.61600000000000099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2.5550907105661511</v>
      </c>
      <c r="C334" s="299" t="str">
        <f>CONCATENATE("(",ROUND((B334/$H336)*100,1),")")</f>
        <v>(32.9)</v>
      </c>
      <c r="D334" s="302">
        <f>'Ind T6'!W135</f>
        <v>0.32360242159039154</v>
      </c>
      <c r="E334" s="299" t="str">
        <f>CONCATENATE("(",ROUND((D334/$H336)*100,1),")")</f>
        <v>(4.2)</v>
      </c>
      <c r="F334" s="302">
        <f>'Ind T6'!X135</f>
        <v>1.2739797538777102</v>
      </c>
      <c r="G334" s="299" t="str">
        <f>CONCATENATE("(",ROUND((F334/$H336)*100,1),")")</f>
        <v>(16.4)</v>
      </c>
      <c r="H334" s="302">
        <f>SUM(B334,D334,F334)</f>
        <v>4.152672886034253</v>
      </c>
      <c r="I334" s="299" t="str">
        <f>CONCATENATE("(",ROUND((H334/$H336)*100,1),")")</f>
        <v>(53.5)</v>
      </c>
      <c r="K334" s="302">
        <f>B334-B324</f>
        <v>-6.7607528155339214E-2</v>
      </c>
      <c r="L334" s="302">
        <f>D334-D324</f>
        <v>-1.6873486441704721E-3</v>
      </c>
      <c r="M334" s="302">
        <f>F334-F324</f>
        <v>0.13051893744548515</v>
      </c>
      <c r="N334" s="302">
        <f>SUM(K334:M334)</f>
        <v>6.1224060645975464E-2</v>
      </c>
    </row>
    <row r="335" spans="1:14" x14ac:dyDescent="0.2">
      <c r="A335" s="282" t="s">
        <v>365</v>
      </c>
      <c r="B335" s="302">
        <f>'Ind T6'!V134</f>
        <v>2.552585152880412</v>
      </c>
      <c r="C335" s="299" t="str">
        <f>CONCATENATE("(",ROUND((B335/$H336)*100,1),")")</f>
        <v>(32.9)</v>
      </c>
      <c r="D335" s="302">
        <f>'Ind T6'!W134</f>
        <v>0.92397260816848104</v>
      </c>
      <c r="E335" s="299" t="str">
        <f>CONCATENATE("(",ROUND((D335/$H336)*100,1),")")</f>
        <v>(11.9)</v>
      </c>
      <c r="F335" s="302">
        <f>'Ind T6'!X134</f>
        <v>0.13876935291685366</v>
      </c>
      <c r="G335" s="299" t="str">
        <f>CONCATENATE("(",ROUND((F335/$H336)*100,1),")")</f>
        <v>(1.8)</v>
      </c>
      <c r="H335" s="302">
        <f>SUM(B335,D335,F335)</f>
        <v>3.6153271139657468</v>
      </c>
      <c r="I335" s="299" t="str">
        <f>CONCATENATE("(",ROUND((H335/$H336)*100,1),")")</f>
        <v>(46.5)</v>
      </c>
      <c r="K335" s="302">
        <f t="shared" ref="K335:K336" si="256">B335-B325</f>
        <v>0.19225567043429148</v>
      </c>
      <c r="L335" s="302">
        <f t="shared" ref="L335:L336" si="257">D335-D325</f>
        <v>-0.15795224808294794</v>
      </c>
      <c r="M335" s="302">
        <f t="shared" ref="M335:M336" si="258">F335-F325</f>
        <v>-5.2748299731630865E-4</v>
      </c>
      <c r="N335" s="302">
        <f t="shared" ref="N335:N336" si="259">SUM(K335:M335)</f>
        <v>3.3775939354027229E-2</v>
      </c>
    </row>
    <row r="336" spans="1:14" x14ac:dyDescent="0.2">
      <c r="A336" s="282" t="s">
        <v>363</v>
      </c>
      <c r="B336" s="302">
        <f>SUM(B334:B335)</f>
        <v>5.1076758634465627</v>
      </c>
      <c r="C336" s="299" t="str">
        <f>CONCATENATE("(",ROUND((B336/$H336)*100,1),")")</f>
        <v>(65.8)</v>
      </c>
      <c r="D336" s="302">
        <f>SUM(D334:D335)</f>
        <v>1.2475750297588726</v>
      </c>
      <c r="E336" s="299" t="str">
        <f>CONCATENATE("(",ROUND((D336/$H336)*100,1),")")</f>
        <v>(16.1)</v>
      </c>
      <c r="F336" s="302">
        <f>SUM(F334:F335)</f>
        <v>1.4127491067945639</v>
      </c>
      <c r="G336" s="299" t="str">
        <f>CONCATENATE("(",ROUND((F336/$H336)*100,1),")")</f>
        <v>(18.2)</v>
      </c>
      <c r="H336" s="302">
        <f>SUM(H334:H335)</f>
        <v>7.7679999999999998</v>
      </c>
      <c r="I336" s="299" t="str">
        <f>CONCATENATE("(",ROUND((H336/$H336)*100,1),")")</f>
        <v>(100)</v>
      </c>
      <c r="K336" s="302">
        <f t="shared" si="256"/>
        <v>0.12464814227895182</v>
      </c>
      <c r="L336" s="302">
        <f t="shared" si="257"/>
        <v>-0.15963959672711847</v>
      </c>
      <c r="M336" s="302">
        <f t="shared" si="258"/>
        <v>0.12999145444816884</v>
      </c>
      <c r="N336" s="302">
        <f t="shared" si="259"/>
        <v>9.5000000000002194E-2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10.802081425683218</v>
      </c>
      <c r="C345" s="299" t="str">
        <f>CONCATENATE("(",ROUND((B345/$H347)*100,1),")")</f>
        <v>(34.6)</v>
      </c>
      <c r="D345" s="302">
        <f>'Ind T6'!M144</f>
        <v>1.2891422978771847</v>
      </c>
      <c r="E345" s="299" t="str">
        <f>CONCATENATE("(",ROUND((D345/$H347)*100,1),")")</f>
        <v>(4.1)</v>
      </c>
      <c r="F345" s="302">
        <f>'Ind T6'!N144</f>
        <v>2.2787423271199447</v>
      </c>
      <c r="G345" s="299" t="str">
        <f>CONCATENATE("(",ROUND((F345/$H347)*100,1),")")</f>
        <v>(7.3)</v>
      </c>
      <c r="H345" s="302">
        <f>SUM(B345,D345,F345)</f>
        <v>14.369966050680347</v>
      </c>
      <c r="I345" s="299" t="str">
        <f>CONCATENATE("(",ROUND((H345/$H347)*100,1),")")</f>
        <v>(46)</v>
      </c>
      <c r="K345" s="302">
        <f>B350-B345</f>
        <v>0.15469520866827224</v>
      </c>
      <c r="L345" s="302">
        <f>D350-D345</f>
        <v>6.6769689987854042E-2</v>
      </c>
      <c r="M345" s="302">
        <f>F350-F345</f>
        <v>0.10525022555493324</v>
      </c>
      <c r="N345" s="302">
        <f>SUM(K345:M345)</f>
        <v>0.32671512421105953</v>
      </c>
    </row>
    <row r="346" spans="1:14" x14ac:dyDescent="0.2">
      <c r="A346" s="282" t="s">
        <v>365</v>
      </c>
      <c r="B346" s="302">
        <f>'Ind T6'!L143</f>
        <v>8.0931179022221418</v>
      </c>
      <c r="C346" s="299" t="str">
        <f>CONCATENATE("(",ROUND((B346/$H347)*100,1),")")</f>
        <v>(25.9)</v>
      </c>
      <c r="D346" s="302">
        <f>'Ind T6'!M143</f>
        <v>5.3631605580917903</v>
      </c>
      <c r="E346" s="299" t="str">
        <f>CONCATENATE("(",ROUND((D346/$H347)*100,1),")")</f>
        <v>(17.2)</v>
      </c>
      <c r="F346" s="302">
        <f>'Ind T6'!N143</f>
        <v>3.4157554890057451</v>
      </c>
      <c r="G346" s="299" t="str">
        <f>CONCATENATE("(",ROUND((F346/$H347)*100,1),")")</f>
        <v>(10.9)</v>
      </c>
      <c r="H346" s="302">
        <f t="shared" ref="H346" si="260">SUM(B346,D346,F346)</f>
        <v>16.872033949319679</v>
      </c>
      <c r="I346" s="299" t="str">
        <f>CONCATENATE("(",ROUND((H346/$H347)*100,1),")")</f>
        <v>(54)</v>
      </c>
      <c r="K346" s="302">
        <f t="shared" ref="K346:K347" si="261">B351-B346</f>
        <v>0.34667075879602116</v>
      </c>
      <c r="L346" s="302">
        <f t="shared" ref="L346:L347" si="262">D351-D346</f>
        <v>0.25196415395778882</v>
      </c>
      <c r="M346" s="302">
        <f t="shared" ref="M346:M347" si="263">F351-F346</f>
        <v>0.24764996303510589</v>
      </c>
      <c r="N346" s="302">
        <f t="shared" ref="N346:N347" si="264">SUM(K346:M346)</f>
        <v>0.84628487578891587</v>
      </c>
    </row>
    <row r="347" spans="1:14" x14ac:dyDescent="0.2">
      <c r="A347" s="282" t="s">
        <v>363</v>
      </c>
      <c r="B347" s="302">
        <f>SUM(B345:B346)</f>
        <v>18.89519932790536</v>
      </c>
      <c r="C347" s="299" t="str">
        <f>CONCATENATE("(",ROUND((B347/$H347)*100,1),")")</f>
        <v>(60.5)</v>
      </c>
      <c r="D347" s="302">
        <f>SUM(D345:D346)</f>
        <v>6.6523028559689745</v>
      </c>
      <c r="E347" s="299" t="str">
        <f>CONCATENATE("(",ROUND((D347/$H347)*100,1),")")</f>
        <v>(21.3)</v>
      </c>
      <c r="F347" s="302">
        <f>SUM(F345:F346)</f>
        <v>5.6944978161256898</v>
      </c>
      <c r="G347" s="299" t="str">
        <f>CONCATENATE("(",ROUND((F347/$H347)*100,1),")")</f>
        <v>(18.2)</v>
      </c>
      <c r="H347" s="302">
        <f>SUM(H345:H346)</f>
        <v>31.242000000000026</v>
      </c>
      <c r="I347" s="299" t="str">
        <f>CONCATENATE("(",ROUND((H347/$H347)*100,1),")")</f>
        <v>(100)</v>
      </c>
      <c r="K347" s="302">
        <f t="shared" si="261"/>
        <v>0.50136596746429518</v>
      </c>
      <c r="L347" s="302">
        <f t="shared" si="262"/>
        <v>0.31873384394564308</v>
      </c>
      <c r="M347" s="302">
        <f t="shared" si="263"/>
        <v>0.35290018859003958</v>
      </c>
      <c r="N347" s="302">
        <f t="shared" si="264"/>
        <v>1.1729999999999778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10.95677663435149</v>
      </c>
      <c r="C350" s="299" t="str">
        <f>CONCATENATE("(",ROUND((B350/$H352)*100,1),")")</f>
        <v>(33.8)</v>
      </c>
      <c r="D350" s="302">
        <f>'Ind T6'!R144</f>
        <v>1.3559119878650387</v>
      </c>
      <c r="E350" s="299" t="str">
        <f>CONCATENATE("(",ROUND((D350/$H352)*100,1),")")</f>
        <v>(4.2)</v>
      </c>
      <c r="F350" s="302">
        <f>'Ind T6'!S144</f>
        <v>2.383992552674878</v>
      </c>
      <c r="G350" s="299" t="str">
        <f>CONCATENATE("(",ROUND((F350/$H352)*100,1),")")</f>
        <v>(7.4)</v>
      </c>
      <c r="H350" s="302">
        <f>SUM(B350,D350,F350)</f>
        <v>14.696681174891406</v>
      </c>
      <c r="I350" s="299" t="str">
        <f>CONCATENATE("(",ROUND((H350/$H352)*100,1),")")</f>
        <v>(45.3)</v>
      </c>
      <c r="K350" s="302">
        <f>B355-B350</f>
        <v>0.28702686467186389</v>
      </c>
      <c r="L350" s="302">
        <f>D355-D350</f>
        <v>0.12678906012285629</v>
      </c>
      <c r="M350" s="302">
        <f>F355-F350</f>
        <v>0.16729008240347554</v>
      </c>
      <c r="N350" s="302">
        <f>SUM(K350:M350)</f>
        <v>0.58110600719819572</v>
      </c>
    </row>
    <row r="351" spans="1:14" x14ac:dyDescent="0.2">
      <c r="A351" s="282" t="s">
        <v>365</v>
      </c>
      <c r="B351" s="302">
        <f>'Ind T6'!Q143</f>
        <v>8.4397886610181629</v>
      </c>
      <c r="C351" s="299" t="str">
        <f>CONCATENATE("(",ROUND((B351/$H352)*100,1),")")</f>
        <v>(26)</v>
      </c>
      <c r="D351" s="302">
        <f>'Ind T6'!R143</f>
        <v>5.6151247120495791</v>
      </c>
      <c r="E351" s="299" t="str">
        <f>CONCATENATE("(",ROUND((D351/$H352)*100,1),")")</f>
        <v>(17.3)</v>
      </c>
      <c r="F351" s="302">
        <f>'Ind T6'!S143</f>
        <v>3.663405452040851</v>
      </c>
      <c r="G351" s="299" t="str">
        <f>CONCATENATE("(",ROUND((F351/$H352)*100,1),")")</f>
        <v>(11.3)</v>
      </c>
      <c r="H351" s="302">
        <f t="shared" ref="H351" si="265">SUM(B351,D351,F351)</f>
        <v>17.718318825108593</v>
      </c>
      <c r="I351" s="299" t="str">
        <f>CONCATENATE("(",ROUND((H351/$H352)*100,1),")")</f>
        <v>(54.7)</v>
      </c>
      <c r="K351" s="302">
        <f t="shared" ref="K351:K352" si="266">B356-B351</f>
        <v>0.52942535459940387</v>
      </c>
      <c r="L351" s="302">
        <f t="shared" ref="L351:L352" si="267">D356-D351</f>
        <v>0.37196905123741697</v>
      </c>
      <c r="M351" s="302">
        <f t="shared" ref="M351:M352" si="268">F356-F351</f>
        <v>0.42149958696498135</v>
      </c>
      <c r="N351" s="302">
        <f t="shared" ref="N351:N352" si="269">SUM(K351:M351)</f>
        <v>1.3228939928018022</v>
      </c>
    </row>
    <row r="352" spans="1:14" x14ac:dyDescent="0.2">
      <c r="A352" s="282" t="s">
        <v>363</v>
      </c>
      <c r="B352" s="302">
        <f>SUM(B350:B351)</f>
        <v>19.396565295369655</v>
      </c>
      <c r="C352" s="299" t="str">
        <f>CONCATENATE("(",ROUND((B352/$H352)*100,1),")")</f>
        <v>(59.8)</v>
      </c>
      <c r="D352" s="302">
        <f>SUM(D350:D351)</f>
        <v>6.9710366999146176</v>
      </c>
      <c r="E352" s="299" t="str">
        <f>CONCATENATE("(",ROUND((D352/$H352)*100,1),")")</f>
        <v>(21.5)</v>
      </c>
      <c r="F352" s="302">
        <f>SUM(F350:F351)</f>
        <v>6.0473980047157294</v>
      </c>
      <c r="G352" s="299" t="str">
        <f>CONCATENATE("(",ROUND((F352/$H352)*100,1),")")</f>
        <v>(18.7)</v>
      </c>
      <c r="H352" s="302">
        <f>SUM(H350:H351)</f>
        <v>32.414999999999999</v>
      </c>
      <c r="I352" s="299" t="str">
        <f>CONCATENATE("(",ROUND((H352/$H352)*100,1),")")</f>
        <v>(100)</v>
      </c>
      <c r="K352" s="302">
        <f t="shared" si="266"/>
        <v>0.81645221927126599</v>
      </c>
      <c r="L352" s="302">
        <f t="shared" si="267"/>
        <v>0.49875811136027348</v>
      </c>
      <c r="M352" s="302">
        <f t="shared" si="268"/>
        <v>0.588789669368456</v>
      </c>
      <c r="N352" s="302">
        <f t="shared" si="269"/>
        <v>1.9039999999999955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11.243803499023354</v>
      </c>
      <c r="C355" s="299" t="str">
        <f>CONCATENATE("(",ROUND((B355/$H357)*100,1),")")</f>
        <v>(32.8)</v>
      </c>
      <c r="D355" s="302">
        <f>'Ind T6'!W144</f>
        <v>1.482701047987895</v>
      </c>
      <c r="E355" s="299" t="str">
        <f>CONCATENATE("(",ROUND((D355/$H357)*100,1),")")</f>
        <v>(4.3)</v>
      </c>
      <c r="F355" s="302">
        <f>'Ind T6'!X144</f>
        <v>2.5512826350783535</v>
      </c>
      <c r="G355" s="299" t="str">
        <f>CONCATENATE("(",ROUND((F355/$H357)*100,1),")")</f>
        <v>(7.4)</v>
      </c>
      <c r="H355" s="302">
        <f>SUM(B355,D355,F355)</f>
        <v>15.277787182089602</v>
      </c>
      <c r="I355" s="299" t="str">
        <f>CONCATENATE("(",ROUND((H355/$H357)*100,1),")")</f>
        <v>(44.5)</v>
      </c>
      <c r="K355" s="302">
        <f>B355-B345</f>
        <v>0.44172207334013613</v>
      </c>
      <c r="L355" s="302">
        <f>D355-D345</f>
        <v>0.19355875011071033</v>
      </c>
      <c r="M355" s="302">
        <f>F355-F345</f>
        <v>0.27254030795840878</v>
      </c>
      <c r="N355" s="302">
        <f>SUM(K355:M355)</f>
        <v>0.90782113140925524</v>
      </c>
    </row>
    <row r="356" spans="1:14" x14ac:dyDescent="0.2">
      <c r="A356" s="282" t="s">
        <v>365</v>
      </c>
      <c r="B356" s="302">
        <f>'Ind T6'!V143</f>
        <v>8.9692140156175668</v>
      </c>
      <c r="C356" s="299" t="str">
        <f>CONCATENATE("(",ROUND((B356/$H357)*100,1),")")</f>
        <v>(26.1)</v>
      </c>
      <c r="D356" s="302">
        <f>'Ind T6'!W143</f>
        <v>5.9870937632869961</v>
      </c>
      <c r="E356" s="299" t="str">
        <f>CONCATENATE("(",ROUND((D356/$H357)*100,1),")")</f>
        <v>(17.4)</v>
      </c>
      <c r="F356" s="302">
        <f>'Ind T6'!X143</f>
        <v>4.0849050390058324</v>
      </c>
      <c r="G356" s="299" t="str">
        <f>CONCATENATE("(",ROUND((F356/$H357)*100,1),")")</f>
        <v>(11.9)</v>
      </c>
      <c r="H356" s="302">
        <f t="shared" ref="H356" si="270">SUM(B356,D356,F356)</f>
        <v>19.041212817910395</v>
      </c>
      <c r="I356" s="299" t="str">
        <f>CONCATENATE("(",ROUND((H356/$H357)*100,1),")")</f>
        <v>(55.5)</v>
      </c>
      <c r="K356" s="302">
        <f t="shared" ref="K356:K357" si="271">B356-B346</f>
        <v>0.87609611339542504</v>
      </c>
      <c r="L356" s="302">
        <f t="shared" ref="L356:L357" si="272">D356-D346</f>
        <v>0.62393320519520579</v>
      </c>
      <c r="M356" s="302">
        <f t="shared" ref="M356:M357" si="273">F356-F346</f>
        <v>0.66914955000008725</v>
      </c>
      <c r="N356" s="302">
        <f t="shared" ref="N356:N357" si="274">SUM(K356:M356)</f>
        <v>2.1691788685907181</v>
      </c>
    </row>
    <row r="357" spans="1:14" x14ac:dyDescent="0.2">
      <c r="A357" s="282" t="s">
        <v>363</v>
      </c>
      <c r="B357" s="302">
        <f>SUM(B355:B356)</f>
        <v>20.213017514640921</v>
      </c>
      <c r="C357" s="299" t="str">
        <f>CONCATENATE("(",ROUND((B357/$H357)*100,1),")")</f>
        <v>(58.9)</v>
      </c>
      <c r="D357" s="302">
        <f>SUM(D355:D356)</f>
        <v>7.4697948112748911</v>
      </c>
      <c r="E357" s="299" t="str">
        <f>CONCATENATE("(",ROUND((D357/$H357)*100,1),")")</f>
        <v>(21.8)</v>
      </c>
      <c r="F357" s="302">
        <f>SUM(F355:F356)</f>
        <v>6.6361876740841854</v>
      </c>
      <c r="G357" s="299" t="str">
        <f>CONCATENATE("(",ROUND((F357/$H357)*100,1),")")</f>
        <v>(19.3)</v>
      </c>
      <c r="H357" s="302">
        <f>SUM(H355:H356)</f>
        <v>34.318999999999996</v>
      </c>
      <c r="I357" s="299" t="str">
        <f>CONCATENATE("(",ROUND((H357/$H357)*100,1),")")</f>
        <v>(100)</v>
      </c>
      <c r="K357" s="302">
        <f t="shared" si="271"/>
        <v>1.3178181867355612</v>
      </c>
      <c r="L357" s="302">
        <f t="shared" si="272"/>
        <v>0.81749195530591656</v>
      </c>
      <c r="M357" s="302">
        <f t="shared" si="273"/>
        <v>0.94168985795849558</v>
      </c>
      <c r="N357" s="302">
        <f t="shared" si="274"/>
        <v>3.0769999999999733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16.594323342281161</v>
      </c>
      <c r="C366" s="299" t="str">
        <f>CONCATENATE("(",ROUND((B366/$H368)*100,1),")")</f>
        <v>(39.9)</v>
      </c>
      <c r="D366" s="302">
        <f>'Ind T6'!M153</f>
        <v>5.8145723169560863</v>
      </c>
      <c r="E366" s="299" t="str">
        <f>CONCATENATE("(",ROUND((D366/$H368)*100,1),")")</f>
        <v>(14)</v>
      </c>
      <c r="F366" s="302">
        <f>'Ind T6'!N153</f>
        <v>2.2968708768600954</v>
      </c>
      <c r="G366" s="299" t="str">
        <f>CONCATENATE("(",ROUND((F366/$H368)*100,1),")")</f>
        <v>(5.5)</v>
      </c>
      <c r="H366" s="302">
        <f>SUM(B366,D366,F366)</f>
        <v>24.70576653609734</v>
      </c>
      <c r="I366" s="299" t="str">
        <f>CONCATENATE("(",ROUND((H366/$H368)*100,1),")")</f>
        <v>(59.4)</v>
      </c>
      <c r="K366" s="302">
        <f>B371-B366</f>
        <v>1.16465623666382</v>
      </c>
      <c r="L366" s="302">
        <f>D371-D366</f>
        <v>0.39518385269589817</v>
      </c>
      <c r="M366" s="302">
        <f>F371-F366</f>
        <v>0.12275884120920866</v>
      </c>
      <c r="N366" s="302">
        <f>SUM(K366:M366)</f>
        <v>1.6825989305689268</v>
      </c>
    </row>
    <row r="367" spans="1:14" x14ac:dyDescent="0.2">
      <c r="A367" s="282" t="s">
        <v>365</v>
      </c>
      <c r="B367" s="302">
        <f>'Ind T6'!L152</f>
        <v>7.8779928352786435</v>
      </c>
      <c r="C367" s="299" t="str">
        <f>CONCATENATE("(",ROUND((B367/$H368)*100,1),")")</f>
        <v>(18.9)</v>
      </c>
      <c r="D367" s="302">
        <f>'Ind T6'!M152</f>
        <v>6.8093940177147312</v>
      </c>
      <c r="E367" s="299" t="str">
        <f>CONCATENATE("(",ROUND((D367/$H368)*100,1),")")</f>
        <v>(16.4)</v>
      </c>
      <c r="F367" s="302">
        <f>'Ind T6'!N152</f>
        <v>2.1818466109093051</v>
      </c>
      <c r="G367" s="299" t="str">
        <f>CONCATENATE("(",ROUND((F367/$H368)*100,1),")")</f>
        <v>(5.2)</v>
      </c>
      <c r="H367" s="302">
        <f t="shared" ref="H367" si="275">SUM(B367,D367,F367)</f>
        <v>16.869233463902678</v>
      </c>
      <c r="I367" s="299" t="str">
        <f>CONCATENATE("(",ROUND((H367/$H368)*100,1),")")</f>
        <v>(40.6)</v>
      </c>
      <c r="K367" s="302">
        <f t="shared" ref="K367:K368" si="276">B372-B367</f>
        <v>0.70417138437558613</v>
      </c>
      <c r="L367" s="302">
        <f t="shared" ref="L367:L368" si="277">D372-D367</f>
        <v>0.340949401775962</v>
      </c>
      <c r="M367" s="302">
        <f t="shared" ref="M367:M368" si="278">F372-F367</f>
        <v>0.11428028327956996</v>
      </c>
      <c r="N367" s="302">
        <f t="shared" ref="N367:N368" si="279">SUM(K367:M367)</f>
        <v>1.1594010694311181</v>
      </c>
    </row>
    <row r="368" spans="1:14" x14ac:dyDescent="0.2">
      <c r="A368" s="282" t="s">
        <v>363</v>
      </c>
      <c r="B368" s="302">
        <f>SUM(B366:B367)</f>
        <v>24.472316177559804</v>
      </c>
      <c r="C368" s="299" t="str">
        <f>CONCATENATE("(",ROUND((B368/$H368)*100,1),")")</f>
        <v>(58.9)</v>
      </c>
      <c r="D368" s="302">
        <f>SUM(D366:D367)</f>
        <v>12.623966334670818</v>
      </c>
      <c r="E368" s="299" t="str">
        <f>CONCATENATE("(",ROUND((D368/$H368)*100,1),")")</f>
        <v>(30.4)</v>
      </c>
      <c r="F368" s="302">
        <f>SUM(F366:F367)</f>
        <v>4.4787174877694005</v>
      </c>
      <c r="G368" s="299" t="str">
        <f>CONCATENATE("(",ROUND((F368/$H368)*100,1),")")</f>
        <v>(10.8)</v>
      </c>
      <c r="H368" s="302">
        <f>SUM(H366:H367)</f>
        <v>41.575000000000017</v>
      </c>
      <c r="I368" s="299" t="str">
        <f>CONCATENATE("(",ROUND((H368/$H368)*100,1),")")</f>
        <v>(100)</v>
      </c>
      <c r="K368" s="302">
        <f t="shared" si="276"/>
        <v>1.8688276210394079</v>
      </c>
      <c r="L368" s="302">
        <f t="shared" si="277"/>
        <v>0.73613325447185929</v>
      </c>
      <c r="M368" s="302">
        <f t="shared" si="278"/>
        <v>0.23703912448877862</v>
      </c>
      <c r="N368" s="302">
        <f t="shared" si="279"/>
        <v>2.8420000000000458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17.758979578944981</v>
      </c>
      <c r="C371" s="299" t="str">
        <f>CONCATENATE("(",ROUND((B371/$H373)*100,1),")")</f>
        <v>(40)</v>
      </c>
      <c r="D371" s="302">
        <f>'Ind T6'!R153</f>
        <v>6.2097561696519845</v>
      </c>
      <c r="E371" s="299" t="str">
        <f>CONCATENATE("(",ROUND((D371/$H373)*100,1),")")</f>
        <v>(14)</v>
      </c>
      <c r="F371" s="302">
        <f>'Ind T6'!S153</f>
        <v>2.419629718069304</v>
      </c>
      <c r="G371" s="299" t="str">
        <f>CONCATENATE("(",ROUND((F371/$H373)*100,1),")")</f>
        <v>(5.4)</v>
      </c>
      <c r="H371" s="302">
        <f>SUM(B371,D371,F371)</f>
        <v>26.388365466666272</v>
      </c>
      <c r="I371" s="299" t="str">
        <f>CONCATENATE("(",ROUND((H371/$H373)*100,1),")")</f>
        <v>(59.4)</v>
      </c>
      <c r="K371" s="302">
        <f>B376-B371</f>
        <v>1.244059942677918</v>
      </c>
      <c r="L371" s="302">
        <f>D376-D371</f>
        <v>0.37460301968398824</v>
      </c>
      <c r="M371" s="302">
        <f>F376-F371</f>
        <v>0.17748169583705353</v>
      </c>
      <c r="N371" s="302">
        <f>SUM(K371:M371)</f>
        <v>1.7961446581989597</v>
      </c>
    </row>
    <row r="372" spans="1:14" x14ac:dyDescent="0.2">
      <c r="A372" s="282" t="s">
        <v>365</v>
      </c>
      <c r="B372" s="302">
        <f>'Ind T6'!Q152</f>
        <v>8.5821642196542296</v>
      </c>
      <c r="C372" s="299" t="str">
        <f>CONCATENATE("(",ROUND((B372/$H373)*100,1),")")</f>
        <v>(19.3)</v>
      </c>
      <c r="D372" s="302">
        <f>'Ind T6'!R152</f>
        <v>7.1503434194906932</v>
      </c>
      <c r="E372" s="299" t="str">
        <f>CONCATENATE("(",ROUND((D372/$H373)*100,1),")")</f>
        <v>(16.1)</v>
      </c>
      <c r="F372" s="302">
        <f>'Ind T6'!S152</f>
        <v>2.2961268941888751</v>
      </c>
      <c r="G372" s="299" t="str">
        <f>CONCATENATE("(",ROUND((F372/$H373)*100,1),")")</f>
        <v>(5.2)</v>
      </c>
      <c r="H372" s="302">
        <f t="shared" ref="H372" si="280">SUM(B372,D372,F372)</f>
        <v>18.028634533333801</v>
      </c>
      <c r="I372" s="299" t="str">
        <f>CONCATENATE("(",ROUND((H372/$H373)*100,1),")")</f>
        <v>(40.6)</v>
      </c>
      <c r="K372" s="302">
        <f t="shared" ref="K372:K373" si="281">B377-B372</f>
        <v>0.80630228287880712</v>
      </c>
      <c r="L372" s="302">
        <f t="shared" ref="L372:L373" si="282">D377-D372</f>
        <v>0.23945313341276631</v>
      </c>
      <c r="M372" s="302">
        <f t="shared" ref="M372:M373" si="283">F377-F372</f>
        <v>0.18309992550941834</v>
      </c>
      <c r="N372" s="302">
        <f t="shared" ref="N372:N373" si="284">SUM(K372:M372)</f>
        <v>1.2288553418009918</v>
      </c>
    </row>
    <row r="373" spans="1:14" x14ac:dyDescent="0.2">
      <c r="A373" s="282" t="s">
        <v>363</v>
      </c>
      <c r="B373" s="302">
        <f>SUM(B371:B372)</f>
        <v>26.341143798599212</v>
      </c>
      <c r="C373" s="299" t="str">
        <f>CONCATENATE("(",ROUND((B373/$H373)*100,1),")")</f>
        <v>(59.3)</v>
      </c>
      <c r="D373" s="302">
        <f>SUM(D371:D372)</f>
        <v>13.360099589142678</v>
      </c>
      <c r="E373" s="299" t="str">
        <f>CONCATENATE("(",ROUND((D373/$H373)*100,1),")")</f>
        <v>(30.1)</v>
      </c>
      <c r="F373" s="302">
        <f>SUM(F371:F372)</f>
        <v>4.7157566122581791</v>
      </c>
      <c r="G373" s="299" t="str">
        <f>CONCATENATE("(",ROUND((F373/$H373)*100,1),")")</f>
        <v>(10.6)</v>
      </c>
      <c r="H373" s="302">
        <f>SUM(H371:H372)</f>
        <v>44.417000000000073</v>
      </c>
      <c r="I373" s="299" t="str">
        <f>CONCATENATE("(",ROUND((H373/$H373)*100,1),")")</f>
        <v>(100)</v>
      </c>
      <c r="K373" s="302">
        <f t="shared" si="281"/>
        <v>2.0503622255567251</v>
      </c>
      <c r="L373" s="302">
        <f t="shared" si="282"/>
        <v>0.61405615309675454</v>
      </c>
      <c r="M373" s="302">
        <f t="shared" si="283"/>
        <v>0.36058162134647187</v>
      </c>
      <c r="N373" s="302">
        <f t="shared" si="284"/>
        <v>3.0249999999999515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19.003039521622899</v>
      </c>
      <c r="C376" s="299" t="str">
        <f>CONCATENATE("(",ROUND((B376/$H378)*100,1),")")</f>
        <v>(40.1)</v>
      </c>
      <c r="D376" s="302">
        <f>'Ind T6'!W153</f>
        <v>6.5843591893359728</v>
      </c>
      <c r="E376" s="299" t="str">
        <f>CONCATENATE("(",ROUND((D376/$H378)*100,1),")")</f>
        <v>(13.9)</v>
      </c>
      <c r="F376" s="302">
        <f>'Ind T6'!X153</f>
        <v>2.5971114139063576</v>
      </c>
      <c r="G376" s="299" t="str">
        <f>CONCATENATE("(",ROUND((F376/$H378)*100,1),")")</f>
        <v>(5.5)</v>
      </c>
      <c r="H376" s="302">
        <f>SUM(B376,D376,F376)</f>
        <v>28.184510124865231</v>
      </c>
      <c r="I376" s="299" t="str">
        <f>CONCATENATE("(",ROUND((H376/$H378)*100,1),")")</f>
        <v>(59.4)</v>
      </c>
      <c r="K376" s="302">
        <f>B376-B366</f>
        <v>2.408716179341738</v>
      </c>
      <c r="L376" s="302">
        <f>D376-D366</f>
        <v>0.76978687237988641</v>
      </c>
      <c r="M376" s="302">
        <f>F376-F366</f>
        <v>0.30024053704626219</v>
      </c>
      <c r="N376" s="302">
        <f>SUM(K376:M376)</f>
        <v>3.4787435887678866</v>
      </c>
    </row>
    <row r="377" spans="1:14" x14ac:dyDescent="0.2">
      <c r="A377" s="282" t="s">
        <v>365</v>
      </c>
      <c r="B377" s="302">
        <f>'Ind T6'!V152</f>
        <v>9.3884665025330367</v>
      </c>
      <c r="C377" s="299" t="str">
        <f>CONCATENATE("(",ROUND((B377/$H378)*100,1),")")</f>
        <v>(19.8)</v>
      </c>
      <c r="D377" s="302">
        <f>'Ind T6'!W152</f>
        <v>7.3897965529034595</v>
      </c>
      <c r="E377" s="299" t="str">
        <f>CONCATENATE("(",ROUND((D377/$H378)*100,1),")")</f>
        <v>(15.6)</v>
      </c>
      <c r="F377" s="302">
        <f>'Ind T6'!X152</f>
        <v>2.4792268196982934</v>
      </c>
      <c r="G377" s="299" t="str">
        <f>CONCATENATE("(",ROUND((F377/$H378)*100,1),")")</f>
        <v>(5.2)</v>
      </c>
      <c r="H377" s="302">
        <f t="shared" ref="H377" si="285">SUM(B377,D377,F377)</f>
        <v>19.257489875134791</v>
      </c>
      <c r="I377" s="299" t="str">
        <f>CONCATENATE("(",ROUND((H377/$H378)*100,1),")")</f>
        <v>(40.6)</v>
      </c>
      <c r="K377" s="302">
        <f t="shared" ref="K377:K378" si="286">B377-B367</f>
        <v>1.5104736672543932</v>
      </c>
      <c r="L377" s="302">
        <f t="shared" ref="L377:L378" si="287">D377-D367</f>
        <v>0.58040253518872831</v>
      </c>
      <c r="M377" s="302">
        <f t="shared" ref="M377:M378" si="288">F377-F367</f>
        <v>0.2973802087889883</v>
      </c>
      <c r="N377" s="302">
        <f t="shared" ref="N377:N378" si="289">SUM(K377:M377)</f>
        <v>2.3882564112321099</v>
      </c>
    </row>
    <row r="378" spans="1:14" x14ac:dyDescent="0.2">
      <c r="A378" s="282" t="s">
        <v>363</v>
      </c>
      <c r="B378" s="302">
        <f>SUM(B376:B377)</f>
        <v>28.391506024155937</v>
      </c>
      <c r="C378" s="299" t="str">
        <f>CONCATENATE("(",ROUND((B378/$H378)*100,1),")")</f>
        <v>(59.8)</v>
      </c>
      <c r="D378" s="302">
        <f>SUM(D376:D377)</f>
        <v>13.974155742239432</v>
      </c>
      <c r="E378" s="299" t="str">
        <f>CONCATENATE("(",ROUND((D378/$H378)*100,1),")")</f>
        <v>(29.5)</v>
      </c>
      <c r="F378" s="302">
        <f>SUM(F376:F377)</f>
        <v>5.076338233604651</v>
      </c>
      <c r="G378" s="299" t="str">
        <f>CONCATENATE("(",ROUND((F378/$H378)*100,1),")")</f>
        <v>(10.7)</v>
      </c>
      <c r="H378" s="302">
        <f>SUM(H376:H377)</f>
        <v>47.442000000000021</v>
      </c>
      <c r="I378" s="299" t="str">
        <f>CONCATENATE("(",ROUND((H378/$H378)*100,1),")")</f>
        <v>(100)</v>
      </c>
      <c r="K378" s="302">
        <f t="shared" si="286"/>
        <v>3.919189846596133</v>
      </c>
      <c r="L378" s="302">
        <f t="shared" si="287"/>
        <v>1.3501894075686138</v>
      </c>
      <c r="M378" s="302">
        <f t="shared" si="288"/>
        <v>0.59762074583525049</v>
      </c>
      <c r="N378" s="302">
        <f t="shared" si="289"/>
        <v>5.8669999999999973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6.2068313098353691</v>
      </c>
      <c r="C387" s="299" t="str">
        <f>CONCATENATE("(",ROUND((B387/$H389)*100,1),")")</f>
        <v>(34.4)</v>
      </c>
      <c r="D387" s="302">
        <f>'Ind T6'!M162</f>
        <v>1.009833566019338</v>
      </c>
      <c r="E387" s="299" t="str">
        <f>CONCATENATE("(",ROUND((D387/$H389)*100,1),")")</f>
        <v>(5.6)</v>
      </c>
      <c r="F387" s="302">
        <f>'Ind T6'!N162</f>
        <v>0.15120502593002225</v>
      </c>
      <c r="G387" s="299" t="str">
        <f>CONCATENATE("(",ROUND((F387/$H389)*100,1),")")</f>
        <v>(0.8)</v>
      </c>
      <c r="H387" s="302">
        <f>SUM(B387,D387,F387)</f>
        <v>7.3678699017847302</v>
      </c>
      <c r="I387" s="299" t="str">
        <f>CONCATENATE("(",ROUND((H387/$H389)*100,1),")")</f>
        <v>(40.8)</v>
      </c>
      <c r="K387" s="302">
        <f>B392-B387</f>
        <v>1.0398633136900592E-2</v>
      </c>
      <c r="L387" s="302">
        <f>D392-D387</f>
        <v>7.8096529791400915E-2</v>
      </c>
      <c r="M387" s="302">
        <f>F392-F387</f>
        <v>3.5445690041976119E-3</v>
      </c>
      <c r="N387" s="302">
        <f>SUM(K387:M387)</f>
        <v>9.2039731932499119E-2</v>
      </c>
    </row>
    <row r="388" spans="1:14" x14ac:dyDescent="0.2">
      <c r="A388" s="282" t="s">
        <v>365</v>
      </c>
      <c r="B388" s="302">
        <f>'Ind T6'!L161</f>
        <v>5.363728285780212</v>
      </c>
      <c r="C388" s="299" t="str">
        <f>CONCATENATE("(",ROUND((B388/$H389)*100,1),")")</f>
        <v>(29.7)</v>
      </c>
      <c r="D388" s="302">
        <f>'Ind T6'!M161</f>
        <v>4.8912125797905066</v>
      </c>
      <c r="E388" s="299" t="str">
        <f>CONCATENATE("(",ROUND((D388/$H389)*100,1),")")</f>
        <v>(27.1)</v>
      </c>
      <c r="F388" s="302">
        <f>'Ind T6'!N161</f>
        <v>0.4281892326445626</v>
      </c>
      <c r="G388" s="299" t="str">
        <f>CONCATENATE("(",ROUND((F388/$H389)*100,1),")")</f>
        <v>(2.4)</v>
      </c>
      <c r="H388" s="302">
        <f t="shared" ref="H388" si="290">SUM(B388,D388,F388)</f>
        <v>10.683130098215281</v>
      </c>
      <c r="I388" s="299" t="str">
        <f>CONCATENATE("(",ROUND((H388/$H389)*100,1),")")</f>
        <v>(59.2)</v>
      </c>
      <c r="K388" s="302">
        <f t="shared" ref="K388:K389" si="291">B393-B388</f>
        <v>0.11955859919879241</v>
      </c>
      <c r="L388" s="302">
        <f t="shared" ref="L388:L389" si="292">D393-D388</f>
        <v>0.11931109964184294</v>
      </c>
      <c r="M388" s="302">
        <f t="shared" ref="M388:M389" si="293">F393-F388</f>
        <v>1.0090569226874013E-2</v>
      </c>
      <c r="N388" s="302">
        <f t="shared" ref="N388:N389" si="294">SUM(K388:M388)</f>
        <v>0.24896026806750937</v>
      </c>
    </row>
    <row r="389" spans="1:14" x14ac:dyDescent="0.2">
      <c r="A389" s="282" t="s">
        <v>363</v>
      </c>
      <c r="B389" s="302">
        <f>SUM(B387:B388)</f>
        <v>11.570559595615581</v>
      </c>
      <c r="C389" s="299" t="str">
        <f>CONCATENATE("(",ROUND((B389/$H389)*100,1),")")</f>
        <v>(64.1)</v>
      </c>
      <c r="D389" s="302">
        <f>SUM(D387:D388)</f>
        <v>5.9010461458098451</v>
      </c>
      <c r="E389" s="299" t="str">
        <f>CONCATENATE("(",ROUND((D389/$H389)*100,1),")")</f>
        <v>(32.7)</v>
      </c>
      <c r="F389" s="302">
        <f>SUM(F387:F388)</f>
        <v>0.57939425857458482</v>
      </c>
      <c r="G389" s="299" t="str">
        <f>CONCATENATE("(",ROUND((F389/$H389)*100,1),")")</f>
        <v>(3.2)</v>
      </c>
      <c r="H389" s="302">
        <f>SUM(H387:H388)</f>
        <v>18.051000000000013</v>
      </c>
      <c r="I389" s="299" t="str">
        <f>CONCATENATE("(",ROUND((H389/$H389)*100,1),")")</f>
        <v>(100)</v>
      </c>
      <c r="K389" s="302">
        <f t="shared" si="291"/>
        <v>0.12995723233569301</v>
      </c>
      <c r="L389" s="302">
        <f t="shared" si="292"/>
        <v>0.19740762943324341</v>
      </c>
      <c r="M389" s="302">
        <f t="shared" si="293"/>
        <v>1.3635138231071653E-2</v>
      </c>
      <c r="N389" s="302">
        <f t="shared" si="294"/>
        <v>0.34100000000000807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6.2172299429722697</v>
      </c>
      <c r="C392" s="299" t="str">
        <f>CONCATENATE("(",ROUND((B392/$H394)*100,1),")")</f>
        <v>(33.8)</v>
      </c>
      <c r="D392" s="302">
        <f>'Ind T6'!R162</f>
        <v>1.087930095810739</v>
      </c>
      <c r="E392" s="299" t="str">
        <f>CONCATENATE("(",ROUND((D392/$H394)*100,1),")")</f>
        <v>(5.9)</v>
      </c>
      <c r="F392" s="302">
        <f>'Ind T6'!S162</f>
        <v>0.15474959493421986</v>
      </c>
      <c r="G392" s="299" t="str">
        <f>CONCATENATE("(",ROUND((F392/$H394)*100,1),")")</f>
        <v>(0.8)</v>
      </c>
      <c r="H392" s="302">
        <f>SUM(B392,D392,F392)</f>
        <v>7.4599096337172286</v>
      </c>
      <c r="I392" s="299" t="str">
        <f>CONCATENATE("(",ROUND((H392/$H394)*100,1),")")</f>
        <v>(40.6)</v>
      </c>
      <c r="K392" s="302">
        <f>B397-B392</f>
        <v>1.868724561466184E-2</v>
      </c>
      <c r="L392" s="302">
        <f>D397-D392</f>
        <v>0.16699240802700688</v>
      </c>
      <c r="M392" s="302">
        <f>F397-F392</f>
        <v>8.8822552558366352E-3</v>
      </c>
      <c r="N392" s="302">
        <f>SUM(K392:M392)</f>
        <v>0.19456190889750535</v>
      </c>
    </row>
    <row r="393" spans="1:14" x14ac:dyDescent="0.2">
      <c r="A393" s="282" t="s">
        <v>365</v>
      </c>
      <c r="B393" s="302">
        <f>'Ind T6'!Q161</f>
        <v>5.4832868849790044</v>
      </c>
      <c r="C393" s="299" t="str">
        <f>CONCATENATE("(",ROUND((B393/$H394)*100,1),")")</f>
        <v>(29.8)</v>
      </c>
      <c r="D393" s="302">
        <f>'Ind T6'!R161</f>
        <v>5.0105236794323496</v>
      </c>
      <c r="E393" s="299" t="str">
        <f>CONCATENATE("(",ROUND((D393/$H394)*100,1),")")</f>
        <v>(27.2)</v>
      </c>
      <c r="F393" s="302">
        <f>'Ind T6'!S161</f>
        <v>0.43827980187143661</v>
      </c>
      <c r="G393" s="299" t="str">
        <f>CONCATENATE("(",ROUND((F393/$H394)*100,1),")")</f>
        <v>(2.4)</v>
      </c>
      <c r="H393" s="302">
        <f t="shared" ref="H393" si="295">SUM(B393,D393,F393)</f>
        <v>10.932090366282791</v>
      </c>
      <c r="I393" s="299" t="str">
        <f>CONCATENATE("(",ROUND((H393/$H394)*100,1),")")</f>
        <v>(59.4)</v>
      </c>
      <c r="K393" s="302">
        <f t="shared" ref="K393:K394" si="296">B398-B393</f>
        <v>0.25000265831351154</v>
      </c>
      <c r="L393" s="302">
        <f t="shared" ref="L393:L394" si="297">D398-D393</f>
        <v>0.23063535584196249</v>
      </c>
      <c r="M393" s="302">
        <f t="shared" ref="M393:M394" si="298">F398-F393</f>
        <v>2.3800076947006421E-2</v>
      </c>
      <c r="N393" s="302">
        <f t="shared" ref="N393:N394" si="299">SUM(K393:M393)</f>
        <v>0.50443809110248039</v>
      </c>
    </row>
    <row r="394" spans="1:14" x14ac:dyDescent="0.2">
      <c r="A394" s="282" t="s">
        <v>363</v>
      </c>
      <c r="B394" s="302">
        <f>SUM(B392:B393)</f>
        <v>11.700516827951274</v>
      </c>
      <c r="C394" s="299" t="str">
        <f>CONCATENATE("(",ROUND((B394/$H394)*100,1),")")</f>
        <v>(63.6)</v>
      </c>
      <c r="D394" s="302">
        <f>SUM(D392:D393)</f>
        <v>6.0984537752430885</v>
      </c>
      <c r="E394" s="299" t="str">
        <f>CONCATENATE("(",ROUND((D394/$H394)*100,1),")")</f>
        <v>(33.2)</v>
      </c>
      <c r="F394" s="302">
        <f>SUM(F392:F393)</f>
        <v>0.59302939680565647</v>
      </c>
      <c r="G394" s="299" t="str">
        <f>CONCATENATE("(",ROUND((F394/$H394)*100,1),")")</f>
        <v>(3.2)</v>
      </c>
      <c r="H394" s="302">
        <f>SUM(H392:H393)</f>
        <v>18.392000000000021</v>
      </c>
      <c r="I394" s="299" t="str">
        <f>CONCATENATE("(",ROUND((H394/$H394)*100,1),")")</f>
        <v>(100)</v>
      </c>
      <c r="K394" s="302">
        <f t="shared" si="296"/>
        <v>0.26868990392817338</v>
      </c>
      <c r="L394" s="302">
        <f t="shared" si="297"/>
        <v>0.39762776386896981</v>
      </c>
      <c r="M394" s="302">
        <f t="shared" si="298"/>
        <v>3.2682332202843001E-2</v>
      </c>
      <c r="N394" s="302">
        <f t="shared" si="299"/>
        <v>0.69899999999998619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6.2359171885869316</v>
      </c>
      <c r="C397" s="299" t="str">
        <f>CONCATENATE("(",ROUND((B397/$H399)*100,1),")")</f>
        <v>(32.7)</v>
      </c>
      <c r="D397" s="302">
        <f>'Ind T6'!W162</f>
        <v>1.2549225038377458</v>
      </c>
      <c r="E397" s="299" t="str">
        <f>CONCATENATE("(",ROUND((D397/$H399)*100,1),")")</f>
        <v>(6.6)</v>
      </c>
      <c r="F397" s="302">
        <f>'Ind T6'!X162</f>
        <v>0.16363185019005649</v>
      </c>
      <c r="G397" s="299" t="str">
        <f>CONCATENATE("(",ROUND((F397/$H399)*100,1),")")</f>
        <v>(0.9)</v>
      </c>
      <c r="H397" s="302">
        <f>SUM(B397,D397,F397)</f>
        <v>7.6544715426147336</v>
      </c>
      <c r="I397" s="299" t="str">
        <f>CONCATENATE("(",ROUND((H397/$H399)*100,1),")")</f>
        <v>(40.1)</v>
      </c>
      <c r="K397" s="302">
        <f>B397-B387</f>
        <v>2.9085878751562433E-2</v>
      </c>
      <c r="L397" s="302">
        <f>D397-D387</f>
        <v>0.24508893781840779</v>
      </c>
      <c r="M397" s="302">
        <f>F397-F387</f>
        <v>1.2426824260034247E-2</v>
      </c>
      <c r="N397" s="302">
        <f>SUM(K397:M397)</f>
        <v>0.2866016408300045</v>
      </c>
    </row>
    <row r="398" spans="1:14" x14ac:dyDescent="0.2">
      <c r="A398" s="282" t="s">
        <v>365</v>
      </c>
      <c r="B398" s="302">
        <f>'Ind T6'!V161</f>
        <v>5.7332895432925159</v>
      </c>
      <c r="C398" s="299" t="str">
        <f>CONCATENATE("(",ROUND((B398/$H399)*100,1),")")</f>
        <v>(30)</v>
      </c>
      <c r="D398" s="302">
        <f>'Ind T6'!W161</f>
        <v>5.241159035274312</v>
      </c>
      <c r="E398" s="299" t="str">
        <f>CONCATENATE("(",ROUND((D398/$H399)*100,1),")")</f>
        <v>(27.5)</v>
      </c>
      <c r="F398" s="302">
        <f>'Ind T6'!X161</f>
        <v>0.46207987881844304</v>
      </c>
      <c r="G398" s="299" t="str">
        <f>CONCATENATE("(",ROUND((F398/$H399)*100,1),")")</f>
        <v>(2.4)</v>
      </c>
      <c r="H398" s="302">
        <f t="shared" ref="H398" si="300">SUM(B398,D398,F398)</f>
        <v>11.436528457385272</v>
      </c>
      <c r="I398" s="299" t="str">
        <f>CONCATENATE("(",ROUND((H398/$H399)*100,1),")")</f>
        <v>(59.9)</v>
      </c>
      <c r="K398" s="302">
        <f t="shared" ref="K398:K399" si="301">B398-B388</f>
        <v>0.36956125751230395</v>
      </c>
      <c r="L398" s="302">
        <f t="shared" ref="L398:L399" si="302">D398-D388</f>
        <v>0.34994645548380543</v>
      </c>
      <c r="M398" s="302">
        <f t="shared" ref="M398:M399" si="303">F398-F388</f>
        <v>3.3890646173880434E-2</v>
      </c>
      <c r="N398" s="302">
        <f t="shared" ref="N398:N399" si="304">SUM(K398:M398)</f>
        <v>0.75339835916998976</v>
      </c>
    </row>
    <row r="399" spans="1:14" x14ac:dyDescent="0.2">
      <c r="A399" s="282" t="s">
        <v>363</v>
      </c>
      <c r="B399" s="302">
        <f>SUM(B397:B398)</f>
        <v>11.969206731879448</v>
      </c>
      <c r="C399" s="299" t="str">
        <f>CONCATENATE("(",ROUND((B399/$H399)*100,1),")")</f>
        <v>(62.7)</v>
      </c>
      <c r="D399" s="302">
        <f>SUM(D397:D398)</f>
        <v>6.4960815391120583</v>
      </c>
      <c r="E399" s="299" t="str">
        <f>CONCATENATE("(",ROUND((D399/$H399)*100,1),")")</f>
        <v>(34)</v>
      </c>
      <c r="F399" s="302">
        <f>SUM(F397:F398)</f>
        <v>0.62571172900849947</v>
      </c>
      <c r="G399" s="299" t="str">
        <f>CONCATENATE("(",ROUND((F399/$H399)*100,1),")")</f>
        <v>(3.3)</v>
      </c>
      <c r="H399" s="302">
        <f>SUM(H397:H398)</f>
        <v>19.091000000000005</v>
      </c>
      <c r="I399" s="299" t="str">
        <f>CONCATENATE("(",ROUND((H399/$H399)*100,1),")")</f>
        <v>(100)</v>
      </c>
      <c r="K399" s="302">
        <f t="shared" si="301"/>
        <v>0.39864713626386639</v>
      </c>
      <c r="L399" s="302">
        <f t="shared" si="302"/>
        <v>0.59503539330221322</v>
      </c>
      <c r="M399" s="302">
        <f t="shared" si="303"/>
        <v>4.6317470433914654E-2</v>
      </c>
      <c r="N399" s="302">
        <f t="shared" si="304"/>
        <v>1.0399999999999943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7.4714976835696367</v>
      </c>
      <c r="C408" s="299" t="str">
        <f>CONCATENATE("(",ROUND((B408/$H410)*100,1),")")</f>
        <v>(17.3)</v>
      </c>
      <c r="D408" s="302">
        <f>'Ind T6'!M171</f>
        <v>3.1593832045375341</v>
      </c>
      <c r="E408" s="299" t="str">
        <f>CONCATENATE("(",ROUND((D408/$H410)*100,1),")")</f>
        <v>(7.3)</v>
      </c>
      <c r="F408" s="302">
        <f>'Ind T6'!N171</f>
        <v>1.5316354615069607</v>
      </c>
      <c r="G408" s="299" t="str">
        <f>CONCATENATE("(",ROUND((F408/$H410)*100,1),")")</f>
        <v>(3.6)</v>
      </c>
      <c r="H408" s="302">
        <f>SUM(B408,D408,F408)</f>
        <v>12.162516349614132</v>
      </c>
      <c r="I408" s="299" t="str">
        <f>CONCATENATE("(",ROUND((H408/$H410)*100,1),")")</f>
        <v>(28.2)</v>
      </c>
      <c r="K408" s="302">
        <f>B413-B408</f>
        <v>-0.25471177653135335</v>
      </c>
      <c r="L408" s="302">
        <f>D413-D408</f>
        <v>-2.5849092668607909E-2</v>
      </c>
      <c r="M408" s="302">
        <f>F413-F408</f>
        <v>-3.7036804914543087E-3</v>
      </c>
      <c r="N408" s="302">
        <f>SUM(K408:M408)</f>
        <v>-0.28426454969141557</v>
      </c>
    </row>
    <row r="409" spans="1:14" x14ac:dyDescent="0.2">
      <c r="A409" s="282" t="s">
        <v>365</v>
      </c>
      <c r="B409" s="302">
        <f>'Ind T6'!L170</f>
        <v>12.037857898994394</v>
      </c>
      <c r="C409" s="299" t="str">
        <f>CONCATENATE("(",ROUND((B409/$H410)*100,1),")")</f>
        <v>(27.9)</v>
      </c>
      <c r="D409" s="302">
        <f>'Ind T6'!M170</f>
        <v>16.059171114979748</v>
      </c>
      <c r="E409" s="299" t="str">
        <f>CONCATENATE("(",ROUND((D409/$H410)*100,1),")")</f>
        <v>(37.3)</v>
      </c>
      <c r="F409" s="302">
        <f>'Ind T6'!N170</f>
        <v>2.8254546364117745</v>
      </c>
      <c r="G409" s="299" t="str">
        <f>CONCATENATE("(",ROUND((F409/$H410)*100,1),")")</f>
        <v>(6.6)</v>
      </c>
      <c r="H409" s="302">
        <f t="shared" ref="H409" si="305">SUM(B409,D409,F409)</f>
        <v>30.922483650385917</v>
      </c>
      <c r="I409" s="299" t="str">
        <f>CONCATENATE("(",ROUND((H409/$H410)*100,1),")")</f>
        <v>(71.8)</v>
      </c>
      <c r="K409" s="302">
        <f t="shared" ref="K409:K410" si="306">B414-B409</f>
        <v>5.1869735230329894E-3</v>
      </c>
      <c r="L409" s="302">
        <f t="shared" ref="L409:L410" si="307">D414-D409</f>
        <v>-0.68060760380253704</v>
      </c>
      <c r="M409" s="302">
        <f t="shared" ref="M409:M410" si="308">F414-F409</f>
        <v>-2.9314820029098243E-2</v>
      </c>
      <c r="N409" s="302">
        <f t="shared" ref="N409:N410" si="309">SUM(K409:M409)</f>
        <v>-0.7047354503086023</v>
      </c>
    </row>
    <row r="410" spans="1:14" x14ac:dyDescent="0.2">
      <c r="A410" s="282" t="s">
        <v>363</v>
      </c>
      <c r="B410" s="302">
        <f>SUM(B408:B409)</f>
        <v>19.50935558256403</v>
      </c>
      <c r="C410" s="299" t="str">
        <f>CONCATENATE("(",ROUND((B410/$H410)*100,1),")")</f>
        <v>(45.3)</v>
      </c>
      <c r="D410" s="302">
        <f>SUM(D408:D409)</f>
        <v>19.218554319517281</v>
      </c>
      <c r="E410" s="299" t="str">
        <f>CONCATENATE("(",ROUND((D410/$H410)*100,1),")")</f>
        <v>(44.6)</v>
      </c>
      <c r="F410" s="302">
        <f>SUM(F408:F409)</f>
        <v>4.3570900979187357</v>
      </c>
      <c r="G410" s="299" t="str">
        <f>CONCATENATE("(",ROUND((F410/$H410)*100,1),")")</f>
        <v>(10.1)</v>
      </c>
      <c r="H410" s="302">
        <f>SUM(H408:H409)</f>
        <v>43.085000000000051</v>
      </c>
      <c r="I410" s="299" t="str">
        <f>CONCATENATE("(",ROUND((H410/$H410)*100,1),")")</f>
        <v>(100)</v>
      </c>
      <c r="K410" s="302">
        <f t="shared" si="306"/>
        <v>-0.24952480300832036</v>
      </c>
      <c r="L410" s="302">
        <f t="shared" si="307"/>
        <v>-0.70645669647114318</v>
      </c>
      <c r="M410" s="302">
        <f t="shared" si="308"/>
        <v>-3.3018500520553218E-2</v>
      </c>
      <c r="N410" s="302">
        <f t="shared" si="309"/>
        <v>-0.98900000000001675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7.2167859070382834</v>
      </c>
      <c r="C413" s="299" t="str">
        <f>CONCATENATE("(",ROUND((B413/$H415)*100,1),")")</f>
        <v>(17.1)</v>
      </c>
      <c r="D413" s="302">
        <f>'Ind T6'!R171</f>
        <v>3.1335341118689262</v>
      </c>
      <c r="E413" s="299" t="str">
        <f>CONCATENATE("(",ROUND((D413/$H415)*100,1),")")</f>
        <v>(7.4)</v>
      </c>
      <c r="F413" s="302">
        <f>'Ind T6'!S171</f>
        <v>1.5279317810155064</v>
      </c>
      <c r="G413" s="299" t="str">
        <f>CONCATENATE("(",ROUND((F413/$H415)*100,1),")")</f>
        <v>(3.6)</v>
      </c>
      <c r="H413" s="302">
        <f>SUM(B413,D413,F413)</f>
        <v>11.878251799922717</v>
      </c>
      <c r="I413" s="299" t="str">
        <f>CONCATENATE("(",ROUND((H413/$H415)*100,1),")")</f>
        <v>(28.2)</v>
      </c>
      <c r="K413" s="302">
        <f>B418-B413</f>
        <v>-8.0824356024381316E-2</v>
      </c>
      <c r="L413" s="302">
        <f>D418-D413</f>
        <v>0.11403846525372474</v>
      </c>
      <c r="M413" s="302">
        <f>F418-F413</f>
        <v>6.9677704262700813E-2</v>
      </c>
      <c r="N413" s="302">
        <f>SUM(K413:M413)</f>
        <v>0.10289181349204424</v>
      </c>
    </row>
    <row r="414" spans="1:14" x14ac:dyDescent="0.2">
      <c r="A414" s="282" t="s">
        <v>365</v>
      </c>
      <c r="B414" s="302">
        <f>'Ind T6'!Q170</f>
        <v>12.043044872517427</v>
      </c>
      <c r="C414" s="299" t="str">
        <f>CONCATENATE("(",ROUND((B414/$H415)*100,1),")")</f>
        <v>(28.6)</v>
      </c>
      <c r="D414" s="302">
        <f>'Ind T6'!R170</f>
        <v>15.378563511177211</v>
      </c>
      <c r="E414" s="299" t="str">
        <f>CONCATENATE("(",ROUND((D414/$H415)*100,1),")")</f>
        <v>(36.5)</v>
      </c>
      <c r="F414" s="302">
        <f>'Ind T6'!S170</f>
        <v>2.7961398163826763</v>
      </c>
      <c r="G414" s="299" t="str">
        <f>CONCATENATE("(",ROUND((F414/$H415)*100,1),")")</f>
        <v>(6.6)</v>
      </c>
      <c r="H414" s="302">
        <f t="shared" ref="H414" si="310">SUM(B414,D414,F414)</f>
        <v>30.217748200077317</v>
      </c>
      <c r="I414" s="299" t="str">
        <f>CONCATENATE("(",ROUND((H414/$H415)*100,1),")")</f>
        <v>(71.8)</v>
      </c>
      <c r="K414" s="302">
        <f t="shared" ref="K414:K415" si="311">B419-B414</f>
        <v>0.74030440637706185</v>
      </c>
      <c r="L414" s="302">
        <f t="shared" ref="L414:L415" si="312">D419-D414</f>
        <v>-0.45634265108445682</v>
      </c>
      <c r="M414" s="302">
        <f t="shared" ref="M414:M415" si="313">F419-F414</f>
        <v>4.4146431215383419E-2</v>
      </c>
      <c r="N414" s="302">
        <f t="shared" ref="N414:N415" si="314">SUM(K414:M414)</f>
        <v>0.32810818650798845</v>
      </c>
    </row>
    <row r="415" spans="1:14" x14ac:dyDescent="0.2">
      <c r="A415" s="282" t="s">
        <v>363</v>
      </c>
      <c r="B415" s="302">
        <f>SUM(B413:B414)</f>
        <v>19.25983077955571</v>
      </c>
      <c r="C415" s="299" t="str">
        <f>CONCATENATE("(",ROUND((B415/$H415)*100,1),")")</f>
        <v>(45.8)</v>
      </c>
      <c r="D415" s="302">
        <f>SUM(D413:D414)</f>
        <v>18.512097623046138</v>
      </c>
      <c r="E415" s="299" t="str">
        <f>CONCATENATE("(",ROUND((D415/$H415)*100,1),")")</f>
        <v>(44)</v>
      </c>
      <c r="F415" s="302">
        <f>SUM(F413:F414)</f>
        <v>4.3240715973981825</v>
      </c>
      <c r="G415" s="299" t="str">
        <f>CONCATENATE("(",ROUND((F415/$H415)*100,1),")")</f>
        <v>(10.3)</v>
      </c>
      <c r="H415" s="302">
        <f>SUM(H413:H414)</f>
        <v>42.096000000000032</v>
      </c>
      <c r="I415" s="299" t="str">
        <f>CONCATENATE("(",ROUND((H415/$H415)*100,1),")")</f>
        <v>(100)</v>
      </c>
      <c r="K415" s="302">
        <f t="shared" si="311"/>
        <v>0.65948005035268054</v>
      </c>
      <c r="L415" s="302">
        <f t="shared" si="312"/>
        <v>-0.3423041858307343</v>
      </c>
      <c r="M415" s="302">
        <f t="shared" si="313"/>
        <v>0.1138241354780849</v>
      </c>
      <c r="N415" s="302">
        <f t="shared" si="314"/>
        <v>0.43100000000003114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7.1359615510139021</v>
      </c>
      <c r="C418" s="299" t="str">
        <f>CONCATENATE("(",ROUND((B418/$H420)*100,1),")")</f>
        <v>(16.8)</v>
      </c>
      <c r="D418" s="302">
        <f>'Ind T6'!W171</f>
        <v>3.2475725771226509</v>
      </c>
      <c r="E418" s="299" t="str">
        <f>CONCATENATE("(",ROUND((D418/$H420)*100,1),")")</f>
        <v>(7.6)</v>
      </c>
      <c r="F418" s="302">
        <f>'Ind T6'!X171</f>
        <v>1.5976094852782072</v>
      </c>
      <c r="G418" s="299" t="str">
        <f>CONCATENATE("(",ROUND((F418/$H420)*100,1),")")</f>
        <v>(3.8)</v>
      </c>
      <c r="H418" s="302">
        <f>SUM(B418,D418,F418)</f>
        <v>11.98114361341476</v>
      </c>
      <c r="I418" s="299" t="str">
        <f>CONCATENATE("(",ROUND((H418/$H420)*100,1),")")</f>
        <v>(28.2)</v>
      </c>
      <c r="K418" s="302">
        <f>B418-B408</f>
        <v>-0.33553613255573467</v>
      </c>
      <c r="L418" s="302">
        <f>D418-D408</f>
        <v>8.8189372585116832E-2</v>
      </c>
      <c r="M418" s="302">
        <f>F418-F408</f>
        <v>6.5974023771246504E-2</v>
      </c>
      <c r="N418" s="302">
        <f>SUM(K418:M418)</f>
        <v>-0.18137273619937133</v>
      </c>
    </row>
    <row r="419" spans="1:14" x14ac:dyDescent="0.2">
      <c r="A419" s="282" t="s">
        <v>365</v>
      </c>
      <c r="B419" s="302">
        <f>'Ind T6'!V170</f>
        <v>12.783349278894489</v>
      </c>
      <c r="C419" s="299" t="str">
        <f>CONCATENATE("(",ROUND((B419/$H420)*100,1),")")</f>
        <v>(30.1)</v>
      </c>
      <c r="D419" s="302">
        <f>'Ind T6'!W170</f>
        <v>14.922220860092754</v>
      </c>
      <c r="E419" s="299" t="str">
        <f>CONCATENATE("(",ROUND((D419/$H420)*100,1),")")</f>
        <v>(35.1)</v>
      </c>
      <c r="F419" s="302">
        <f>'Ind T6'!X170</f>
        <v>2.8402862475980597</v>
      </c>
      <c r="G419" s="299" t="str">
        <f>CONCATENATE("(",ROUND((F419/$H420)*100,1),")")</f>
        <v>(6.7)</v>
      </c>
      <c r="H419" s="302">
        <f t="shared" ref="H419" si="315">SUM(B419,D419,F419)</f>
        <v>30.545856386585299</v>
      </c>
      <c r="I419" s="299" t="str">
        <f>CONCATENATE("(",ROUND((H419/$H420)*100,1),")")</f>
        <v>(71.8)</v>
      </c>
      <c r="K419" s="302">
        <f t="shared" ref="K419:K420" si="316">B419-B409</f>
        <v>0.74549137990009484</v>
      </c>
      <c r="L419" s="302">
        <f t="shared" ref="L419:L420" si="317">D419-D409</f>
        <v>-1.1369502548869939</v>
      </c>
      <c r="M419" s="302">
        <f t="shared" ref="M419:M420" si="318">F419-F409</f>
        <v>1.4831611186285176E-2</v>
      </c>
      <c r="N419" s="302">
        <f t="shared" ref="N419:N420" si="319">SUM(K419:M419)</f>
        <v>-0.37662726380061384</v>
      </c>
    </row>
    <row r="420" spans="1:14" x14ac:dyDescent="0.2">
      <c r="A420" s="282" t="s">
        <v>363</v>
      </c>
      <c r="B420" s="302">
        <f>SUM(B418:B419)</f>
        <v>19.91931082990839</v>
      </c>
      <c r="C420" s="299" t="str">
        <f>CONCATENATE("(",ROUND((B420/$H420)*100,1),")")</f>
        <v>(46.8)</v>
      </c>
      <c r="D420" s="302">
        <f>SUM(D418:D419)</f>
        <v>18.169793437215404</v>
      </c>
      <c r="E420" s="299" t="str">
        <f>CONCATENATE("(",ROUND((D420/$H420)*100,1),")")</f>
        <v>(42.7)</v>
      </c>
      <c r="F420" s="302">
        <f>SUM(F418:F419)</f>
        <v>4.4378957328762674</v>
      </c>
      <c r="G420" s="299" t="str">
        <f>CONCATENATE("(",ROUND((F420/$H420)*100,1),")")</f>
        <v>(10.4)</v>
      </c>
      <c r="H420" s="302">
        <f>SUM(H418:H419)</f>
        <v>42.527000000000058</v>
      </c>
      <c r="I420" s="299" t="str">
        <f>CONCATENATE("(",ROUND((H420/$H420)*100,1),")")</f>
        <v>(100)</v>
      </c>
      <c r="K420" s="302">
        <f t="shared" si="316"/>
        <v>0.40995524734436017</v>
      </c>
      <c r="L420" s="302">
        <f t="shared" si="317"/>
        <v>-1.0487608823018775</v>
      </c>
      <c r="M420" s="302">
        <f t="shared" si="318"/>
        <v>8.080563495753168E-2</v>
      </c>
      <c r="N420" s="302">
        <f t="shared" si="319"/>
        <v>-0.55799999999998562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9.336820615716821</v>
      </c>
      <c r="C429" s="299" t="str">
        <f>CONCATENATE("(",ROUND((B429/$H431)*100,1),")")</f>
        <v>(14.3)</v>
      </c>
      <c r="D429" s="302">
        <f>'Ind T6'!M180</f>
        <v>3.2240818831141338</v>
      </c>
      <c r="E429" s="299" t="str">
        <f>CONCATENATE("(",ROUND((D429/$H431)*100,1),")")</f>
        <v>(4.9)</v>
      </c>
      <c r="F429" s="302">
        <f>'Ind T6'!N180</f>
        <v>0.98556113344576601</v>
      </c>
      <c r="G429" s="299" t="str">
        <f>CONCATENATE("(",ROUND((F429/$H431)*100,1),")")</f>
        <v>(1.5)</v>
      </c>
      <c r="H429" s="302">
        <f>SUM(B429,D429,F429)</f>
        <v>13.546463632276721</v>
      </c>
      <c r="I429" s="299" t="str">
        <f>CONCATENATE("(",ROUND((H429/$H431)*100,1),")")</f>
        <v>(20.7)</v>
      </c>
      <c r="K429" s="302">
        <f>B434-B429</f>
        <v>0.51518837933483752</v>
      </c>
      <c r="L429" s="302">
        <f>D434-D429</f>
        <v>0.26172310727049553</v>
      </c>
      <c r="M429" s="302">
        <f>F434-F429</f>
        <v>1.2249647053814705E-3</v>
      </c>
      <c r="N429" s="302">
        <f>SUM(K429:M429)</f>
        <v>0.77813645131071452</v>
      </c>
    </row>
    <row r="430" spans="1:14" x14ac:dyDescent="0.2">
      <c r="A430" s="282" t="s">
        <v>365</v>
      </c>
      <c r="B430" s="302">
        <f>'Ind T6'!L179</f>
        <v>25.937417447576856</v>
      </c>
      <c r="C430" s="299" t="str">
        <f>CONCATENATE("(",ROUND((B430/$H431)*100,1),")")</f>
        <v>(39.7)</v>
      </c>
      <c r="D430" s="302">
        <f>'Ind T6'!M179</f>
        <v>22.58222556875717</v>
      </c>
      <c r="E430" s="299" t="str">
        <f>CONCATENATE("(",ROUND((D430/$H431)*100,1),")")</f>
        <v>(34.5)</v>
      </c>
      <c r="F430" s="302">
        <f>'Ind T6'!N179</f>
        <v>3.3438933513893709</v>
      </c>
      <c r="G430" s="299" t="str">
        <f>CONCATENATE("(",ROUND((F430/$H431)*100,1),")")</f>
        <v>(5.1)</v>
      </c>
      <c r="H430" s="302">
        <f t="shared" ref="H430" si="320">SUM(B430,D430,F430)</f>
        <v>51.863536367723398</v>
      </c>
      <c r="I430" s="299" t="str">
        <f>CONCATENATE("(",ROUND((H430/$H431)*100,1),")")</f>
        <v>(79.3)</v>
      </c>
      <c r="K430" s="302">
        <f t="shared" ref="K430:K431" si="321">B435-B430</f>
        <v>2.1590612838459933</v>
      </c>
      <c r="L430" s="302">
        <f t="shared" ref="L430:L431" si="322">D435-D430</f>
        <v>0.5087556191265179</v>
      </c>
      <c r="M430" s="302">
        <f t="shared" ref="M430:M431" si="323">F435-F430</f>
        <v>0.3920466457167664</v>
      </c>
      <c r="N430" s="302">
        <f t="shared" ref="N430:N431" si="324">SUM(K430:M430)</f>
        <v>3.0598635486892776</v>
      </c>
    </row>
    <row r="431" spans="1:14" x14ac:dyDescent="0.2">
      <c r="A431" s="282" t="s">
        <v>363</v>
      </c>
      <c r="B431" s="302">
        <f>SUM(B429:B430)</f>
        <v>35.27423806329368</v>
      </c>
      <c r="C431" s="299" t="str">
        <f>CONCATENATE("(",ROUND((B431/$H431)*100,1),")")</f>
        <v>(53.9)</v>
      </c>
      <c r="D431" s="302">
        <f>SUM(D429:D430)</f>
        <v>25.806307451871305</v>
      </c>
      <c r="E431" s="299" t="str">
        <f>CONCATENATE("(",ROUND((D431/$H431)*100,1),")")</f>
        <v>(39.5)</v>
      </c>
      <c r="F431" s="302">
        <f>SUM(F429:F430)</f>
        <v>4.3294544848351366</v>
      </c>
      <c r="G431" s="299" t="str">
        <f>CONCATENATE("(",ROUND((F431/$H431)*100,1),")")</f>
        <v>(6.6)</v>
      </c>
      <c r="H431" s="302">
        <f>SUM(H429:H430)</f>
        <v>65.410000000000124</v>
      </c>
      <c r="I431" s="299" t="str">
        <f>CONCATENATE("(",ROUND((H431/$H431)*100,1),")")</f>
        <v>(100)</v>
      </c>
      <c r="K431" s="302">
        <f t="shared" si="321"/>
        <v>2.6742496631808308</v>
      </c>
      <c r="L431" s="302">
        <f t="shared" si="322"/>
        <v>0.77047872639701254</v>
      </c>
      <c r="M431" s="302">
        <f t="shared" si="323"/>
        <v>0.39327161042214787</v>
      </c>
      <c r="N431" s="302">
        <f t="shared" si="324"/>
        <v>3.8379999999999912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9.8520089950516585</v>
      </c>
      <c r="C434" s="299" t="str">
        <f>CONCATENATE("(",ROUND((B434/$H436)*100,1),")")</f>
        <v>(14.2)</v>
      </c>
      <c r="D434" s="302">
        <f>'Ind T6'!R180</f>
        <v>3.4858049903846293</v>
      </c>
      <c r="E434" s="299" t="str">
        <f>CONCATENATE("(",ROUND((D434/$H436)*100,1),")")</f>
        <v>(5)</v>
      </c>
      <c r="F434" s="302">
        <f>'Ind T6'!S180</f>
        <v>0.98678609815114748</v>
      </c>
      <c r="G434" s="299" t="str">
        <f>CONCATENATE("(",ROUND((F434/$H436)*100,1),")")</f>
        <v>(1.4)</v>
      </c>
      <c r="H434" s="302">
        <f>SUM(B434,D434,F434)</f>
        <v>14.324600083587436</v>
      </c>
      <c r="I434" s="299" t="str">
        <f>CONCATENATE("(",ROUND((H434/$H436)*100,1),")")</f>
        <v>(20.7)</v>
      </c>
      <c r="K434" s="302">
        <f>B439-B434</f>
        <v>0.54448587611461718</v>
      </c>
      <c r="L434" s="302">
        <f>D439-D434</f>
        <v>0.3132760573810649</v>
      </c>
      <c r="M434" s="302">
        <f>F439-F434</f>
        <v>-4.9441000345239794E-2</v>
      </c>
      <c r="N434" s="302">
        <f>SUM(K434:M434)</f>
        <v>0.80832093315044229</v>
      </c>
    </row>
    <row r="435" spans="1:14" x14ac:dyDescent="0.2">
      <c r="A435" s="282" t="s">
        <v>365</v>
      </c>
      <c r="B435" s="302">
        <f>'Ind T6'!Q179</f>
        <v>28.096478731422849</v>
      </c>
      <c r="C435" s="299" t="str">
        <f>CONCATENATE("(",ROUND((B435/$H436)*100,1),")")</f>
        <v>(40.6)</v>
      </c>
      <c r="D435" s="302">
        <f>'Ind T6'!R179</f>
        <v>23.090981187883688</v>
      </c>
      <c r="E435" s="299" t="str">
        <f>CONCATENATE("(",ROUND((D435/$H436)*100,1),")")</f>
        <v>(33.3)</v>
      </c>
      <c r="F435" s="302">
        <f>'Ind T6'!S179</f>
        <v>3.7359399971061373</v>
      </c>
      <c r="G435" s="299" t="str">
        <f>CONCATENATE("(",ROUND((F435/$H436)*100,1),")")</f>
        <v>(5.4)</v>
      </c>
      <c r="H435" s="302">
        <f t="shared" ref="H435" si="325">SUM(B435,D435,F435)</f>
        <v>54.92339991641267</v>
      </c>
      <c r="I435" s="299" t="str">
        <f>CONCATENATE("(",ROUND((H435/$H436)*100,1),")")</f>
        <v>(79.3)</v>
      </c>
      <c r="K435" s="302">
        <f t="shared" ref="K435:K436" si="326">B440-B435</f>
        <v>2.9801342970636213</v>
      </c>
      <c r="L435" s="302">
        <f t="shared" ref="L435:L436" si="327">D440-D435</f>
        <v>-0.53059893045445961</v>
      </c>
      <c r="M435" s="302">
        <f t="shared" ref="M435:M436" si="328">F440-F435</f>
        <v>0.51114370024027611</v>
      </c>
      <c r="N435" s="302">
        <f t="shared" ref="N435:N436" si="329">SUM(K435:M435)</f>
        <v>2.9606790668494378</v>
      </c>
    </row>
    <row r="436" spans="1:14" x14ac:dyDescent="0.2">
      <c r="A436" s="282" t="s">
        <v>363</v>
      </c>
      <c r="B436" s="302">
        <f>SUM(B434:B435)</f>
        <v>37.948487726474511</v>
      </c>
      <c r="C436" s="299" t="str">
        <f>CONCATENATE("(",ROUND((B436/$H436)*100,1),")")</f>
        <v>(54.8)</v>
      </c>
      <c r="D436" s="302">
        <f>SUM(D434:D435)</f>
        <v>26.576786178268318</v>
      </c>
      <c r="E436" s="299" t="str">
        <f>CONCATENATE("(",ROUND((D436/$H436)*100,1),")")</f>
        <v>(38.4)</v>
      </c>
      <c r="F436" s="302">
        <f>SUM(F434:F435)</f>
        <v>4.7227260952572845</v>
      </c>
      <c r="G436" s="299" t="str">
        <f>CONCATENATE("(",ROUND((F436/$H436)*100,1),")")</f>
        <v>(6.8)</v>
      </c>
      <c r="H436" s="302">
        <f>SUM(H434:H435)</f>
        <v>69.248000000000104</v>
      </c>
      <c r="I436" s="299" t="str">
        <f>CONCATENATE("(",ROUND((H436/$H436)*100,1),")")</f>
        <v>(100)</v>
      </c>
      <c r="K436" s="302">
        <f t="shared" si="326"/>
        <v>3.5246201731782349</v>
      </c>
      <c r="L436" s="302">
        <f t="shared" si="327"/>
        <v>-0.21732287307339604</v>
      </c>
      <c r="M436" s="302">
        <f t="shared" si="328"/>
        <v>0.46170269989503687</v>
      </c>
      <c r="N436" s="302">
        <f t="shared" si="329"/>
        <v>3.7689999999998758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10.396494871166276</v>
      </c>
      <c r="C439" s="299" t="str">
        <f>CONCATENATE("(",ROUND((B439/$H441)*100,1),")")</f>
        <v>(14.2)</v>
      </c>
      <c r="D439" s="302">
        <f>'Ind T6'!W180</f>
        <v>3.7990810477656942</v>
      </c>
      <c r="E439" s="299" t="str">
        <f>CONCATENATE("(",ROUND((D439/$H441)*100,1),")")</f>
        <v>(5.2)</v>
      </c>
      <c r="F439" s="302">
        <f>'Ind T6'!X180</f>
        <v>0.93734509780590769</v>
      </c>
      <c r="G439" s="299" t="str">
        <f>CONCATENATE("(",ROUND((F439/$H441)*100,1),")")</f>
        <v>(1.3)</v>
      </c>
      <c r="H439" s="302">
        <f>SUM(B439,D439,F439)</f>
        <v>15.132921016737878</v>
      </c>
      <c r="I439" s="299" t="str">
        <f>CONCATENATE("(",ROUND((H439/$H441)*100,1),")")</f>
        <v>(20.7)</v>
      </c>
      <c r="K439" s="302">
        <f>B439-B429</f>
        <v>1.0596742554494547</v>
      </c>
      <c r="L439" s="302">
        <f>D439-D429</f>
        <v>0.57499916465156042</v>
      </c>
      <c r="M439" s="302">
        <f>F439-F429</f>
        <v>-4.8216035639858323E-2</v>
      </c>
      <c r="N439" s="302">
        <f>SUM(K439:M439)</f>
        <v>1.5864573844611569</v>
      </c>
    </row>
    <row r="440" spans="1:14" x14ac:dyDescent="0.2">
      <c r="A440" s="282" t="s">
        <v>365</v>
      </c>
      <c r="B440" s="302">
        <f>'Ind T6'!V179</f>
        <v>31.07661302848647</v>
      </c>
      <c r="C440" s="299" t="str">
        <f>CONCATENATE("(",ROUND((B440/$H441)*100,1),")")</f>
        <v>(42.6)</v>
      </c>
      <c r="D440" s="302">
        <f>'Ind T6'!W179</f>
        <v>22.560382257429229</v>
      </c>
      <c r="E440" s="299" t="str">
        <f>CONCATENATE("(",ROUND((D440/$H441)*100,1),")")</f>
        <v>(30.9)</v>
      </c>
      <c r="F440" s="302">
        <f>'Ind T6'!X179</f>
        <v>4.2470836973464134</v>
      </c>
      <c r="G440" s="299" t="str">
        <f>CONCATENATE("(",ROUND((F440/$H441)*100,1),")")</f>
        <v>(5.8)</v>
      </c>
      <c r="H440" s="302">
        <f t="shared" ref="H440" si="330">SUM(B440,D440,F440)</f>
        <v>57.884078983262114</v>
      </c>
      <c r="I440" s="299" t="str">
        <f>CONCATENATE("(",ROUND((H440/$H441)*100,1),")")</f>
        <v>(79.3)</v>
      </c>
      <c r="K440" s="302">
        <f t="shared" ref="K440:K441" si="331">B440-B430</f>
        <v>5.1391955809096146</v>
      </c>
      <c r="L440" s="302">
        <f t="shared" ref="L440:L441" si="332">D440-D430</f>
        <v>-2.1843311327941706E-2</v>
      </c>
      <c r="M440" s="302">
        <f t="shared" ref="M440:M441" si="333">F440-F430</f>
        <v>0.90319034595704251</v>
      </c>
      <c r="N440" s="302">
        <f t="shared" ref="N440:N441" si="334">SUM(K440:M440)</f>
        <v>6.0205426155387158</v>
      </c>
    </row>
    <row r="441" spans="1:14" x14ac:dyDescent="0.2">
      <c r="A441" s="282" t="s">
        <v>363</v>
      </c>
      <c r="B441" s="302">
        <f>SUM(B439:B440)</f>
        <v>41.473107899652746</v>
      </c>
      <c r="C441" s="299" t="str">
        <f>CONCATENATE("(",ROUND((B441/$H441)*100,1),")")</f>
        <v>(56.8)</v>
      </c>
      <c r="D441" s="302">
        <f>SUM(D439:D440)</f>
        <v>26.359463305194922</v>
      </c>
      <c r="E441" s="299" t="str">
        <f>CONCATENATE("(",ROUND((D441/$H441)*100,1),")")</f>
        <v>(36.1)</v>
      </c>
      <c r="F441" s="302">
        <f>SUM(F439:F440)</f>
        <v>5.1844287951523214</v>
      </c>
      <c r="G441" s="299" t="str">
        <f>CONCATENATE("(",ROUND((F441/$H441)*100,1),")")</f>
        <v>(7.1)</v>
      </c>
      <c r="H441" s="302">
        <f>SUM(H439:H440)</f>
        <v>73.016999999999996</v>
      </c>
      <c r="I441" s="299" t="str">
        <f>CONCATENATE("(",ROUND((H441/$H441)*100,1),")")</f>
        <v>(100)</v>
      </c>
      <c r="K441" s="302">
        <f t="shared" si="331"/>
        <v>6.1988698363590657</v>
      </c>
      <c r="L441" s="302">
        <f t="shared" si="332"/>
        <v>0.5531558533236165</v>
      </c>
      <c r="M441" s="302">
        <f t="shared" si="333"/>
        <v>0.85497431031718474</v>
      </c>
      <c r="N441" s="302">
        <f t="shared" si="334"/>
        <v>7.606999999999867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2.3107906493657793</v>
      </c>
      <c r="C450" s="299" t="str">
        <f>CONCATENATE("(",ROUND((B450/$H452)*100,1),")")</f>
        <v>(20.1)</v>
      </c>
      <c r="D450" s="302">
        <f>'Ind T6'!M189</f>
        <v>1.7105065394692212</v>
      </c>
      <c r="E450" s="299" t="str">
        <f>CONCATENATE("(",ROUND((D450/$H452)*100,1),")")</f>
        <v>(14.9)</v>
      </c>
      <c r="F450" s="302">
        <f>'Ind T6'!N189</f>
        <v>1.4550320900188984</v>
      </c>
      <c r="G450" s="299" t="str">
        <f>CONCATENATE("(",ROUND((F450/$H452)*100,1),")")</f>
        <v>(12.7)</v>
      </c>
      <c r="H450" s="302">
        <f>SUM(B450,D450,F450)</f>
        <v>5.4763292788538989</v>
      </c>
      <c r="I450" s="299" t="str">
        <f>CONCATENATE("(",ROUND((H450/$H452)*100,1),")")</f>
        <v>(47.7)</v>
      </c>
      <c r="K450" s="302">
        <f>B455-B450</f>
        <v>-0.10006339559148358</v>
      </c>
      <c r="L450" s="302">
        <f>D455-D450</f>
        <v>-4.0733764935267924E-2</v>
      </c>
      <c r="M450" s="302">
        <f>F455-F450</f>
        <v>-0.15953593851067405</v>
      </c>
      <c r="N450" s="302">
        <f>SUM(K450:M450)</f>
        <v>-0.30033309903742555</v>
      </c>
    </row>
    <row r="451" spans="1:14" x14ac:dyDescent="0.2">
      <c r="A451" s="282" t="s">
        <v>365</v>
      </c>
      <c r="B451" s="302">
        <f>'Ind T6'!L188</f>
        <v>1.8030756041917013</v>
      </c>
      <c r="C451" s="299" t="str">
        <f>CONCATENATE("(",ROUND((B451/$H452)*100,1),")")</f>
        <v>(15.7)</v>
      </c>
      <c r="D451" s="302">
        <f>'Ind T6'!M188</f>
        <v>2.9840385854661928</v>
      </c>
      <c r="E451" s="299" t="str">
        <f>CONCATENATE("(",ROUND((D451/$H452)*100,1),")")</f>
        <v>(26)</v>
      </c>
      <c r="F451" s="302">
        <f>'Ind T6'!N188</f>
        <v>1.2185565314881943</v>
      </c>
      <c r="G451" s="299" t="str">
        <f>CONCATENATE("(",ROUND((F451/$H452)*100,1),")")</f>
        <v>(10.6)</v>
      </c>
      <c r="H451" s="302">
        <f t="shared" ref="H451" si="335">SUM(B451,D451,F451)</f>
        <v>6.005670721146088</v>
      </c>
      <c r="I451" s="299" t="str">
        <f>CONCATENATE("(",ROUND((H451/$H452)*100,1),")")</f>
        <v>(52.3)</v>
      </c>
      <c r="K451" s="302">
        <f t="shared" ref="K451:K452" si="336">B456-B451</f>
        <v>-0.18520252135143855</v>
      </c>
      <c r="L451" s="302">
        <f t="shared" ref="L451:L452" si="337">D456-D451</f>
        <v>-0.20920160535289156</v>
      </c>
      <c r="M451" s="302">
        <f t="shared" ref="M451:M452" si="338">F456-F451</f>
        <v>-0.23226277425821595</v>
      </c>
      <c r="N451" s="302">
        <f t="shared" ref="N451:N452" si="339">SUM(K451:M451)</f>
        <v>-0.62666690096254607</v>
      </c>
    </row>
    <row r="452" spans="1:14" x14ac:dyDescent="0.2">
      <c r="A452" s="282" t="s">
        <v>363</v>
      </c>
      <c r="B452" s="302">
        <f>SUM(B450:B451)</f>
        <v>4.1138662535574806</v>
      </c>
      <c r="C452" s="299" t="str">
        <f>CONCATENATE("(",ROUND((B452/$H452)*100,1),")")</f>
        <v>(35.8)</v>
      </c>
      <c r="D452" s="302">
        <f>SUM(D450:D451)</f>
        <v>4.6945451249354138</v>
      </c>
      <c r="E452" s="299" t="str">
        <f>CONCATENATE("(",ROUND((D452/$H452)*100,1),")")</f>
        <v>(40.9)</v>
      </c>
      <c r="F452" s="302">
        <f>SUM(F450:F451)</f>
        <v>2.6735886215070925</v>
      </c>
      <c r="G452" s="299" t="str">
        <f>CONCATENATE("(",ROUND((F452/$H452)*100,1),")")</f>
        <v>(23.3)</v>
      </c>
      <c r="H452" s="302">
        <f>SUM(H450:H451)</f>
        <v>11.481999999999987</v>
      </c>
      <c r="I452" s="299" t="str">
        <f>CONCATENATE("(",ROUND((H452/$H452)*100,1),")")</f>
        <v>(100)</v>
      </c>
      <c r="K452" s="302">
        <f t="shared" si="336"/>
        <v>-0.28526591694292236</v>
      </c>
      <c r="L452" s="302">
        <f t="shared" si="337"/>
        <v>-0.24993537028815904</v>
      </c>
      <c r="M452" s="302">
        <f t="shared" si="338"/>
        <v>-0.39179871276888978</v>
      </c>
      <c r="N452" s="302">
        <f t="shared" si="339"/>
        <v>-0.92699999999997118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2.2107272537742957</v>
      </c>
      <c r="C455" s="299" t="str">
        <f>CONCATENATE("(",ROUND((B455/$H457)*100,1),")")</f>
        <v>(20.9)</v>
      </c>
      <c r="D455" s="302">
        <f>'Ind T6'!R189</f>
        <v>1.6697727745339532</v>
      </c>
      <c r="E455" s="299" t="str">
        <f>CONCATENATE("(",ROUND((D455/$H457)*100,1),")")</f>
        <v>(15.8)</v>
      </c>
      <c r="F455" s="302">
        <f>'Ind T6'!S189</f>
        <v>1.2954961515082244</v>
      </c>
      <c r="G455" s="299" t="str">
        <f>CONCATENATE("(",ROUND((F455/$H457)*100,1),")")</f>
        <v>(12.3)</v>
      </c>
      <c r="H455" s="302">
        <f>SUM(B455,D455,F455)</f>
        <v>5.1759961798164733</v>
      </c>
      <c r="I455" s="299" t="str">
        <f>CONCATENATE("(",ROUND((H455/$H457)*100,1),")")</f>
        <v>(49)</v>
      </c>
      <c r="K455" s="302">
        <f>B460-B455</f>
        <v>3.0403317828358478E-2</v>
      </c>
      <c r="L455" s="302">
        <f>D460-D455</f>
        <v>9.0413862817028567E-2</v>
      </c>
      <c r="M455" s="302">
        <f>F460-F455</f>
        <v>7.5965897088475343E-2</v>
      </c>
      <c r="N455" s="302">
        <f>SUM(K455:M455)</f>
        <v>0.19678307773386239</v>
      </c>
    </row>
    <row r="456" spans="1:14" x14ac:dyDescent="0.2">
      <c r="A456" s="282" t="s">
        <v>365</v>
      </c>
      <c r="B456" s="302">
        <f>'Ind T6'!Q188</f>
        <v>1.6178730828402628</v>
      </c>
      <c r="C456" s="299" t="str">
        <f>CONCATENATE("(",ROUND((B456/$H457)*100,1),")")</f>
        <v>(15.3)</v>
      </c>
      <c r="D456" s="302">
        <f>'Ind T6'!R188</f>
        <v>2.7748369801133013</v>
      </c>
      <c r="E456" s="299" t="str">
        <f>CONCATENATE("(",ROUND((D456/$H457)*100,1),")")</f>
        <v>(26.3)</v>
      </c>
      <c r="F456" s="302">
        <f>'Ind T6'!S188</f>
        <v>0.98629375722997836</v>
      </c>
      <c r="G456" s="299" t="str">
        <f>CONCATENATE("(",ROUND((F456/$H457)*100,1),")")</f>
        <v>(9.3)</v>
      </c>
      <c r="H456" s="302">
        <f t="shared" ref="H456" si="340">SUM(B456,D456,F456)</f>
        <v>5.3790038201835424</v>
      </c>
      <c r="I456" s="299" t="str">
        <f>CONCATENATE("(",ROUND((H456/$H457)*100,1),")")</f>
        <v>(51)</v>
      </c>
      <c r="K456" s="302">
        <f t="shared" ref="K456:K457" si="341">B461-B456</f>
        <v>-7.7609536712765159E-2</v>
      </c>
      <c r="L456" s="302">
        <f t="shared" ref="L456:L457" si="342">D461-D456</f>
        <v>2.1013002171381689E-2</v>
      </c>
      <c r="M456" s="302">
        <f t="shared" ref="M456:M457" si="343">F461-F456</f>
        <v>6.7813456807503947E-2</v>
      </c>
      <c r="N456" s="302">
        <f t="shared" ref="N456:N457" si="344">SUM(K456:M456)</f>
        <v>1.1216922266120477E-2</v>
      </c>
    </row>
    <row r="457" spans="1:14" x14ac:dyDescent="0.2">
      <c r="A457" s="282" t="s">
        <v>363</v>
      </c>
      <c r="B457" s="302">
        <f>SUM(B455:B456)</f>
        <v>3.8286003366145582</v>
      </c>
      <c r="C457" s="299" t="str">
        <f>CONCATENATE("(",ROUND((B457/$H457)*100,1),")")</f>
        <v>(36.3)</v>
      </c>
      <c r="D457" s="302">
        <f>SUM(D455:D456)</f>
        <v>4.4446097546472547</v>
      </c>
      <c r="E457" s="299" t="str">
        <f>CONCATENATE("(",ROUND((D457/$H457)*100,1),")")</f>
        <v>(42.1)</v>
      </c>
      <c r="F457" s="302">
        <f>SUM(F455:F456)</f>
        <v>2.2817899087382028</v>
      </c>
      <c r="G457" s="299" t="str">
        <f>CONCATENATE("(",ROUND((F457/$H457)*100,1),")")</f>
        <v>(21.6)</v>
      </c>
      <c r="H457" s="302">
        <f>SUM(H455:H456)</f>
        <v>10.555000000000016</v>
      </c>
      <c r="I457" s="299" t="str">
        <f>CONCATENATE("(",ROUND((H457/$H457)*100,1),")")</f>
        <v>(100)</v>
      </c>
      <c r="K457" s="302">
        <f t="shared" si="341"/>
        <v>-4.7206218884406681E-2</v>
      </c>
      <c r="L457" s="302">
        <f t="shared" si="342"/>
        <v>0.11142686498840959</v>
      </c>
      <c r="M457" s="302">
        <f t="shared" si="343"/>
        <v>0.14377935389597951</v>
      </c>
      <c r="N457" s="302">
        <f t="shared" si="344"/>
        <v>0.20799999999998242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2.2411305716026542</v>
      </c>
      <c r="C460" s="299" t="str">
        <f>CONCATENATE("(",ROUND((B460/$H462)*100,1),")")</f>
        <v>(20.8)</v>
      </c>
      <c r="D460" s="302">
        <f>'Ind T6'!W189</f>
        <v>1.7601866373509818</v>
      </c>
      <c r="E460" s="299" t="str">
        <f>CONCATENATE("(",ROUND((D460/$H462)*100,1),")")</f>
        <v>(16.4)</v>
      </c>
      <c r="F460" s="302">
        <f>'Ind T6'!X189</f>
        <v>1.3714620485966997</v>
      </c>
      <c r="G460" s="299" t="str">
        <f>CONCATENATE("(",ROUND((F460/$H462)*100,1),")")</f>
        <v>(12.7)</v>
      </c>
      <c r="H460" s="302">
        <f>SUM(B460,D460,F460)</f>
        <v>5.3727792575503361</v>
      </c>
      <c r="I460" s="299" t="str">
        <f>CONCATENATE("(",ROUND((H460/$H462)*100,1),")")</f>
        <v>(49.9)</v>
      </c>
      <c r="K460" s="302">
        <f>B460-B450</f>
        <v>-6.9660077763125106E-2</v>
      </c>
      <c r="L460" s="302">
        <f>D460-D450</f>
        <v>4.9680097881760643E-2</v>
      </c>
      <c r="M460" s="302">
        <f>F460-F450</f>
        <v>-8.3570041422198704E-2</v>
      </c>
      <c r="N460" s="302">
        <f>SUM(K460:M460)</f>
        <v>-0.10355002130356317</v>
      </c>
    </row>
    <row r="461" spans="1:14" x14ac:dyDescent="0.2">
      <c r="A461" s="282" t="s">
        <v>365</v>
      </c>
      <c r="B461" s="302">
        <f>'Ind T6'!V188</f>
        <v>1.5402635461274976</v>
      </c>
      <c r="C461" s="299" t="str">
        <f>CONCATENATE("(",ROUND((B461/$H462)*100,1),")")</f>
        <v>(14.3)</v>
      </c>
      <c r="D461" s="302">
        <f>'Ind T6'!W188</f>
        <v>2.795849982284683</v>
      </c>
      <c r="E461" s="299" t="str">
        <f>CONCATENATE("(",ROUND((D461/$H462)*100,1),")")</f>
        <v>(26)</v>
      </c>
      <c r="F461" s="302">
        <f>'Ind T6'!X188</f>
        <v>1.0541072140374823</v>
      </c>
      <c r="G461" s="299" t="str">
        <f>CONCATENATE("(",ROUND((F461/$H462)*100,1),")")</f>
        <v>(9.8)</v>
      </c>
      <c r="H461" s="302">
        <f t="shared" ref="H461" si="345">SUM(B461,D461,F461)</f>
        <v>5.3902207424496629</v>
      </c>
      <c r="I461" s="299" t="str">
        <f>CONCATENATE("(",ROUND((H461/$H462)*100,1),")")</f>
        <v>(50.1)</v>
      </c>
      <c r="K461" s="302">
        <f t="shared" ref="K461:K462" si="346">B461-B451</f>
        <v>-0.26281205806420371</v>
      </c>
      <c r="L461" s="302">
        <f t="shared" ref="L461:L462" si="347">D461-D451</f>
        <v>-0.18818860318150987</v>
      </c>
      <c r="M461" s="302">
        <f t="shared" ref="M461:M462" si="348">F461-F451</f>
        <v>-0.16444931745071201</v>
      </c>
      <c r="N461" s="302">
        <f t="shared" ref="N461:N462" si="349">SUM(K461:M461)</f>
        <v>-0.61544997869642559</v>
      </c>
    </row>
    <row r="462" spans="1:14" x14ac:dyDescent="0.2">
      <c r="A462" s="282" t="s">
        <v>363</v>
      </c>
      <c r="B462" s="302">
        <f>SUM(B460:B461)</f>
        <v>3.7813941177301515</v>
      </c>
      <c r="C462" s="299" t="str">
        <f>CONCATENATE("(",ROUND((B462/$H462)*100,1),")")</f>
        <v>(35.1)</v>
      </c>
      <c r="D462" s="302">
        <f>SUM(D460:D461)</f>
        <v>4.5560366196356643</v>
      </c>
      <c r="E462" s="299" t="str">
        <f>CONCATENATE("(",ROUND((D462/$H462)*100,1),")")</f>
        <v>(42.3)</v>
      </c>
      <c r="F462" s="302">
        <f>SUM(F460:F461)</f>
        <v>2.4255692626341823</v>
      </c>
      <c r="G462" s="299" t="str">
        <f>CONCATENATE("(",ROUND((F462/$H462)*100,1),")")</f>
        <v>(22.5)</v>
      </c>
      <c r="H462" s="302">
        <f>SUM(H460:H461)</f>
        <v>10.762999999999998</v>
      </c>
      <c r="I462" s="299" t="str">
        <f>CONCATENATE("(",ROUND((H462/$H462)*100,1),")")</f>
        <v>(100)</v>
      </c>
      <c r="K462" s="302">
        <f t="shared" si="346"/>
        <v>-0.33247213582732904</v>
      </c>
      <c r="L462" s="302">
        <f t="shared" si="347"/>
        <v>-0.13850850529974945</v>
      </c>
      <c r="M462" s="302">
        <f t="shared" si="348"/>
        <v>-0.24801935887291027</v>
      </c>
      <c r="N462" s="302">
        <f t="shared" si="349"/>
        <v>-0.71899999999998876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2.9360852497028884</v>
      </c>
      <c r="C471" s="299" t="str">
        <f>CONCATENATE("(",ROUND((B471/$H473)*100,1),")")</f>
        <v>(18.2)</v>
      </c>
      <c r="D471" s="302">
        <f>'Ind T6'!M198</f>
        <v>1.109588908256711</v>
      </c>
      <c r="E471" s="299" t="str">
        <f>CONCATENATE("(",ROUND((D471/$H473)*100,1),")")</f>
        <v>(6.9)</v>
      </c>
      <c r="F471" s="302">
        <f>'Ind T6'!N198</f>
        <v>1.59932717773224</v>
      </c>
      <c r="G471" s="299" t="str">
        <f>CONCATENATE("(",ROUND((F471/$H473)*100,1),")")</f>
        <v>(9.9)</v>
      </c>
      <c r="H471" s="302">
        <f>SUM(B471,D471,F471)</f>
        <v>5.6450013356918394</v>
      </c>
      <c r="I471" s="299" t="str">
        <f>CONCATENATE("(",ROUND((H471/$H473)*100,1),")")</f>
        <v>(35)</v>
      </c>
      <c r="K471" s="302">
        <f>B476-B471</f>
        <v>-0.15079357858117204</v>
      </c>
      <c r="L471" s="302">
        <f>D476-D471</f>
        <v>-9.3970323195736505E-2</v>
      </c>
      <c r="M471" s="302">
        <f>F476-F471</f>
        <v>-8.4130337708295588E-2</v>
      </c>
      <c r="N471" s="302">
        <f>SUM(K471:M471)</f>
        <v>-0.32889423948520413</v>
      </c>
    </row>
    <row r="472" spans="1:14" x14ac:dyDescent="0.2">
      <c r="A472" s="282" t="s">
        <v>365</v>
      </c>
      <c r="B472" s="302">
        <f>'Ind T6'!L197</f>
        <v>2.4770581881466085</v>
      </c>
      <c r="C472" s="299" t="str">
        <f>CONCATENATE("(",ROUND((B472/$H473)*100,1),")")</f>
        <v>(15.3)</v>
      </c>
      <c r="D472" s="302">
        <f>'Ind T6'!M197</f>
        <v>2.4843257259550078</v>
      </c>
      <c r="E472" s="299" t="str">
        <f>CONCATENATE("(",ROUND((D472/$H473)*100,1),")")</f>
        <v>(15.4)</v>
      </c>
      <c r="F472" s="302">
        <f>'Ind T6'!N197</f>
        <v>5.5416147502065289</v>
      </c>
      <c r="G472" s="299" t="str">
        <f>CONCATENATE("(",ROUND((F472/$H473)*100,1),")")</f>
        <v>(34.3)</v>
      </c>
      <c r="H472" s="302">
        <f t="shared" ref="H472" si="350">SUM(B472,D472,F472)</f>
        <v>10.502998664308144</v>
      </c>
      <c r="I472" s="299" t="str">
        <f>CONCATENATE("(",ROUND((H472/$H473)*100,1),")")</f>
        <v>(65)</v>
      </c>
      <c r="K472" s="302">
        <f t="shared" ref="K472:K473" si="351">B477-B472</f>
        <v>-0.27296922818341285</v>
      </c>
      <c r="L472" s="302">
        <f t="shared" ref="L472:L473" si="352">D477-D472</f>
        <v>-0.2345087793193521</v>
      </c>
      <c r="M472" s="302">
        <f t="shared" ref="M472:M473" si="353">F477-F472</f>
        <v>-0.43562775301201473</v>
      </c>
      <c r="N472" s="302">
        <f t="shared" ref="N472:N473" si="354">SUM(K472:M472)</f>
        <v>-0.94310576051477968</v>
      </c>
    </row>
    <row r="473" spans="1:14" x14ac:dyDescent="0.2">
      <c r="A473" s="282" t="s">
        <v>363</v>
      </c>
      <c r="B473" s="302">
        <f>SUM(B471:B472)</f>
        <v>5.4131434378494969</v>
      </c>
      <c r="C473" s="299" t="str">
        <f>CONCATENATE("(",ROUND((B473/$H473)*100,1),")")</f>
        <v>(33.5)</v>
      </c>
      <c r="D473" s="302">
        <f>SUM(D471:D472)</f>
        <v>3.5939146342117185</v>
      </c>
      <c r="E473" s="299" t="str">
        <f>CONCATENATE("(",ROUND((D473/$H473)*100,1),")")</f>
        <v>(22.3)</v>
      </c>
      <c r="F473" s="302">
        <f>SUM(F471:F472)</f>
        <v>7.1409419279387691</v>
      </c>
      <c r="G473" s="299" t="str">
        <f>CONCATENATE("(",ROUND((F473/$H473)*100,1),")")</f>
        <v>(44.2)</v>
      </c>
      <c r="H473" s="302">
        <f>SUM(H471:H472)</f>
        <v>16.147999999999982</v>
      </c>
      <c r="I473" s="299" t="str">
        <f>CONCATENATE("(",ROUND((H473/$H473)*100,1),")")</f>
        <v>(100)</v>
      </c>
      <c r="K473" s="302">
        <f t="shared" si="351"/>
        <v>-0.42376280676458489</v>
      </c>
      <c r="L473" s="302">
        <f t="shared" si="352"/>
        <v>-0.32847910251508861</v>
      </c>
      <c r="M473" s="302">
        <f t="shared" si="353"/>
        <v>-0.51975809072031076</v>
      </c>
      <c r="N473" s="302">
        <f t="shared" si="354"/>
        <v>-1.2719999999999843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2.7852916711217164</v>
      </c>
      <c r="C476" s="299" t="str">
        <f>CONCATENATE("(",ROUND((B476/$H478)*100,1),")")</f>
        <v>(18.7)</v>
      </c>
      <c r="D476" s="302">
        <f>'Ind T6'!R198</f>
        <v>1.0156185850609745</v>
      </c>
      <c r="E476" s="299" t="str">
        <f>CONCATENATE("(",ROUND((D476/$H478)*100,1),")")</f>
        <v>(6.8)</v>
      </c>
      <c r="F476" s="302">
        <f>'Ind T6'!S198</f>
        <v>1.5151968400239444</v>
      </c>
      <c r="G476" s="299" t="str">
        <f>CONCATENATE("(",ROUND((F476/$H478)*100,1),")")</f>
        <v>(10.2)</v>
      </c>
      <c r="H476" s="302">
        <f>SUM(B476,D476,F476)</f>
        <v>5.3161070962066352</v>
      </c>
      <c r="I476" s="299" t="str">
        <f>CONCATENATE("(",ROUND((H476/$H478)*100,1),")")</f>
        <v>(35.7)</v>
      </c>
      <c r="K476" s="302">
        <f>B481-B476</f>
        <v>7.570934217204961E-2</v>
      </c>
      <c r="L476" s="302">
        <f>D481-D476</f>
        <v>-1.7010041920504593E-2</v>
      </c>
      <c r="M476" s="302">
        <f>F481-F476</f>
        <v>3.471975521540771E-2</v>
      </c>
      <c r="N476" s="302">
        <f>SUM(K476:M476)</f>
        <v>9.3419055466952727E-2</v>
      </c>
    </row>
    <row r="477" spans="1:14" x14ac:dyDescent="0.2">
      <c r="A477" s="282" t="s">
        <v>365</v>
      </c>
      <c r="B477" s="302">
        <f>'Ind T6'!Q197</f>
        <v>2.2040889599631956</v>
      </c>
      <c r="C477" s="299" t="str">
        <f>CONCATENATE("(",ROUND((B477/$H478)*100,1),")")</f>
        <v>(14.8)</v>
      </c>
      <c r="D477" s="302">
        <f>'Ind T6'!R197</f>
        <v>2.2498169466356557</v>
      </c>
      <c r="E477" s="299" t="str">
        <f>CONCATENATE("(",ROUND((D477/$H478)*100,1),")")</f>
        <v>(15.1)</v>
      </c>
      <c r="F477" s="302">
        <f>'Ind T6'!S197</f>
        <v>5.1059869971945142</v>
      </c>
      <c r="G477" s="299" t="str">
        <f>CONCATENATE("(",ROUND((F477/$H478)*100,1),")")</f>
        <v>(34.3)</v>
      </c>
      <c r="H477" s="302">
        <f t="shared" ref="H477" si="355">SUM(B477,D477,F477)</f>
        <v>9.5598929037933651</v>
      </c>
      <c r="I477" s="299" t="str">
        <f>CONCATENATE("(",ROUND((H477/$H478)*100,1),")")</f>
        <v>(64.3)</v>
      </c>
      <c r="K477" s="302">
        <f t="shared" ref="K477:K478" si="356">B482-B477</f>
        <v>-0.1411590355450012</v>
      </c>
      <c r="L477" s="302">
        <f t="shared" ref="L477:L478" si="357">D482-D477</f>
        <v>-0.11482949631863404</v>
      </c>
      <c r="M477" s="302">
        <f t="shared" ref="M477:M478" si="358">F482-F477</f>
        <v>-0.17843052360333367</v>
      </c>
      <c r="N477" s="302">
        <f t="shared" ref="N477:N478" si="359">SUM(K477:M477)</f>
        <v>-0.43441905546696891</v>
      </c>
    </row>
    <row r="478" spans="1:14" x14ac:dyDescent="0.2">
      <c r="A478" s="282" t="s">
        <v>363</v>
      </c>
      <c r="B478" s="302">
        <f>SUM(B476:B477)</f>
        <v>4.989380631084912</v>
      </c>
      <c r="C478" s="299" t="str">
        <f>CONCATENATE("(",ROUND((B478/$H478)*100,1),")")</f>
        <v>(33.5)</v>
      </c>
      <c r="D478" s="302">
        <f>SUM(D476:D477)</f>
        <v>3.2654355316966299</v>
      </c>
      <c r="E478" s="299" t="str">
        <f>CONCATENATE("(",ROUND((D478/$H478)*100,1),")")</f>
        <v>(22)</v>
      </c>
      <c r="F478" s="302">
        <f>SUM(F476:F477)</f>
        <v>6.6211838372184584</v>
      </c>
      <c r="G478" s="299" t="str">
        <f>CONCATENATE("(",ROUND((F478/$H478)*100,1),")")</f>
        <v>(44.5)</v>
      </c>
      <c r="H478" s="302">
        <f>SUM(H476:H477)</f>
        <v>14.876000000000001</v>
      </c>
      <c r="I478" s="299" t="str">
        <f>CONCATENATE("(",ROUND((H478/$H478)*100,1),")")</f>
        <v>(100)</v>
      </c>
      <c r="K478" s="302">
        <f t="shared" si="356"/>
        <v>-6.5449693372952034E-2</v>
      </c>
      <c r="L478" s="302">
        <f t="shared" si="357"/>
        <v>-0.13183953823913841</v>
      </c>
      <c r="M478" s="302">
        <f t="shared" si="358"/>
        <v>-0.14371076838792618</v>
      </c>
      <c r="N478" s="302">
        <f t="shared" si="359"/>
        <v>-0.34100000000001662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2.861001013293766</v>
      </c>
      <c r="C481" s="299" t="str">
        <f>CONCATENATE("(",ROUND((B481/$H483)*100,1),")")</f>
        <v>(19.7)</v>
      </c>
      <c r="D481" s="302">
        <f>'Ind T6'!W198</f>
        <v>0.99860854314046987</v>
      </c>
      <c r="E481" s="299" t="str">
        <f>CONCATENATE("(",ROUND((D481/$H483)*100,1),")")</f>
        <v>(6.9)</v>
      </c>
      <c r="F481" s="302">
        <f>'Ind T6'!X198</f>
        <v>1.5499165952393521</v>
      </c>
      <c r="G481" s="299" t="str">
        <f>CONCATENATE("(",ROUND((F481/$H483)*100,1),")")</f>
        <v>(10.7)</v>
      </c>
      <c r="H481" s="302">
        <f>SUM(B481,D481,F481)</f>
        <v>5.409526151673588</v>
      </c>
      <c r="I481" s="299" t="str">
        <f>CONCATENATE("(",ROUND((H481/$H483)*100,1),")")</f>
        <v>(37.2)</v>
      </c>
      <c r="K481" s="302">
        <f>B481-B471</f>
        <v>-7.5084236409122429E-2</v>
      </c>
      <c r="L481" s="302">
        <f>D481-D471</f>
        <v>-0.1109803651162411</v>
      </c>
      <c r="M481" s="302">
        <f>F481-F471</f>
        <v>-4.9410582492887878E-2</v>
      </c>
      <c r="N481" s="302">
        <f>SUM(K481:M481)</f>
        <v>-0.2354751840182514</v>
      </c>
    </row>
    <row r="482" spans="1:14" x14ac:dyDescent="0.2">
      <c r="A482" s="282" t="s">
        <v>365</v>
      </c>
      <c r="B482" s="302">
        <f>'Ind T6'!V197</f>
        <v>2.0629299244181944</v>
      </c>
      <c r="C482" s="299" t="str">
        <f>CONCATENATE("(",ROUND((B482/$H483)*100,1),")")</f>
        <v>(14.2)</v>
      </c>
      <c r="D482" s="302">
        <f>'Ind T6'!W197</f>
        <v>2.1349874503170216</v>
      </c>
      <c r="E482" s="299" t="str">
        <f>CONCATENATE("(",ROUND((D482/$H483)*100,1),")")</f>
        <v>(14.7)</v>
      </c>
      <c r="F482" s="302">
        <f>'Ind T6'!X197</f>
        <v>4.9275564735911805</v>
      </c>
      <c r="G482" s="299" t="str">
        <f>CONCATENATE("(",ROUND((F482/$H483)*100,1),")")</f>
        <v>(33.9)</v>
      </c>
      <c r="H482" s="302">
        <f t="shared" ref="H482" si="360">SUM(B482,D482,F482)</f>
        <v>9.1254738483263971</v>
      </c>
      <c r="I482" s="299" t="str">
        <f>CONCATENATE("(",ROUND((H482/$H483)*100,1),")")</f>
        <v>(62.8)</v>
      </c>
      <c r="K482" s="302">
        <f t="shared" ref="K482:K483" si="361">B482-B472</f>
        <v>-0.41412826372841405</v>
      </c>
      <c r="L482" s="302">
        <f t="shared" ref="L482:L483" si="362">D482-D472</f>
        <v>-0.34933827563798614</v>
      </c>
      <c r="M482" s="302">
        <f t="shared" ref="M482:M483" si="363">F482-F472</f>
        <v>-0.6140582766153484</v>
      </c>
      <c r="N482" s="302">
        <f t="shared" ref="N482:N483" si="364">SUM(K482:M482)</f>
        <v>-1.3775248159817486</v>
      </c>
    </row>
    <row r="483" spans="1:14" x14ac:dyDescent="0.2">
      <c r="A483" s="282" t="s">
        <v>363</v>
      </c>
      <c r="B483" s="302">
        <f>SUM(B481:B482)</f>
        <v>4.92393093771196</v>
      </c>
      <c r="C483" s="299" t="str">
        <f>CONCATENATE("(",ROUND((B483/$H483)*100,1),")")</f>
        <v>(33.9)</v>
      </c>
      <c r="D483" s="302">
        <f>SUM(D481:D482)</f>
        <v>3.1335959934574915</v>
      </c>
      <c r="E483" s="299" t="str">
        <f>CONCATENATE("(",ROUND((D483/$H483)*100,1),")")</f>
        <v>(21.6)</v>
      </c>
      <c r="F483" s="302">
        <f>SUM(F481:F482)</f>
        <v>6.4774730688305322</v>
      </c>
      <c r="G483" s="299" t="str">
        <f>CONCATENATE("(",ROUND((F483/$H483)*100,1),")")</f>
        <v>(44.6)</v>
      </c>
      <c r="H483" s="302">
        <f>SUM(H481:H482)</f>
        <v>14.534999999999986</v>
      </c>
      <c r="I483" s="299" t="str">
        <f>CONCATENATE("(",ROUND((H483/$H483)*100,1),")")</f>
        <v>(100)</v>
      </c>
      <c r="K483" s="302">
        <f t="shared" si="361"/>
        <v>-0.48921250013753692</v>
      </c>
      <c r="L483" s="302">
        <f t="shared" si="362"/>
        <v>-0.46031864075422702</v>
      </c>
      <c r="M483" s="302">
        <f t="shared" si="363"/>
        <v>-0.66346885910823694</v>
      </c>
      <c r="N483" s="302">
        <f t="shared" si="364"/>
        <v>-1.6130000000000009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Greater Lincolnshire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1.8383859117266605</v>
      </c>
      <c r="C8" s="300">
        <v>1.4341288297263834</v>
      </c>
      <c r="D8" s="300">
        <v>0.7351754899065871</v>
      </c>
      <c r="E8" s="300">
        <f>SUM(B8:D8)</f>
        <v>4.0076902313596312</v>
      </c>
      <c r="F8" s="300"/>
      <c r="G8" s="300">
        <v>1.2524754634489248</v>
      </c>
      <c r="H8" s="300">
        <v>1.7159151510717774</v>
      </c>
      <c r="I8" s="300">
        <v>2.5659506807409294</v>
      </c>
      <c r="J8" s="300">
        <f>SUM(G8:I8)</f>
        <v>5.5343412952616315</v>
      </c>
      <c r="K8" s="300"/>
      <c r="L8" s="300">
        <v>2.3332278947494838</v>
      </c>
      <c r="M8" s="300">
        <v>0.49341166499528688</v>
      </c>
      <c r="N8" s="300">
        <v>1.2041216863430673</v>
      </c>
      <c r="O8" s="300">
        <f>SUM(L8:N8)</f>
        <v>4.0307612460878381</v>
      </c>
      <c r="P8" s="300"/>
      <c r="Q8" s="300">
        <v>2.2986611357159203</v>
      </c>
      <c r="R8" s="300">
        <v>0.47112996175602811</v>
      </c>
      <c r="S8" s="300">
        <v>1.2031335386709743</v>
      </c>
      <c r="T8" s="300">
        <f>SUM(Q8:S8)</f>
        <v>3.9729246361429227</v>
      </c>
      <c r="U8" s="300"/>
      <c r="V8" s="300">
        <v>2.1863556240820272</v>
      </c>
      <c r="W8" s="300">
        <v>0.41680523884095011</v>
      </c>
      <c r="X8" s="300">
        <v>1.179819106311689</v>
      </c>
      <c r="Y8" s="300">
        <f>SUM(V8:X8)</f>
        <v>3.7829799692346664</v>
      </c>
    </row>
    <row r="9" spans="1:25" x14ac:dyDescent="0.2">
      <c r="A9" s="260" t="s">
        <v>364</v>
      </c>
      <c r="B9" s="300">
        <v>3.8645903792498566</v>
      </c>
      <c r="C9" s="300">
        <v>0.94311746238098537</v>
      </c>
      <c r="D9" s="300">
        <v>3.5766019270095453</v>
      </c>
      <c r="E9" s="300">
        <f t="shared" ref="E9:E10" si="0">SUM(B9:D9)</f>
        <v>8.3843097686403869</v>
      </c>
      <c r="F9" s="300"/>
      <c r="G9" s="300">
        <v>2.9723516375116703</v>
      </c>
      <c r="H9" s="300">
        <v>6.0603651457773862E-2</v>
      </c>
      <c r="I9" s="300">
        <v>2.6927034157689063</v>
      </c>
      <c r="J9" s="300">
        <f t="shared" ref="J9:J10" si="1">SUM(G9:I9)</f>
        <v>5.7256587047383505</v>
      </c>
      <c r="K9" s="300"/>
      <c r="L9" s="300">
        <v>6.4048426406452803</v>
      </c>
      <c r="M9" s="300">
        <v>0.78889516743939736</v>
      </c>
      <c r="N9" s="300">
        <v>3.110500945827507</v>
      </c>
      <c r="O9" s="300">
        <f t="shared" ref="O9:O10" si="2">SUM(L9:N9)</f>
        <v>10.304238753912184</v>
      </c>
      <c r="P9" s="300"/>
      <c r="Q9" s="300">
        <v>6.521840379632093</v>
      </c>
      <c r="R9" s="300">
        <v>0.78262084555453593</v>
      </c>
      <c r="S9" s="300">
        <v>2.9726141386704628</v>
      </c>
      <c r="T9" s="300">
        <f t="shared" ref="T9:T10" si="3">SUM(Q9:S9)</f>
        <v>10.277075363857092</v>
      </c>
      <c r="U9" s="300"/>
      <c r="V9" s="300">
        <v>6.7319929122472084</v>
      </c>
      <c r="W9" s="300">
        <v>0.74946502312325569</v>
      </c>
      <c r="X9" s="300">
        <v>2.6195620953948882</v>
      </c>
      <c r="Y9" s="300">
        <f t="shared" ref="Y9:Y10" si="4">SUM(V9:X9)</f>
        <v>10.101020030765353</v>
      </c>
    </row>
    <row r="10" spans="1:25" x14ac:dyDescent="0.2">
      <c r="A10" s="264" t="s">
        <v>363</v>
      </c>
      <c r="B10" s="301">
        <f>SUM(B8:B9)</f>
        <v>5.7029762909765171</v>
      </c>
      <c r="C10" s="301">
        <f t="shared" ref="C10:D10" si="5">SUM(C8:C9)</f>
        <v>2.3772462921073689</v>
      </c>
      <c r="D10" s="301">
        <f t="shared" si="5"/>
        <v>4.311777416916132</v>
      </c>
      <c r="E10" s="301">
        <f t="shared" si="0"/>
        <v>12.392000000000017</v>
      </c>
      <c r="F10" s="301"/>
      <c r="G10" s="301">
        <f>SUM(G8:G9)</f>
        <v>4.2248271009605949</v>
      </c>
      <c r="H10" s="301">
        <f t="shared" ref="H10" si="6">SUM(H8:H9)</f>
        <v>1.7765188025295513</v>
      </c>
      <c r="I10" s="301">
        <f t="shared" ref="I10" si="7">SUM(I8:I9)</f>
        <v>5.2586540965098356</v>
      </c>
      <c r="J10" s="301">
        <f t="shared" si="1"/>
        <v>11.259999999999982</v>
      </c>
      <c r="K10" s="301"/>
      <c r="L10" s="301">
        <f>SUM(L8:L9)</f>
        <v>8.7380705353947636</v>
      </c>
      <c r="M10" s="301">
        <f t="shared" ref="M10" si="8">SUM(M8:M9)</f>
        <v>1.2823068324346842</v>
      </c>
      <c r="N10" s="301">
        <f t="shared" ref="N10" si="9">SUM(N8:N9)</f>
        <v>4.3146226321705745</v>
      </c>
      <c r="O10" s="301">
        <f t="shared" si="2"/>
        <v>14.335000000000022</v>
      </c>
      <c r="P10" s="301"/>
      <c r="Q10" s="301">
        <f>SUM(Q8:Q9)</f>
        <v>8.8205015153480133</v>
      </c>
      <c r="R10" s="301">
        <f t="shared" ref="R10" si="10">SUM(R8:R9)</f>
        <v>1.2537508073105641</v>
      </c>
      <c r="S10" s="301">
        <f t="shared" ref="S10" si="11">SUM(S8:S9)</f>
        <v>4.1757476773414375</v>
      </c>
      <c r="T10" s="301">
        <f t="shared" si="3"/>
        <v>14.250000000000014</v>
      </c>
      <c r="U10" s="301"/>
      <c r="V10" s="301">
        <f>SUM(V8:V9)</f>
        <v>8.9183485363292352</v>
      </c>
      <c r="W10" s="301">
        <f t="shared" ref="W10" si="12">SUM(W8:W9)</f>
        <v>1.1662702619642058</v>
      </c>
      <c r="X10" s="301">
        <f t="shared" ref="X10" si="13">SUM(X8:X9)</f>
        <v>3.7993812017065771</v>
      </c>
      <c r="Y10" s="301">
        <f t="shared" si="4"/>
        <v>13.884000000000018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6.5481733524337254E-2</v>
      </c>
      <c r="C17" s="300">
        <v>3.7890401146194644E-2</v>
      </c>
      <c r="D17" s="300">
        <v>1.271489971342657E-4</v>
      </c>
      <c r="E17" s="300">
        <f>SUM(B17:D17)</f>
        <v>0.10349928366766617</v>
      </c>
      <c r="F17" s="300"/>
      <c r="G17" s="300">
        <v>0.1292341584157361</v>
      </c>
      <c r="H17" s="300">
        <v>2.9823267326663402E-2</v>
      </c>
      <c r="I17" s="300">
        <v>2.3118811881648734E-4</v>
      </c>
      <c r="J17" s="300">
        <f>SUM(G17:I17)</f>
        <v>0.15928861386121598</v>
      </c>
      <c r="K17" s="300"/>
      <c r="L17" s="300">
        <v>9.5582861363768187E-2</v>
      </c>
      <c r="M17" s="300">
        <v>2.7698596404707541E-2</v>
      </c>
      <c r="N17" s="300">
        <v>0</v>
      </c>
      <c r="O17" s="300">
        <f>SUM(L17:N17)</f>
        <v>0.12328145776847572</v>
      </c>
      <c r="P17" s="300"/>
      <c r="Q17" s="300">
        <v>7.6840723981439998E-2</v>
      </c>
      <c r="R17" s="300">
        <v>2.275927601781863E-2</v>
      </c>
      <c r="S17" s="300">
        <v>0</v>
      </c>
      <c r="T17" s="300">
        <f>SUM(Q17:S17)</f>
        <v>9.9599999999258629E-2</v>
      </c>
      <c r="U17" s="300"/>
      <c r="V17" s="300">
        <v>5.3819017178622156E-2</v>
      </c>
      <c r="W17" s="300">
        <v>1.707510986776244E-2</v>
      </c>
      <c r="X17" s="300">
        <v>0</v>
      </c>
      <c r="Y17" s="300">
        <f>SUM(V17:X17)</f>
        <v>7.0894127046384592E-2</v>
      </c>
    </row>
    <row r="18" spans="1:25" x14ac:dyDescent="0.2">
      <c r="A18" s="260" t="s">
        <v>364</v>
      </c>
      <c r="B18" s="300">
        <v>0.59378581661874263</v>
      </c>
      <c r="C18" s="300">
        <v>1.2714899713592126E-2</v>
      </c>
      <c r="D18" s="300">
        <v>0</v>
      </c>
      <c r="E18" s="300">
        <f t="shared" ref="E18:E19" si="14">SUM(B18:D18)</f>
        <v>0.60650071633233471</v>
      </c>
      <c r="F18" s="300"/>
      <c r="G18" s="300">
        <v>0.76916287128731009</v>
      </c>
      <c r="H18" s="300">
        <v>5.5485148514736547E-3</v>
      </c>
      <c r="I18" s="300">
        <v>0</v>
      </c>
      <c r="J18" s="300">
        <f t="shared" ref="J18:J19" si="15">SUM(G18:I18)</f>
        <v>0.77471138613878376</v>
      </c>
      <c r="K18" s="300"/>
      <c r="L18" s="300">
        <v>0.74627283920299015</v>
      </c>
      <c r="M18" s="300">
        <v>5.2445703028533949E-2</v>
      </c>
      <c r="N18" s="300">
        <v>0</v>
      </c>
      <c r="O18" s="300">
        <f t="shared" ref="O18:O19" si="16">SUM(L18:N18)</f>
        <v>0.79871854223152405</v>
      </c>
      <c r="P18" s="300"/>
      <c r="Q18" s="300">
        <v>0.60323348416387057</v>
      </c>
      <c r="R18" s="300">
        <v>4.4166515836871291E-2</v>
      </c>
      <c r="S18" s="300">
        <v>0</v>
      </c>
      <c r="T18" s="300">
        <f t="shared" ref="T18:T19" si="17">SUM(Q18:S18)</f>
        <v>0.64740000000074183</v>
      </c>
      <c r="U18" s="300"/>
      <c r="V18" s="300">
        <v>0.43617179384869226</v>
      </c>
      <c r="W18" s="300">
        <v>3.3934079104922306E-2</v>
      </c>
      <c r="X18" s="300">
        <v>0</v>
      </c>
      <c r="Y18" s="300">
        <f t="shared" ref="Y18:Y19" si="18">SUM(V18:X18)</f>
        <v>0.47010587295361456</v>
      </c>
    </row>
    <row r="19" spans="1:25" x14ac:dyDescent="0.2">
      <c r="A19" s="264" t="s">
        <v>363</v>
      </c>
      <c r="B19" s="301">
        <f>SUM(B17:B18)</f>
        <v>0.65926755014307992</v>
      </c>
      <c r="C19" s="301">
        <f t="shared" ref="C19" si="19">SUM(C17:C18)</f>
        <v>5.0605300859786768E-2</v>
      </c>
      <c r="D19" s="301">
        <f t="shared" ref="D19" si="20">SUM(D17:D18)</f>
        <v>1.271489971342657E-4</v>
      </c>
      <c r="E19" s="301">
        <f t="shared" si="14"/>
        <v>0.71000000000000096</v>
      </c>
      <c r="F19" s="301"/>
      <c r="G19" s="301">
        <f>SUM(G17:G18)</f>
        <v>0.89839702970304613</v>
      </c>
      <c r="H19" s="301">
        <f t="shared" ref="H19" si="21">SUM(H17:H18)</f>
        <v>3.5371782178137058E-2</v>
      </c>
      <c r="I19" s="301">
        <f t="shared" ref="I19" si="22">SUM(I17:I18)</f>
        <v>2.3118811881648734E-4</v>
      </c>
      <c r="J19" s="301">
        <f t="shared" si="15"/>
        <v>0.93399999999999972</v>
      </c>
      <c r="K19" s="301"/>
      <c r="L19" s="301">
        <f>SUM(L17:L18)</f>
        <v>0.84185570056675829</v>
      </c>
      <c r="M19" s="301">
        <f t="shared" ref="M19" si="23">SUM(M17:M18)</f>
        <v>8.0144299433241487E-2</v>
      </c>
      <c r="N19" s="301">
        <f t="shared" ref="N19" si="24">SUM(N17:N18)</f>
        <v>0</v>
      </c>
      <c r="O19" s="301">
        <f t="shared" si="16"/>
        <v>0.92199999999999982</v>
      </c>
      <c r="P19" s="301"/>
      <c r="Q19" s="301">
        <f>SUM(Q17:Q18)</f>
        <v>0.68007420814531061</v>
      </c>
      <c r="R19" s="301">
        <f t="shared" ref="R19" si="25">SUM(R17:R18)</f>
        <v>6.6925791854689914E-2</v>
      </c>
      <c r="S19" s="301">
        <f t="shared" ref="S19" si="26">SUM(S17:S18)</f>
        <v>0</v>
      </c>
      <c r="T19" s="301">
        <f t="shared" si="17"/>
        <v>0.74700000000000055</v>
      </c>
      <c r="U19" s="301"/>
      <c r="V19" s="301">
        <f>SUM(V17:V18)</f>
        <v>0.4899908110273144</v>
      </c>
      <c r="W19" s="301">
        <f t="shared" ref="W19" si="27">SUM(W17:W18)</f>
        <v>5.1009188972684749E-2</v>
      </c>
      <c r="X19" s="301">
        <f t="shared" ref="X19" si="28">SUM(X17:X18)</f>
        <v>0</v>
      </c>
      <c r="Y19" s="301">
        <f t="shared" si="18"/>
        <v>0.54099999999999915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6.1113606343990217</v>
      </c>
      <c r="C26" s="300">
        <v>1.5616797955541186</v>
      </c>
      <c r="D26" s="300">
        <v>0.29561062132106569</v>
      </c>
      <c r="E26" s="300">
        <f>SUM(B26:D26)</f>
        <v>7.9686510512742057</v>
      </c>
      <c r="F26" s="300"/>
      <c r="G26" s="300">
        <v>6.8655569638459921</v>
      </c>
      <c r="H26" s="300">
        <v>1.573791242598471</v>
      </c>
      <c r="I26" s="300">
        <v>0.31688444090160511</v>
      </c>
      <c r="J26" s="300">
        <f>SUM(G26:I26)</f>
        <v>8.756232647346069</v>
      </c>
      <c r="K26" s="300"/>
      <c r="L26" s="300">
        <v>6.2615357267391323</v>
      </c>
      <c r="M26" s="300">
        <v>1.8030755126687876</v>
      </c>
      <c r="N26" s="300">
        <v>0.10986633074144976</v>
      </c>
      <c r="O26" s="300">
        <f>SUM(L26:N26)</f>
        <v>8.1744775701493708</v>
      </c>
      <c r="P26" s="300"/>
      <c r="Q26" s="300">
        <v>6.6968429908780545</v>
      </c>
      <c r="R26" s="300">
        <v>1.8551089382485972</v>
      </c>
      <c r="S26" s="300">
        <v>0.11632034423429367</v>
      </c>
      <c r="T26" s="300">
        <f>SUM(Q26:S26)</f>
        <v>8.6682722733609463</v>
      </c>
      <c r="U26" s="300"/>
      <c r="V26" s="300">
        <v>7.1750392656246564</v>
      </c>
      <c r="W26" s="300">
        <v>1.847251293773907</v>
      </c>
      <c r="X26" s="300">
        <v>0.12152969037581289</v>
      </c>
      <c r="Y26" s="300">
        <f>SUM(V26:X26)</f>
        <v>9.1438202497743752</v>
      </c>
    </row>
    <row r="27" spans="1:25" x14ac:dyDescent="0.2">
      <c r="A27" s="260" t="s">
        <v>364</v>
      </c>
      <c r="B27" s="300">
        <v>13.470898220981759</v>
      </c>
      <c r="C27" s="300">
        <v>0.6250608795480922</v>
      </c>
      <c r="D27" s="300">
        <v>0.30338984819594306</v>
      </c>
      <c r="E27" s="300">
        <f t="shared" ref="E27:E28" si="29">SUM(B27:D27)</f>
        <v>14.399348948725795</v>
      </c>
      <c r="F27" s="300"/>
      <c r="G27" s="300">
        <v>14.067624760076257</v>
      </c>
      <c r="H27" s="300">
        <v>1.1309707916490817</v>
      </c>
      <c r="I27" s="300">
        <v>0.10917180092860672</v>
      </c>
      <c r="J27" s="300">
        <f t="shared" ref="J27:J28" si="30">SUM(G27:I27)</f>
        <v>15.307767352653945</v>
      </c>
      <c r="K27" s="300"/>
      <c r="L27" s="300">
        <v>14.449957869706902</v>
      </c>
      <c r="M27" s="300">
        <v>1.3395241094502148</v>
      </c>
      <c r="N27" s="300">
        <v>0.18804045069351985</v>
      </c>
      <c r="O27" s="300">
        <f t="shared" ref="O27:O28" si="31">SUM(L27:N27)</f>
        <v>15.977522429850637</v>
      </c>
      <c r="P27" s="300"/>
      <c r="Q27" s="300">
        <v>14.736985405294144</v>
      </c>
      <c r="R27" s="300">
        <v>1.3810032593253343</v>
      </c>
      <c r="S27" s="300">
        <v>0.19573906201956243</v>
      </c>
      <c r="T27" s="300">
        <f t="shared" ref="T27:T28" si="32">SUM(Q27:S27)</f>
        <v>16.313727726639041</v>
      </c>
      <c r="U27" s="300"/>
      <c r="V27" s="300">
        <v>14.460191795957325</v>
      </c>
      <c r="W27" s="300">
        <v>1.3854384703105462</v>
      </c>
      <c r="X27" s="300">
        <v>0.20254948395774092</v>
      </c>
      <c r="Y27" s="300">
        <f t="shared" ref="Y27:Y28" si="33">SUM(V27:X27)</f>
        <v>16.048179750225614</v>
      </c>
    </row>
    <row r="28" spans="1:25" x14ac:dyDescent="0.2">
      <c r="A28" s="264" t="s">
        <v>363</v>
      </c>
      <c r="B28" s="301">
        <f>SUM(B26:B27)</f>
        <v>19.582258855380779</v>
      </c>
      <c r="C28" s="301">
        <f t="shared" ref="C28" si="34">SUM(C26:C27)</f>
        <v>2.1867406751022109</v>
      </c>
      <c r="D28" s="301">
        <f t="shared" ref="D28" si="35">SUM(D26:D27)</f>
        <v>0.5990004695170088</v>
      </c>
      <c r="E28" s="301">
        <f t="shared" si="29"/>
        <v>22.367999999999999</v>
      </c>
      <c r="F28" s="301"/>
      <c r="G28" s="301">
        <f>SUM(G26:G27)</f>
        <v>20.93318172392225</v>
      </c>
      <c r="H28" s="301">
        <f t="shared" ref="H28" si="36">SUM(H26:H27)</f>
        <v>2.7047620342475529</v>
      </c>
      <c r="I28" s="301">
        <f t="shared" ref="I28" si="37">SUM(I26:I27)</f>
        <v>0.42605624183021185</v>
      </c>
      <c r="J28" s="301">
        <f t="shared" si="30"/>
        <v>24.064000000000014</v>
      </c>
      <c r="K28" s="301"/>
      <c r="L28" s="301">
        <f>SUM(L26:L27)</f>
        <v>20.711493596446033</v>
      </c>
      <c r="M28" s="301">
        <f t="shared" ref="M28" si="38">SUM(M26:M27)</f>
        <v>3.1425996221190022</v>
      </c>
      <c r="N28" s="301">
        <f t="shared" ref="N28" si="39">SUM(N26:N27)</f>
        <v>0.29790678143496963</v>
      </c>
      <c r="O28" s="301">
        <f t="shared" si="31"/>
        <v>24.152000000000005</v>
      </c>
      <c r="P28" s="301"/>
      <c r="Q28" s="301">
        <f>SUM(Q26:Q27)</f>
        <v>21.433828396172199</v>
      </c>
      <c r="R28" s="301">
        <f t="shared" ref="R28" si="40">SUM(R26:R27)</f>
        <v>3.2361121975739318</v>
      </c>
      <c r="S28" s="301">
        <f t="shared" ref="S28" si="41">SUM(S26:S27)</f>
        <v>0.31205940625385609</v>
      </c>
      <c r="T28" s="301">
        <f t="shared" si="32"/>
        <v>24.981999999999985</v>
      </c>
      <c r="U28" s="301"/>
      <c r="V28" s="301">
        <f>SUM(V26:V27)</f>
        <v>21.635231061581983</v>
      </c>
      <c r="W28" s="301">
        <f t="shared" ref="W28" si="42">SUM(W26:W27)</f>
        <v>3.2326897640844532</v>
      </c>
      <c r="X28" s="301">
        <f t="shared" ref="X28" si="43">SUM(X26:X27)</f>
        <v>0.32407917433355382</v>
      </c>
      <c r="Y28" s="301">
        <f t="shared" si="33"/>
        <v>25.191999999999993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1.1081760712064737</v>
      </c>
      <c r="C35" s="300">
        <v>0.35454344979650076</v>
      </c>
      <c r="D35" s="300">
        <v>4.0698591323758762E-2</v>
      </c>
      <c r="E35" s="300">
        <f>SUM(B35:D35)</f>
        <v>1.5034181123267332</v>
      </c>
      <c r="F35" s="300"/>
      <c r="G35" s="300">
        <v>0.737058079234018</v>
      </c>
      <c r="H35" s="300">
        <v>0.25551586499231738</v>
      </c>
      <c r="I35" s="300">
        <v>0.10069590738747733</v>
      </c>
      <c r="J35" s="300">
        <f>SUM(G35:I35)</f>
        <v>1.0932698516138126</v>
      </c>
      <c r="K35" s="300"/>
      <c r="L35" s="300">
        <v>0.72758932166485057</v>
      </c>
      <c r="M35" s="300">
        <v>0.267326320910933</v>
      </c>
      <c r="N35" s="300">
        <v>2.8399986113765905E-2</v>
      </c>
      <c r="O35" s="300">
        <f>SUM(L35:N35)</f>
        <v>1.0233156286895495</v>
      </c>
      <c r="P35" s="300"/>
      <c r="Q35" s="300">
        <v>0.70778673893725508</v>
      </c>
      <c r="R35" s="300">
        <v>0.26344465695821834</v>
      </c>
      <c r="S35" s="300">
        <v>2.881716431114683E-2</v>
      </c>
      <c r="T35" s="300">
        <f>SUM(Q35:S35)</f>
        <v>1.0000485602066203</v>
      </c>
      <c r="U35" s="300"/>
      <c r="V35" s="300">
        <v>0.61380078871939436</v>
      </c>
      <c r="W35" s="300">
        <v>0.23976593308714822</v>
      </c>
      <c r="X35" s="300">
        <v>2.7173472416279997E-2</v>
      </c>
      <c r="Y35" s="300">
        <f>SUM(V35:X35)</f>
        <v>0.88074019422282257</v>
      </c>
    </row>
    <row r="36" spans="1:25" x14ac:dyDescent="0.2">
      <c r="A36" s="260" t="s">
        <v>364</v>
      </c>
      <c r="B36" s="300">
        <v>5.6459677634845669</v>
      </c>
      <c r="C36" s="300">
        <v>0.21564178984835672</v>
      </c>
      <c r="D36" s="300">
        <v>0.20997233434034149</v>
      </c>
      <c r="E36" s="300">
        <f t="shared" ref="E36:E37" si="44">SUM(B36:D36)</f>
        <v>6.0715818876732657</v>
      </c>
      <c r="F36" s="300"/>
      <c r="G36" s="300">
        <v>3.9541125061188485</v>
      </c>
      <c r="H36" s="300">
        <v>0.17477932496380266</v>
      </c>
      <c r="I36" s="300">
        <v>0.29183831730352583</v>
      </c>
      <c r="J36" s="300">
        <f t="shared" ref="J36:J37" si="45">SUM(G36:I36)</f>
        <v>4.4207301483861769</v>
      </c>
      <c r="K36" s="300"/>
      <c r="L36" s="300">
        <v>3.8349142539738574</v>
      </c>
      <c r="M36" s="300">
        <v>0.27703728389918197</v>
      </c>
      <c r="N36" s="300">
        <v>0.14273283343740364</v>
      </c>
      <c r="O36" s="300">
        <f t="shared" ref="O36:O37" si="46">SUM(L36:N36)</f>
        <v>4.2546843713104439</v>
      </c>
      <c r="P36" s="300"/>
      <c r="Q36" s="300">
        <v>3.8245024970702519</v>
      </c>
      <c r="R36" s="300">
        <v>0.27738844614407038</v>
      </c>
      <c r="S36" s="300">
        <v>0.14706049657905737</v>
      </c>
      <c r="T36" s="300">
        <f t="shared" ref="T36:T37" si="47">SUM(Q36:S36)</f>
        <v>4.2489514397933803</v>
      </c>
      <c r="U36" s="300"/>
      <c r="V36" s="300">
        <v>3.4324491370800443</v>
      </c>
      <c r="W36" s="300">
        <v>0.25934681762107209</v>
      </c>
      <c r="X36" s="300">
        <v>0.13946385107605355</v>
      </c>
      <c r="Y36" s="300">
        <f t="shared" ref="Y36:Y37" si="48">SUM(V36:X36)</f>
        <v>3.8312598057771701</v>
      </c>
    </row>
    <row r="37" spans="1:25" x14ac:dyDescent="0.2">
      <c r="A37" s="264" t="s">
        <v>363</v>
      </c>
      <c r="B37" s="301">
        <f>SUM(B35:B36)</f>
        <v>6.7541438346910407</v>
      </c>
      <c r="C37" s="301">
        <f t="shared" ref="C37" si="49">SUM(C35:C36)</f>
        <v>0.57018523964485746</v>
      </c>
      <c r="D37" s="301">
        <f t="shared" ref="D37" si="50">SUM(D35:D36)</f>
        <v>0.25067092566410026</v>
      </c>
      <c r="E37" s="301">
        <f t="shared" si="44"/>
        <v>7.5749999999999984</v>
      </c>
      <c r="F37" s="301"/>
      <c r="G37" s="301">
        <f>SUM(G35:G36)</f>
        <v>4.6911705853528662</v>
      </c>
      <c r="H37" s="301">
        <f t="shared" ref="H37" si="51">SUM(H35:H36)</f>
        <v>0.43029518995612004</v>
      </c>
      <c r="I37" s="301">
        <f t="shared" ref="I37" si="52">SUM(I35:I36)</f>
        <v>0.39253422469100319</v>
      </c>
      <c r="J37" s="301">
        <f t="shared" si="45"/>
        <v>5.5139999999999896</v>
      </c>
      <c r="K37" s="301"/>
      <c r="L37" s="301">
        <f>SUM(L35:L36)</f>
        <v>4.5625035756387078</v>
      </c>
      <c r="M37" s="301">
        <f t="shared" ref="M37" si="53">SUM(M35:M36)</f>
        <v>0.54436360481011503</v>
      </c>
      <c r="N37" s="301">
        <f t="shared" ref="N37" si="54">SUM(N35:N36)</f>
        <v>0.17113281955116955</v>
      </c>
      <c r="O37" s="301">
        <f t="shared" si="46"/>
        <v>5.2779999999999925</v>
      </c>
      <c r="P37" s="301"/>
      <c r="Q37" s="301">
        <f>SUM(Q35:Q36)</f>
        <v>4.5322892360075073</v>
      </c>
      <c r="R37" s="301">
        <f t="shared" ref="R37" si="55">SUM(R35:R36)</f>
        <v>0.54083310310228871</v>
      </c>
      <c r="S37" s="301">
        <f t="shared" ref="S37" si="56">SUM(S35:S36)</f>
        <v>0.17587766089020421</v>
      </c>
      <c r="T37" s="301">
        <f t="shared" si="47"/>
        <v>5.2490000000000006</v>
      </c>
      <c r="U37" s="301"/>
      <c r="V37" s="301">
        <f>SUM(V35:V36)</f>
        <v>4.0462499257994384</v>
      </c>
      <c r="W37" s="301">
        <f t="shared" ref="W37" si="57">SUM(W35:W36)</f>
        <v>0.49911275070822031</v>
      </c>
      <c r="X37" s="301">
        <f t="shared" ref="X37" si="58">SUM(X35:X36)</f>
        <v>0.16663732349233354</v>
      </c>
      <c r="Y37" s="301">
        <f t="shared" si="48"/>
        <v>4.7119999999999926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5.8186204328776236</v>
      </c>
      <c r="C44" s="300">
        <v>2.254697009121533</v>
      </c>
      <c r="D44" s="300">
        <v>0.71446776549728053</v>
      </c>
      <c r="E44" s="300">
        <f>SUM(B44:D44)</f>
        <v>8.7877852074964373</v>
      </c>
      <c r="F44" s="300"/>
      <c r="G44" s="300">
        <v>6.2118361312849126</v>
      </c>
      <c r="H44" s="300">
        <v>2.0312252244421822</v>
      </c>
      <c r="I44" s="300">
        <v>1.0800726634309645</v>
      </c>
      <c r="J44" s="300">
        <f>SUM(G44:I44)</f>
        <v>9.3231340191580596</v>
      </c>
      <c r="K44" s="300"/>
      <c r="L44" s="300">
        <v>5.8491699397162016</v>
      </c>
      <c r="M44" s="300">
        <v>2.1833076024131648</v>
      </c>
      <c r="N44" s="300">
        <v>0.44677258387799684</v>
      </c>
      <c r="O44" s="300">
        <f>SUM(L44:N44)</f>
        <v>8.4792501260073649</v>
      </c>
      <c r="P44" s="300"/>
      <c r="Q44" s="300">
        <v>5.4289928001214571</v>
      </c>
      <c r="R44" s="300">
        <v>1.9980426266935978</v>
      </c>
      <c r="S44" s="300">
        <v>0.39384589618614529</v>
      </c>
      <c r="T44" s="300">
        <f>SUM(Q44:S44)</f>
        <v>7.8208813230012</v>
      </c>
      <c r="U44" s="300"/>
      <c r="V44" s="300">
        <v>5.0006128472358888</v>
      </c>
      <c r="W44" s="300">
        <v>1.7897299104944684</v>
      </c>
      <c r="X44" s="300">
        <v>0.33430877461734065</v>
      </c>
      <c r="Y44" s="300">
        <f>SUM(V44:X44)</f>
        <v>7.1246515323476984</v>
      </c>
    </row>
    <row r="45" spans="1:25" x14ac:dyDescent="0.2">
      <c r="A45" s="260" t="s">
        <v>364</v>
      </c>
      <c r="B45" s="300">
        <v>27.165974740335642</v>
      </c>
      <c r="C45" s="300">
        <v>0.86783849606646279</v>
      </c>
      <c r="D45" s="300">
        <v>2.2244015561015908</v>
      </c>
      <c r="E45" s="300">
        <f t="shared" ref="E45:E46" si="59">SUM(B45:D45)</f>
        <v>30.258214792503694</v>
      </c>
      <c r="F45" s="300"/>
      <c r="G45" s="300">
        <v>26.205016013193578</v>
      </c>
      <c r="H45" s="300">
        <v>1.1166554542247566</v>
      </c>
      <c r="I45" s="300">
        <v>1.7281945134235341</v>
      </c>
      <c r="J45" s="300">
        <f t="shared" ref="J45:J46" si="60">SUM(G45:I45)</f>
        <v>29.049865980841869</v>
      </c>
      <c r="K45" s="300"/>
      <c r="L45" s="300">
        <v>25.897563023919222</v>
      </c>
      <c r="M45" s="300">
        <v>1.9180928040325487</v>
      </c>
      <c r="N45" s="300">
        <v>2.3090940460408911</v>
      </c>
      <c r="O45" s="300">
        <f t="shared" ref="O45:O46" si="61">SUM(L45:N45)</f>
        <v>30.124749873992663</v>
      </c>
      <c r="P45" s="300"/>
      <c r="Q45" s="300">
        <v>24.017446058622458</v>
      </c>
      <c r="R45" s="300">
        <v>1.7520379751126329</v>
      </c>
      <c r="S45" s="300">
        <v>2.1226346432636483</v>
      </c>
      <c r="T45" s="300">
        <f t="shared" ref="T45:T46" si="62">SUM(Q45:S45)</f>
        <v>27.892118676998738</v>
      </c>
      <c r="U45" s="300"/>
      <c r="V45" s="300">
        <v>21.61422077485804</v>
      </c>
      <c r="W45" s="300">
        <v>1.5535525408820872</v>
      </c>
      <c r="X45" s="300">
        <v>1.9645751519121228</v>
      </c>
      <c r="Y45" s="300">
        <f t="shared" ref="Y45:Y46" si="63">SUM(V45:X45)</f>
        <v>25.13234846765225</v>
      </c>
    </row>
    <row r="46" spans="1:25" x14ac:dyDescent="0.2">
      <c r="A46" s="264" t="s">
        <v>363</v>
      </c>
      <c r="B46" s="301">
        <f>SUM(B44:B45)</f>
        <v>32.984595173213265</v>
      </c>
      <c r="C46" s="301">
        <f t="shared" ref="C46" si="64">SUM(C44:C45)</f>
        <v>3.1225355051879959</v>
      </c>
      <c r="D46" s="301">
        <f t="shared" ref="D46" si="65">SUM(D44:D45)</f>
        <v>2.9388693215988715</v>
      </c>
      <c r="E46" s="301">
        <f t="shared" si="59"/>
        <v>39.046000000000134</v>
      </c>
      <c r="F46" s="301"/>
      <c r="G46" s="301">
        <f>SUM(G44:G45)</f>
        <v>32.41685214447849</v>
      </c>
      <c r="H46" s="301">
        <f t="shared" ref="H46" si="66">SUM(H44:H45)</f>
        <v>3.1478806786669389</v>
      </c>
      <c r="I46" s="301">
        <f t="shared" ref="I46" si="67">SUM(I44:I45)</f>
        <v>2.8082671768544989</v>
      </c>
      <c r="J46" s="301">
        <f t="shared" si="60"/>
        <v>38.372999999999927</v>
      </c>
      <c r="K46" s="301"/>
      <c r="L46" s="301">
        <f>SUM(L44:L45)</f>
        <v>31.746732963635424</v>
      </c>
      <c r="M46" s="301">
        <f t="shared" ref="M46" si="68">SUM(M44:M45)</f>
        <v>4.1014004064457135</v>
      </c>
      <c r="N46" s="301">
        <f t="shared" ref="N46" si="69">SUM(N44:N45)</f>
        <v>2.7558666299188879</v>
      </c>
      <c r="O46" s="301">
        <f t="shared" si="61"/>
        <v>38.604000000000028</v>
      </c>
      <c r="P46" s="301"/>
      <c r="Q46" s="301">
        <f>SUM(Q44:Q45)</f>
        <v>29.446438858743914</v>
      </c>
      <c r="R46" s="301">
        <f t="shared" ref="R46" si="70">SUM(R44:R45)</f>
        <v>3.7500806018062307</v>
      </c>
      <c r="S46" s="301">
        <f t="shared" ref="S46" si="71">SUM(S44:S45)</f>
        <v>2.5164805394497938</v>
      </c>
      <c r="T46" s="301">
        <f t="shared" si="62"/>
        <v>35.712999999999937</v>
      </c>
      <c r="U46" s="301"/>
      <c r="V46" s="301">
        <f>SUM(V44:V45)</f>
        <v>26.614833622093929</v>
      </c>
      <c r="W46" s="301">
        <f t="shared" ref="W46" si="72">SUM(W44:W45)</f>
        <v>3.3432824513765556</v>
      </c>
      <c r="X46" s="301">
        <f t="shared" ref="X46" si="73">SUM(X44:X45)</f>
        <v>2.2988839265294634</v>
      </c>
      <c r="Y46" s="301">
        <f t="shared" si="63"/>
        <v>32.256999999999948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0.28758669959303179</v>
      </c>
      <c r="C53" s="300">
        <v>8.6253131065104016E-2</v>
      </c>
      <c r="D53" s="300">
        <v>7.6262715352631781E-5</v>
      </c>
      <c r="E53" s="300">
        <f>SUM(B53:D53)</f>
        <v>0.37391609337348841</v>
      </c>
      <c r="F53" s="300"/>
      <c r="G53" s="300">
        <v>0.3203475091106347</v>
      </c>
      <c r="H53" s="300">
        <v>9.0489914946220606E-2</v>
      </c>
      <c r="I53" s="300">
        <v>8.2563791010229542E-5</v>
      </c>
      <c r="J53" s="300">
        <f>SUM(G53:I53)</f>
        <v>0.41091998784786554</v>
      </c>
      <c r="K53" s="300"/>
      <c r="L53" s="300">
        <v>0.33953340448466923</v>
      </c>
      <c r="M53" s="300">
        <v>7.9581074353019976E-2</v>
      </c>
      <c r="N53" s="300">
        <v>0</v>
      </c>
      <c r="O53" s="300">
        <f>SUM(L53:N53)</f>
        <v>0.41911447883768921</v>
      </c>
      <c r="P53" s="300"/>
      <c r="Q53" s="300">
        <v>0.33156253164729566</v>
      </c>
      <c r="R53" s="300">
        <v>7.7038987342170601E-2</v>
      </c>
      <c r="S53" s="300">
        <v>0</v>
      </c>
      <c r="T53" s="300">
        <f>SUM(Q53:S53)</f>
        <v>0.40860151898946628</v>
      </c>
      <c r="U53" s="300"/>
      <c r="V53" s="300">
        <v>0.33688093717110285</v>
      </c>
      <c r="W53" s="300">
        <v>7.6759957402840542E-2</v>
      </c>
      <c r="X53" s="300">
        <v>0</v>
      </c>
      <c r="Y53" s="300">
        <f>SUM(V53:X53)</f>
        <v>0.41364089457394337</v>
      </c>
    </row>
    <row r="54" spans="1:25" x14ac:dyDescent="0.2">
      <c r="A54" s="260" t="s">
        <v>364</v>
      </c>
      <c r="B54" s="300">
        <v>0.82035802904631849</v>
      </c>
      <c r="C54" s="300">
        <v>5.193490915505062E-2</v>
      </c>
      <c r="D54" s="300">
        <v>5.0790968425143558E-2</v>
      </c>
      <c r="E54" s="300">
        <f t="shared" ref="E54:E55" si="74">SUM(B54:D54)</f>
        <v>0.92308390662651263</v>
      </c>
      <c r="F54" s="300"/>
      <c r="G54" s="300">
        <v>0.86411263669576033</v>
      </c>
      <c r="H54" s="300">
        <v>2.5677339003893882E-2</v>
      </c>
      <c r="I54" s="300">
        <v>5.829003645248157E-2</v>
      </c>
      <c r="J54" s="300">
        <f t="shared" ref="J54:J55" si="75">SUM(G54:I54)</f>
        <v>0.94808001215213578</v>
      </c>
      <c r="K54" s="300"/>
      <c r="L54" s="300">
        <v>0.88749790109822468</v>
      </c>
      <c r="M54" s="300">
        <v>1.2387620064087529E-2</v>
      </c>
      <c r="N54" s="300">
        <v>0</v>
      </c>
      <c r="O54" s="300">
        <f t="shared" ref="O54:O55" si="76">SUM(L54:N54)</f>
        <v>0.89988552116231224</v>
      </c>
      <c r="P54" s="300"/>
      <c r="Q54" s="300">
        <v>0.85323443037753866</v>
      </c>
      <c r="R54" s="300">
        <v>1.216405063299481E-2</v>
      </c>
      <c r="S54" s="300">
        <v>0</v>
      </c>
      <c r="T54" s="300">
        <f t="shared" ref="T54:T55" si="77">SUM(Q54:S54)</f>
        <v>0.86539848101053352</v>
      </c>
      <c r="U54" s="300"/>
      <c r="V54" s="300">
        <v>0.83986538870606198</v>
      </c>
      <c r="W54" s="300">
        <v>1.2493716719993718E-2</v>
      </c>
      <c r="X54" s="300">
        <v>0</v>
      </c>
      <c r="Y54" s="300">
        <f t="shared" ref="Y54:Y55" si="78">SUM(V54:X54)</f>
        <v>0.85235910542605564</v>
      </c>
    </row>
    <row r="55" spans="1:25" x14ac:dyDescent="0.2">
      <c r="A55" s="264" t="s">
        <v>363</v>
      </c>
      <c r="B55" s="301">
        <f>SUM(B53:B54)</f>
        <v>1.1079447286393502</v>
      </c>
      <c r="C55" s="301">
        <f t="shared" ref="C55" si="79">SUM(C53:C54)</f>
        <v>0.13818804022015463</v>
      </c>
      <c r="D55" s="301">
        <f t="shared" ref="D55" si="80">SUM(D53:D54)</f>
        <v>5.086723114049619E-2</v>
      </c>
      <c r="E55" s="301">
        <f t="shared" si="74"/>
        <v>1.297000000000001</v>
      </c>
      <c r="F55" s="301"/>
      <c r="G55" s="301">
        <f>SUM(G53:G54)</f>
        <v>1.184460145806395</v>
      </c>
      <c r="H55" s="301">
        <f t="shared" ref="H55" si="81">SUM(H53:H54)</f>
        <v>0.11616725395011449</v>
      </c>
      <c r="I55" s="301">
        <f t="shared" ref="I55" si="82">SUM(I53:I54)</f>
        <v>5.83726002434918E-2</v>
      </c>
      <c r="J55" s="301">
        <f t="shared" si="75"/>
        <v>1.3590000000000013</v>
      </c>
      <c r="K55" s="301"/>
      <c r="L55" s="301">
        <f>SUM(L53:L54)</f>
        <v>1.2270313055828939</v>
      </c>
      <c r="M55" s="301">
        <f t="shared" ref="M55" si="83">SUM(M53:M54)</f>
        <v>9.1968694417107505E-2</v>
      </c>
      <c r="N55" s="301">
        <f t="shared" ref="N55" si="84">SUM(N53:N54)</f>
        <v>0</v>
      </c>
      <c r="O55" s="301">
        <f t="shared" si="76"/>
        <v>1.3190000000000013</v>
      </c>
      <c r="P55" s="301"/>
      <c r="Q55" s="301">
        <f>SUM(Q53:Q54)</f>
        <v>1.1847969620248344</v>
      </c>
      <c r="R55" s="301">
        <f t="shared" ref="R55" si="85">SUM(R53:R54)</f>
        <v>8.9203037975165406E-2</v>
      </c>
      <c r="S55" s="301">
        <f t="shared" ref="S55" si="86">SUM(S53:S54)</f>
        <v>0</v>
      </c>
      <c r="T55" s="301">
        <f t="shared" si="77"/>
        <v>1.2739999999999998</v>
      </c>
      <c r="U55" s="301"/>
      <c r="V55" s="301">
        <f>SUM(V53:V54)</f>
        <v>1.1767463258771649</v>
      </c>
      <c r="W55" s="301">
        <f t="shared" ref="W55" si="87">SUM(W53:W54)</f>
        <v>8.9253674122834262E-2</v>
      </c>
      <c r="X55" s="301">
        <f t="shared" ref="X55" si="88">SUM(X53:X54)</f>
        <v>0</v>
      </c>
      <c r="Y55" s="301">
        <f t="shared" si="78"/>
        <v>1.2659999999999991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0.79531793002560736</v>
      </c>
      <c r="C62" s="300">
        <v>0.32698950437914837</v>
      </c>
      <c r="D62" s="300">
        <v>0</v>
      </c>
      <c r="E62" s="300">
        <f>SUM(B62:D62)</f>
        <v>1.1223074344047557</v>
      </c>
      <c r="F62" s="300"/>
      <c r="G62" s="300">
        <v>0.88931544865441725</v>
      </c>
      <c r="H62" s="300">
        <v>0.30463856217917118</v>
      </c>
      <c r="I62" s="300">
        <v>0</v>
      </c>
      <c r="J62" s="300">
        <f>SUM(G62:I62)</f>
        <v>1.1939540108335884</v>
      </c>
      <c r="K62" s="300"/>
      <c r="L62" s="300">
        <v>0.84582214052416105</v>
      </c>
      <c r="M62" s="300">
        <v>0.2442734341884284</v>
      </c>
      <c r="N62" s="300">
        <v>2.706630849668739E-2</v>
      </c>
      <c r="O62" s="300">
        <f>SUM(L62:N62)</f>
        <v>1.1171618832092767</v>
      </c>
      <c r="P62" s="300"/>
      <c r="Q62" s="300">
        <v>0.9150443490806639</v>
      </c>
      <c r="R62" s="300">
        <v>0.25769664146101501</v>
      </c>
      <c r="S62" s="300">
        <v>2.7914299339164336E-2</v>
      </c>
      <c r="T62" s="300">
        <f>SUM(Q62:S62)</f>
        <v>1.2006552898808434</v>
      </c>
      <c r="U62" s="300"/>
      <c r="V62" s="300">
        <v>1.0408147093189177</v>
      </c>
      <c r="W62" s="300">
        <v>0.27848918814076168</v>
      </c>
      <c r="X62" s="300">
        <v>2.8844749449705536E-2</v>
      </c>
      <c r="Y62" s="300">
        <f>SUM(V62:X62)</f>
        <v>1.3481486469093849</v>
      </c>
    </row>
    <row r="63" spans="1:25" x14ac:dyDescent="0.2">
      <c r="A63" s="260" t="s">
        <v>364</v>
      </c>
      <c r="B63" s="300">
        <v>3.7932310495597878</v>
      </c>
      <c r="C63" s="300">
        <v>0.11001516035069014</v>
      </c>
      <c r="D63" s="300">
        <v>0.21544635568476853</v>
      </c>
      <c r="E63" s="300">
        <f t="shared" ref="E63:E64" si="89">SUM(B63:D63)</f>
        <v>4.1186925655952464</v>
      </c>
      <c r="F63" s="300"/>
      <c r="G63" s="300">
        <v>3.8143848288646689</v>
      </c>
      <c r="H63" s="300">
        <v>9.1661160301738737E-2</v>
      </c>
      <c r="I63" s="300">
        <v>0</v>
      </c>
      <c r="J63" s="300">
        <f t="shared" ref="J63:J64" si="90">SUM(G63:I63)</f>
        <v>3.9060459891664077</v>
      </c>
      <c r="K63" s="300"/>
      <c r="L63" s="300">
        <v>3.5805342853188384</v>
      </c>
      <c r="M63" s="300">
        <v>8.8303831471889194E-2</v>
      </c>
      <c r="N63" s="300">
        <v>0</v>
      </c>
      <c r="O63" s="300">
        <f t="shared" ref="O63:O64" si="91">SUM(L63:N63)</f>
        <v>3.6688381167907278</v>
      </c>
      <c r="P63" s="300"/>
      <c r="Q63" s="300">
        <v>3.703750936701883</v>
      </c>
      <c r="R63" s="300">
        <v>9.2593773417277661E-2</v>
      </c>
      <c r="S63" s="300">
        <v>0</v>
      </c>
      <c r="T63" s="300">
        <f t="shared" ref="T63:T64" si="92">SUM(Q63:S63)</f>
        <v>3.7963447101191607</v>
      </c>
      <c r="U63" s="300"/>
      <c r="V63" s="300">
        <v>3.8583286287612064</v>
      </c>
      <c r="W63" s="300">
        <v>9.7522724329407812E-2</v>
      </c>
      <c r="X63" s="300">
        <v>0</v>
      </c>
      <c r="Y63" s="300">
        <f t="shared" ref="Y63:Y64" si="93">SUM(V63:X63)</f>
        <v>3.9558513530906141</v>
      </c>
    </row>
    <row r="64" spans="1:25" x14ac:dyDescent="0.2">
      <c r="A64" s="264" t="s">
        <v>363</v>
      </c>
      <c r="B64" s="301">
        <f>SUM(B62:B63)</f>
        <v>4.5885489795853953</v>
      </c>
      <c r="C64" s="301">
        <f t="shared" ref="C64" si="94">SUM(C62:C63)</f>
        <v>0.43700466472983851</v>
      </c>
      <c r="D64" s="301">
        <f t="shared" ref="D64" si="95">SUM(D62:D63)</f>
        <v>0.21544635568476853</v>
      </c>
      <c r="E64" s="301">
        <f t="shared" si="89"/>
        <v>5.2410000000000023</v>
      </c>
      <c r="F64" s="301"/>
      <c r="G64" s="301">
        <f>SUM(G62:G63)</f>
        <v>4.7037002775190864</v>
      </c>
      <c r="H64" s="301">
        <f t="shared" ref="H64" si="96">SUM(H62:H63)</f>
        <v>0.39629972248090994</v>
      </c>
      <c r="I64" s="301">
        <f t="shared" ref="I64" si="97">SUM(I62:I63)</f>
        <v>0</v>
      </c>
      <c r="J64" s="301">
        <f t="shared" si="90"/>
        <v>5.0999999999999961</v>
      </c>
      <c r="K64" s="301"/>
      <c r="L64" s="301">
        <f>SUM(L62:L63)</f>
        <v>4.4263564258429993</v>
      </c>
      <c r="M64" s="301">
        <f t="shared" ref="M64" si="98">SUM(M62:M63)</f>
        <v>0.33257726566031759</v>
      </c>
      <c r="N64" s="301">
        <f t="shared" ref="N64" si="99">SUM(N62:N63)</f>
        <v>2.706630849668739E-2</v>
      </c>
      <c r="O64" s="301">
        <f t="shared" si="91"/>
        <v>4.786000000000004</v>
      </c>
      <c r="P64" s="301"/>
      <c r="Q64" s="301">
        <f>SUM(Q62:Q63)</f>
        <v>4.6187952857825465</v>
      </c>
      <c r="R64" s="301">
        <f t="shared" ref="R64" si="100">SUM(R62:R63)</f>
        <v>0.35029041487829266</v>
      </c>
      <c r="S64" s="301">
        <f t="shared" ref="S64" si="101">SUM(S62:S63)</f>
        <v>2.7914299339164336E-2</v>
      </c>
      <c r="T64" s="301">
        <f t="shared" si="92"/>
        <v>4.9970000000000034</v>
      </c>
      <c r="U64" s="301"/>
      <c r="V64" s="301">
        <f>SUM(V62:V63)</f>
        <v>4.8991433380801244</v>
      </c>
      <c r="W64" s="301">
        <f t="shared" ref="W64" si="102">SUM(W62:W63)</f>
        <v>0.37601191247016952</v>
      </c>
      <c r="X64" s="301">
        <f t="shared" ref="X64" si="103">SUM(X62:X63)</f>
        <v>2.8844749449705536E-2</v>
      </c>
      <c r="Y64" s="301">
        <f t="shared" si="93"/>
        <v>5.3039999999999994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2.5049023075104611</v>
      </c>
      <c r="C71" s="300">
        <v>2.417819320977419</v>
      </c>
      <c r="D71" s="300">
        <v>0.32059082885318496</v>
      </c>
      <c r="E71" s="300">
        <f>SUM(B71:D71)</f>
        <v>5.243312457341065</v>
      </c>
      <c r="F71" s="300"/>
      <c r="G71" s="300">
        <v>2.7567956784616281</v>
      </c>
      <c r="H71" s="300">
        <v>2.0512650308915328</v>
      </c>
      <c r="I71" s="300">
        <v>0.51608260331772637</v>
      </c>
      <c r="J71" s="300">
        <f>SUM(G71:I71)</f>
        <v>5.3241433126708868</v>
      </c>
      <c r="K71" s="300"/>
      <c r="L71" s="300">
        <v>2.5389183608305141</v>
      </c>
      <c r="M71" s="300">
        <v>2.09889744911229</v>
      </c>
      <c r="N71" s="300">
        <v>0.51868643810159398</v>
      </c>
      <c r="O71" s="300">
        <f>SUM(L71:N71)</f>
        <v>5.1565022480443981</v>
      </c>
      <c r="P71" s="300"/>
      <c r="Q71" s="300">
        <v>2.5796459732771204</v>
      </c>
      <c r="R71" s="300">
        <v>2.1465998902912267</v>
      </c>
      <c r="S71" s="300">
        <v>0.52915232266265577</v>
      </c>
      <c r="T71" s="300">
        <f>SUM(Q71:S71)</f>
        <v>5.2553981862310026</v>
      </c>
      <c r="U71" s="300"/>
      <c r="V71" s="300">
        <v>2.7218401721335099</v>
      </c>
      <c r="W71" s="300">
        <v>2.2899772677307548</v>
      </c>
      <c r="X71" s="300">
        <v>0.57401496096869842</v>
      </c>
      <c r="Y71" s="300">
        <f>SUM(V71:X71)</f>
        <v>5.5858324008329632</v>
      </c>
    </row>
    <row r="72" spans="1:25" x14ac:dyDescent="0.2">
      <c r="A72" s="260" t="s">
        <v>364</v>
      </c>
      <c r="B72" s="300">
        <v>17.779644123357716</v>
      </c>
      <c r="C72" s="300">
        <v>0.99168464814651847</v>
      </c>
      <c r="D72" s="300">
        <v>11.236358771154755</v>
      </c>
      <c r="E72" s="300">
        <f t="shared" ref="E72:E73" si="104">SUM(B72:D72)</f>
        <v>30.007687542658989</v>
      </c>
      <c r="F72" s="300"/>
      <c r="G72" s="300">
        <v>16.27924115836603</v>
      </c>
      <c r="H72" s="300">
        <v>0.81478427594747294</v>
      </c>
      <c r="I72" s="300">
        <v>12.193831253015636</v>
      </c>
      <c r="J72" s="300">
        <f t="shared" ref="J72:J73" si="105">SUM(G72:I72)</f>
        <v>29.287856687329139</v>
      </c>
      <c r="K72" s="300"/>
      <c r="L72" s="300">
        <v>16.976572616740885</v>
      </c>
      <c r="M72" s="300">
        <v>1.1321395336326359</v>
      </c>
      <c r="N72" s="300">
        <v>10.755785601582058</v>
      </c>
      <c r="O72" s="300">
        <f t="shared" ref="O72:O73" si="106">SUM(L72:N72)</f>
        <v>28.864497751955579</v>
      </c>
      <c r="P72" s="300"/>
      <c r="Q72" s="300">
        <v>16.957184887278618</v>
      </c>
      <c r="R72" s="300">
        <v>1.1664525653031648</v>
      </c>
      <c r="S72" s="300">
        <v>10.989964361187219</v>
      </c>
      <c r="T72" s="300">
        <f t="shared" ref="T72:T73" si="107">SUM(Q72:S72)</f>
        <v>29.113601813769002</v>
      </c>
      <c r="U72" s="300"/>
      <c r="V72" s="300">
        <v>17.091588327634593</v>
      </c>
      <c r="W72" s="300">
        <v>1.2581921338323407</v>
      </c>
      <c r="X72" s="300">
        <v>11.691387137700142</v>
      </c>
      <c r="Y72" s="300">
        <f t="shared" ref="Y72:Y73" si="108">SUM(V72:X72)</f>
        <v>30.041167599167075</v>
      </c>
    </row>
    <row r="73" spans="1:25" x14ac:dyDescent="0.2">
      <c r="A73" s="264" t="s">
        <v>363</v>
      </c>
      <c r="B73" s="301">
        <f>SUM(B71:B72)</f>
        <v>20.284546430868176</v>
      </c>
      <c r="C73" s="301">
        <f t="shared" ref="C73" si="109">SUM(C71:C72)</f>
        <v>3.4095039691239375</v>
      </c>
      <c r="D73" s="301">
        <f t="shared" ref="D73" si="110">SUM(D71:D72)</f>
        <v>11.55694960000794</v>
      </c>
      <c r="E73" s="301">
        <f t="shared" si="104"/>
        <v>35.251000000000055</v>
      </c>
      <c r="F73" s="301"/>
      <c r="G73" s="301">
        <f>SUM(G71:G72)</f>
        <v>19.036036836827659</v>
      </c>
      <c r="H73" s="301">
        <f t="shared" ref="H73" si="111">SUM(H71:H72)</f>
        <v>2.8660493068390056</v>
      </c>
      <c r="I73" s="301">
        <f t="shared" ref="I73" si="112">SUM(I71:I72)</f>
        <v>12.709913856333362</v>
      </c>
      <c r="J73" s="301">
        <f t="shared" si="105"/>
        <v>34.612000000000023</v>
      </c>
      <c r="K73" s="301"/>
      <c r="L73" s="301">
        <f>SUM(L71:L72)</f>
        <v>19.5154909775714</v>
      </c>
      <c r="M73" s="301">
        <f t="shared" ref="M73" si="113">SUM(M71:M72)</f>
        <v>3.2310369827449259</v>
      </c>
      <c r="N73" s="301">
        <f t="shared" ref="N73" si="114">SUM(N71:N72)</f>
        <v>11.274472039683653</v>
      </c>
      <c r="O73" s="301">
        <f t="shared" si="106"/>
        <v>34.020999999999979</v>
      </c>
      <c r="P73" s="301"/>
      <c r="Q73" s="301">
        <f>SUM(Q71:Q72)</f>
        <v>19.536830860555739</v>
      </c>
      <c r="R73" s="301">
        <f t="shared" ref="R73" si="115">SUM(R71:R72)</f>
        <v>3.3130524555943914</v>
      </c>
      <c r="S73" s="301">
        <f t="shared" ref="S73" si="116">SUM(S71:S72)</f>
        <v>11.519116683849875</v>
      </c>
      <c r="T73" s="301">
        <f t="shared" si="107"/>
        <v>34.369000000000007</v>
      </c>
      <c r="U73" s="301"/>
      <c r="V73" s="301">
        <f>SUM(V71:V72)</f>
        <v>19.813428499768104</v>
      </c>
      <c r="W73" s="301">
        <f t="shared" ref="W73" si="117">SUM(W71:W72)</f>
        <v>3.5481694015630953</v>
      </c>
      <c r="X73" s="301">
        <f t="shared" ref="X73" si="118">SUM(X71:X72)</f>
        <v>12.26540209866884</v>
      </c>
      <c r="Y73" s="301">
        <f t="shared" si="108"/>
        <v>35.627000000000038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16.567137884083031</v>
      </c>
      <c r="C80" s="300">
        <v>21.216835715939499</v>
      </c>
      <c r="D80" s="300">
        <v>2.5392822531012631</v>
      </c>
      <c r="E80" s="300">
        <f>SUM(B80:D80)</f>
        <v>40.323255853123797</v>
      </c>
      <c r="F80" s="300"/>
      <c r="G80" s="300">
        <v>16.855254149744166</v>
      </c>
      <c r="H80" s="300">
        <v>20.000377472522253</v>
      </c>
      <c r="I80" s="300">
        <v>3.5519508277549066</v>
      </c>
      <c r="J80" s="300">
        <f>SUM(G80:I80)</f>
        <v>40.407582450021323</v>
      </c>
      <c r="K80" s="300"/>
      <c r="L80" s="300">
        <v>15.917416977488378</v>
      </c>
      <c r="M80" s="300">
        <v>20.131906020468264</v>
      </c>
      <c r="N80" s="300">
        <v>1.9396810357214802</v>
      </c>
      <c r="O80" s="300">
        <f>SUM(L80:N80)</f>
        <v>37.989004033678121</v>
      </c>
      <c r="P80" s="300"/>
      <c r="Q80" s="300">
        <v>16.716164513318024</v>
      </c>
      <c r="R80" s="300">
        <v>19.549213804160903</v>
      </c>
      <c r="S80" s="300">
        <v>2.0150016017488581</v>
      </c>
      <c r="T80" s="300">
        <f>SUM(Q80:S80)</f>
        <v>38.280379919227784</v>
      </c>
      <c r="U80" s="300"/>
      <c r="V80" s="300">
        <v>18.199134449434474</v>
      </c>
      <c r="W80" s="300">
        <v>18.371936850604097</v>
      </c>
      <c r="X80" s="300">
        <v>2.1688464554347551</v>
      </c>
      <c r="Y80" s="300">
        <f>SUM(V80:X80)</f>
        <v>38.739917755473321</v>
      </c>
    </row>
    <row r="81" spans="1:25" x14ac:dyDescent="0.2">
      <c r="A81" s="260" t="s">
        <v>364</v>
      </c>
      <c r="B81" s="300">
        <v>30.097608330926246</v>
      </c>
      <c r="C81" s="300">
        <v>9.2761767648829334</v>
      </c>
      <c r="D81" s="300">
        <v>3.0769590510669635</v>
      </c>
      <c r="E81" s="300">
        <f t="shared" ref="E81:E82" si="119">SUM(B81:D81)</f>
        <v>42.450744146876147</v>
      </c>
      <c r="F81" s="300"/>
      <c r="G81" s="300">
        <v>32.287050895133149</v>
      </c>
      <c r="H81" s="300">
        <v>8.3577378839685821</v>
      </c>
      <c r="I81" s="300">
        <v>3.9006287708768776</v>
      </c>
      <c r="J81" s="300">
        <f t="shared" ref="J81:J82" si="120">SUM(G81:I81)</f>
        <v>44.545417549978609</v>
      </c>
      <c r="K81" s="300"/>
      <c r="L81" s="300">
        <v>29.723355782183848</v>
      </c>
      <c r="M81" s="300">
        <v>8.8360771364448301</v>
      </c>
      <c r="N81" s="300">
        <v>4.9415630476931565</v>
      </c>
      <c r="O81" s="300">
        <f t="shared" ref="O81:O82" si="121">SUM(L81:N81)</f>
        <v>43.500995966321838</v>
      </c>
      <c r="P81" s="300"/>
      <c r="Q81" s="300">
        <v>30.301646793139565</v>
      </c>
      <c r="R81" s="300">
        <v>8.9112720580337594</v>
      </c>
      <c r="S81" s="300">
        <v>5.0447012295989921</v>
      </c>
      <c r="T81" s="300">
        <f t="shared" ref="T81:T82" si="122">SUM(Q81:S81)</f>
        <v>44.25762008077232</v>
      </c>
      <c r="U81" s="300"/>
      <c r="V81" s="300">
        <v>31.026406519191703</v>
      </c>
      <c r="W81" s="300">
        <v>9.0606646434696252</v>
      </c>
      <c r="X81" s="300">
        <v>5.2050110818654627</v>
      </c>
      <c r="Y81" s="300">
        <f t="shared" ref="Y81:Y82" si="123">SUM(V81:X81)</f>
        <v>45.292082244526796</v>
      </c>
    </row>
    <row r="82" spans="1:25" x14ac:dyDescent="0.2">
      <c r="A82" s="264" t="s">
        <v>363</v>
      </c>
      <c r="B82" s="301">
        <f>SUM(B80:B81)</f>
        <v>46.664746215009274</v>
      </c>
      <c r="C82" s="301">
        <f t="shared" ref="C82" si="124">SUM(C80:C81)</f>
        <v>30.493012480822433</v>
      </c>
      <c r="D82" s="301">
        <f t="shared" ref="D82" si="125">SUM(D80:D81)</f>
        <v>5.6162413041682271</v>
      </c>
      <c r="E82" s="301">
        <f t="shared" si="119"/>
        <v>82.77399999999993</v>
      </c>
      <c r="F82" s="301"/>
      <c r="G82" s="301">
        <f>SUM(G80:G81)</f>
        <v>49.142305044877318</v>
      </c>
      <c r="H82" s="301">
        <f t="shared" ref="H82" si="126">SUM(H80:H81)</f>
        <v>28.358115356490835</v>
      </c>
      <c r="I82" s="301">
        <f t="shared" ref="I82" si="127">SUM(I80:I81)</f>
        <v>7.4525795986317842</v>
      </c>
      <c r="J82" s="301">
        <f t="shared" si="120"/>
        <v>84.952999999999946</v>
      </c>
      <c r="K82" s="301"/>
      <c r="L82" s="301">
        <f>SUM(L80:L81)</f>
        <v>45.640772759672224</v>
      </c>
      <c r="M82" s="301">
        <f t="shared" ref="M82" si="128">SUM(M80:M81)</f>
        <v>28.967983156913093</v>
      </c>
      <c r="N82" s="301">
        <f t="shared" ref="N82" si="129">SUM(N80:N81)</f>
        <v>6.8812440834146367</v>
      </c>
      <c r="O82" s="301">
        <f t="shared" si="121"/>
        <v>81.489999999999966</v>
      </c>
      <c r="P82" s="301"/>
      <c r="Q82" s="301">
        <f>SUM(Q80:Q81)</f>
        <v>47.017811306457588</v>
      </c>
      <c r="R82" s="301">
        <f t="shared" ref="R82" si="130">SUM(R80:R81)</f>
        <v>28.460485862194663</v>
      </c>
      <c r="S82" s="301">
        <f t="shared" ref="S82" si="131">SUM(S80:S81)</f>
        <v>7.0597028313478507</v>
      </c>
      <c r="T82" s="301">
        <f t="shared" si="122"/>
        <v>82.538000000000096</v>
      </c>
      <c r="U82" s="301"/>
      <c r="V82" s="301">
        <f>SUM(V80:V81)</f>
        <v>49.225540968626177</v>
      </c>
      <c r="W82" s="301">
        <f t="shared" ref="W82" si="132">SUM(W80:W81)</f>
        <v>27.432601494073722</v>
      </c>
      <c r="X82" s="301">
        <f t="shared" ref="X82" si="133">SUM(X80:X81)</f>
        <v>7.3738575373002178</v>
      </c>
      <c r="Y82" s="301">
        <f t="shared" si="123"/>
        <v>84.032000000000124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3.3147258450841526</v>
      </c>
      <c r="C89" s="300">
        <v>1.9721389790454706</v>
      </c>
      <c r="D89" s="300">
        <v>7.2632111511959238E-2</v>
      </c>
      <c r="E89" s="300">
        <f>SUM(B89:D89)</f>
        <v>5.359496935641582</v>
      </c>
      <c r="F89" s="300"/>
      <c r="G89" s="300">
        <v>3.599117003031874</v>
      </c>
      <c r="H89" s="300">
        <v>2.004869784928283</v>
      </c>
      <c r="I89" s="300">
        <v>0.46925642629763209</v>
      </c>
      <c r="J89" s="300">
        <f>SUM(G89:I89)</f>
        <v>6.073243214257789</v>
      </c>
      <c r="K89" s="300"/>
      <c r="L89" s="300">
        <v>3.8192276489874586</v>
      </c>
      <c r="M89" s="300">
        <v>2.2266199397503561</v>
      </c>
      <c r="N89" s="300">
        <v>0.48757972247115949</v>
      </c>
      <c r="O89" s="300">
        <f>SUM(L89:N89)</f>
        <v>6.5334273112089738</v>
      </c>
      <c r="P89" s="300"/>
      <c r="Q89" s="300">
        <v>4.1123929237850705</v>
      </c>
      <c r="R89" s="300">
        <v>2.4162473681306964</v>
      </c>
      <c r="S89" s="300">
        <v>0.48360298457298695</v>
      </c>
      <c r="T89" s="300">
        <f>SUM(Q89:S89)</f>
        <v>7.0122432764887543</v>
      </c>
      <c r="U89" s="300"/>
      <c r="V89" s="300">
        <v>4.3228536713056336</v>
      </c>
      <c r="W89" s="300">
        <v>2.625832805916585</v>
      </c>
      <c r="X89" s="300">
        <v>0.47138486919475459</v>
      </c>
      <c r="Y89" s="300">
        <f>SUM(V89:X89)</f>
        <v>7.4200713464169734</v>
      </c>
    </row>
    <row r="90" spans="1:25" x14ac:dyDescent="0.2">
      <c r="A90" s="260" t="s">
        <v>364</v>
      </c>
      <c r="B90" s="300">
        <v>16.144701176445448</v>
      </c>
      <c r="C90" s="300">
        <v>1.4949371487847212</v>
      </c>
      <c r="D90" s="300">
        <v>3.086864739128246</v>
      </c>
      <c r="E90" s="300">
        <f t="shared" ref="E90:E91" si="134">SUM(B90:D90)</f>
        <v>20.726503064358415</v>
      </c>
      <c r="F90" s="300"/>
      <c r="G90" s="300">
        <v>15.358174638570825</v>
      </c>
      <c r="H90" s="300">
        <v>1.8631094410772755</v>
      </c>
      <c r="I90" s="300">
        <v>2.5184727060940659</v>
      </c>
      <c r="J90" s="300">
        <f t="shared" ref="J90:J91" si="135">SUM(G90:I90)</f>
        <v>19.739756785742166</v>
      </c>
      <c r="K90" s="300"/>
      <c r="L90" s="300">
        <v>16.111628754918293</v>
      </c>
      <c r="M90" s="300">
        <v>2.4100570524901692</v>
      </c>
      <c r="N90" s="300">
        <v>3.5298868813825686</v>
      </c>
      <c r="O90" s="300">
        <f t="shared" ref="O90:O91" si="136">SUM(L90:N90)</f>
        <v>22.051572688791033</v>
      </c>
      <c r="P90" s="300"/>
      <c r="Q90" s="300">
        <v>16.543252097806331</v>
      </c>
      <c r="R90" s="300">
        <v>2.5012667525515964</v>
      </c>
      <c r="S90" s="300">
        <v>3.5782378731532867</v>
      </c>
      <c r="T90" s="300">
        <f t="shared" ref="T90:T91" si="137">SUM(Q90:S90)</f>
        <v>22.622756723511216</v>
      </c>
      <c r="U90" s="300"/>
      <c r="V90" s="300">
        <v>16.288573411608208</v>
      </c>
      <c r="W90" s="300">
        <v>2.6060445355697732</v>
      </c>
      <c r="X90" s="300">
        <v>3.6693107064050934</v>
      </c>
      <c r="Y90" s="300">
        <f t="shared" ref="Y90:Y91" si="138">SUM(V90:X90)</f>
        <v>22.563928653583073</v>
      </c>
    </row>
    <row r="91" spans="1:25" x14ac:dyDescent="0.2">
      <c r="A91" s="264" t="s">
        <v>363</v>
      </c>
      <c r="B91" s="301">
        <f>SUM(B89:B90)</f>
        <v>19.459427021529599</v>
      </c>
      <c r="C91" s="301">
        <f t="shared" ref="C91" si="139">SUM(C89:C90)</f>
        <v>3.4670761278301918</v>
      </c>
      <c r="D91" s="301">
        <f t="shared" ref="D91" si="140">SUM(D89:D90)</f>
        <v>3.1594968506402052</v>
      </c>
      <c r="E91" s="301">
        <f t="shared" si="134"/>
        <v>26.085999999999999</v>
      </c>
      <c r="F91" s="301"/>
      <c r="G91" s="301">
        <f>SUM(G89:G90)</f>
        <v>18.957291641602698</v>
      </c>
      <c r="H91" s="301">
        <f t="shared" ref="H91" si="141">SUM(H89:H90)</f>
        <v>3.8679792260055583</v>
      </c>
      <c r="I91" s="301">
        <f t="shared" ref="I91" si="142">SUM(I89:I90)</f>
        <v>2.9877291323916979</v>
      </c>
      <c r="J91" s="301">
        <f t="shared" si="135"/>
        <v>25.812999999999956</v>
      </c>
      <c r="K91" s="301"/>
      <c r="L91" s="301">
        <f>SUM(L89:L90)</f>
        <v>19.93085640390575</v>
      </c>
      <c r="M91" s="301">
        <f t="shared" ref="M91" si="143">SUM(M89:M90)</f>
        <v>4.6366769922405258</v>
      </c>
      <c r="N91" s="301">
        <f t="shared" ref="N91" si="144">SUM(N89:N90)</f>
        <v>4.0174666038537277</v>
      </c>
      <c r="O91" s="301">
        <f t="shared" si="136"/>
        <v>28.585000000000001</v>
      </c>
      <c r="P91" s="301"/>
      <c r="Q91" s="301">
        <f>SUM(Q89:Q90)</f>
        <v>20.6556450215914</v>
      </c>
      <c r="R91" s="301">
        <f t="shared" ref="R91" si="145">SUM(R89:R90)</f>
        <v>4.9175141206822932</v>
      </c>
      <c r="S91" s="301">
        <f t="shared" ref="S91" si="146">SUM(S89:S90)</f>
        <v>4.0618408577262732</v>
      </c>
      <c r="T91" s="301">
        <f t="shared" si="137"/>
        <v>29.63499999999997</v>
      </c>
      <c r="U91" s="301"/>
      <c r="V91" s="301">
        <f>SUM(V89:V90)</f>
        <v>20.611427082913842</v>
      </c>
      <c r="W91" s="301">
        <f t="shared" ref="W91" si="147">SUM(W89:W90)</f>
        <v>5.2318773414863582</v>
      </c>
      <c r="X91" s="301">
        <f t="shared" ref="X91" si="148">SUM(X89:X90)</f>
        <v>4.1406955755998478</v>
      </c>
      <c r="Y91" s="301">
        <f t="shared" si="138"/>
        <v>29.984000000000052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4.7291281573149924</v>
      </c>
      <c r="C98" s="300">
        <v>11.419774089701148</v>
      </c>
      <c r="D98" s="300">
        <v>1.5238215967331894</v>
      </c>
      <c r="E98" s="300">
        <f>SUM(B98:D98)</f>
        <v>17.672723843749328</v>
      </c>
      <c r="F98" s="300"/>
      <c r="G98" s="300">
        <v>5.7574112227092513</v>
      </c>
      <c r="H98" s="300">
        <v>13.13493005439549</v>
      </c>
      <c r="I98" s="300">
        <v>0.98947148370688631</v>
      </c>
      <c r="J98" s="300">
        <f>SUM(G98:I98)</f>
        <v>19.881812760811627</v>
      </c>
      <c r="K98" s="300"/>
      <c r="L98" s="300">
        <v>6.3994995682890741</v>
      </c>
      <c r="M98" s="300">
        <v>12.620668755504552</v>
      </c>
      <c r="N98" s="300">
        <v>0.94856585906703761</v>
      </c>
      <c r="O98" s="300">
        <f>SUM(L98:N98)</f>
        <v>19.968734182860665</v>
      </c>
      <c r="P98" s="300"/>
      <c r="Q98" s="300">
        <v>6.4900441044876072</v>
      </c>
      <c r="R98" s="300">
        <v>12.831439103980532</v>
      </c>
      <c r="S98" s="300">
        <v>1.0086385627157013</v>
      </c>
      <c r="T98" s="300">
        <f>SUM(Q98:S98)</f>
        <v>20.33012177118384</v>
      </c>
      <c r="U98" s="300"/>
      <c r="V98" s="300">
        <v>7.0673765865928422</v>
      </c>
      <c r="W98" s="300">
        <v>13.91011173578819</v>
      </c>
      <c r="X98" s="300">
        <v>1.1131522772440259</v>
      </c>
      <c r="Y98" s="300">
        <f>SUM(V98:X98)</f>
        <v>22.090640599625058</v>
      </c>
    </row>
    <row r="99" spans="1:25" x14ac:dyDescent="0.2">
      <c r="A99" s="260" t="s">
        <v>364</v>
      </c>
      <c r="B99" s="300">
        <v>6.643501493635763</v>
      </c>
      <c r="C99" s="300">
        <v>8.6305236365852185</v>
      </c>
      <c r="D99" s="300">
        <v>1.2002510260296539</v>
      </c>
      <c r="E99" s="300">
        <f t="shared" ref="E99:E100" si="149">SUM(B99:D99)</f>
        <v>16.474276156250635</v>
      </c>
      <c r="F99" s="300"/>
      <c r="G99" s="300">
        <v>6.6029595816092854</v>
      </c>
      <c r="H99" s="300">
        <v>8.4384656509821472</v>
      </c>
      <c r="I99" s="300">
        <v>0.54676200659692864</v>
      </c>
      <c r="J99" s="300">
        <f t="shared" ref="J99:J100" si="150">SUM(G99:I99)</f>
        <v>15.588187239188361</v>
      </c>
      <c r="K99" s="300"/>
      <c r="L99" s="300">
        <v>6.100701322658125</v>
      </c>
      <c r="M99" s="300">
        <v>7.6591950291520394</v>
      </c>
      <c r="N99" s="300">
        <v>0.33436946532920864</v>
      </c>
      <c r="O99" s="300">
        <f t="shared" ref="O99:O100" si="151">SUM(L99:N99)</f>
        <v>14.094265817139373</v>
      </c>
      <c r="P99" s="300"/>
      <c r="Q99" s="300">
        <v>6.188878600274391</v>
      </c>
      <c r="R99" s="300">
        <v>7.6125261284243164</v>
      </c>
      <c r="S99" s="300">
        <v>0.35047350011748596</v>
      </c>
      <c r="T99" s="300">
        <f t="shared" ref="T99:T100" si="152">SUM(Q99:S99)</f>
        <v>14.151878228816193</v>
      </c>
      <c r="U99" s="300"/>
      <c r="V99" s="300">
        <v>6.789517690223966</v>
      </c>
      <c r="W99" s="300">
        <v>8.1780764464074167</v>
      </c>
      <c r="X99" s="300">
        <v>0.385765263743515</v>
      </c>
      <c r="Y99" s="300">
        <f t="shared" ref="Y99:Y100" si="153">SUM(V99:X99)</f>
        <v>15.353359400374899</v>
      </c>
    </row>
    <row r="100" spans="1:25" x14ac:dyDescent="0.2">
      <c r="A100" s="264" t="s">
        <v>363</v>
      </c>
      <c r="B100" s="301">
        <f>SUM(B98:B99)</f>
        <v>11.372629650950756</v>
      </c>
      <c r="C100" s="301">
        <f t="shared" ref="C100" si="154">SUM(C98:C99)</f>
        <v>20.050297726286367</v>
      </c>
      <c r="D100" s="301">
        <f t="shared" ref="D100" si="155">SUM(D98:D99)</f>
        <v>2.7240726227628436</v>
      </c>
      <c r="E100" s="301">
        <f t="shared" si="149"/>
        <v>34.146999999999963</v>
      </c>
      <c r="F100" s="301"/>
      <c r="G100" s="301">
        <f>SUM(G98:G99)</f>
        <v>12.360370804318537</v>
      </c>
      <c r="H100" s="301">
        <f t="shared" ref="H100" si="156">SUM(H98:H99)</f>
        <v>21.573395705377635</v>
      </c>
      <c r="I100" s="301">
        <f t="shared" ref="I100" si="157">SUM(I98:I99)</f>
        <v>1.5362334903038151</v>
      </c>
      <c r="J100" s="301">
        <f t="shared" si="150"/>
        <v>35.469999999999985</v>
      </c>
      <c r="K100" s="301"/>
      <c r="L100" s="301">
        <f>SUM(L98:L99)</f>
        <v>12.500200890947198</v>
      </c>
      <c r="M100" s="301">
        <f t="shared" ref="M100" si="158">SUM(M98:M99)</f>
        <v>20.279863784656591</v>
      </c>
      <c r="N100" s="301">
        <f t="shared" ref="N100" si="159">SUM(N98:N99)</f>
        <v>1.2829353243962462</v>
      </c>
      <c r="O100" s="301">
        <f t="shared" si="151"/>
        <v>34.063000000000038</v>
      </c>
      <c r="P100" s="301"/>
      <c r="Q100" s="301">
        <f>SUM(Q98:Q99)</f>
        <v>12.678922704761998</v>
      </c>
      <c r="R100" s="301">
        <f t="shared" ref="R100" si="160">SUM(R98:R99)</f>
        <v>20.44396523240485</v>
      </c>
      <c r="S100" s="301">
        <f t="shared" ref="S100" si="161">SUM(S98:S99)</f>
        <v>1.3591120628331872</v>
      </c>
      <c r="T100" s="301">
        <f t="shared" si="152"/>
        <v>34.482000000000042</v>
      </c>
      <c r="U100" s="301"/>
      <c r="V100" s="301">
        <f>SUM(V98:V99)</f>
        <v>13.856894276816808</v>
      </c>
      <c r="W100" s="301">
        <f t="shared" ref="W100" si="162">SUM(W98:W99)</f>
        <v>22.088188182195609</v>
      </c>
      <c r="X100" s="301">
        <f t="shared" ref="X100" si="163">SUM(X98:X99)</f>
        <v>1.4989175409875408</v>
      </c>
      <c r="Y100" s="301">
        <f t="shared" si="153"/>
        <v>37.44399999999996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0.33494207649575675</v>
      </c>
      <c r="C107" s="300">
        <v>0.23022513661315039</v>
      </c>
      <c r="D107" s="300">
        <v>0.24848087431107391</v>
      </c>
      <c r="E107" s="300">
        <f>SUM(B107:D107)</f>
        <v>0.81364808741998107</v>
      </c>
      <c r="F107" s="300"/>
      <c r="G107" s="300">
        <v>0.28989248236304005</v>
      </c>
      <c r="H107" s="300">
        <v>0.46156906932462188</v>
      </c>
      <c r="I107" s="300">
        <v>0.65633665923042883</v>
      </c>
      <c r="J107" s="300">
        <f>SUM(G107:I107)</f>
        <v>1.4077982109180907</v>
      </c>
      <c r="K107" s="300"/>
      <c r="L107" s="300">
        <v>0.25537083333209593</v>
      </c>
      <c r="M107" s="300">
        <v>0.57088888889813272</v>
      </c>
      <c r="N107" s="300">
        <v>0.28162152776832772</v>
      </c>
      <c r="O107" s="300">
        <f>SUM(L107:N107)</f>
        <v>1.1078812499985564</v>
      </c>
      <c r="P107" s="300"/>
      <c r="Q107" s="300">
        <v>0.24885801742763286</v>
      </c>
      <c r="R107" s="300">
        <v>0.56586484576693863</v>
      </c>
      <c r="S107" s="300">
        <v>0.27259524370900023</v>
      </c>
      <c r="T107" s="300">
        <f>SUM(Q107:S107)</f>
        <v>1.0873181069035718</v>
      </c>
      <c r="U107" s="300"/>
      <c r="V107" s="300">
        <v>0.25473754345749983</v>
      </c>
      <c r="W107" s="300">
        <v>0.57488412514426335</v>
      </c>
      <c r="X107" s="300">
        <v>0.26444669756918671</v>
      </c>
      <c r="Y107" s="300">
        <f>SUM(V107:X107)</f>
        <v>1.09406836617095</v>
      </c>
    </row>
    <row r="108" spans="1:25" x14ac:dyDescent="0.2">
      <c r="A108" s="260" t="s">
        <v>364</v>
      </c>
      <c r="B108" s="300">
        <v>0.45791475409551291</v>
      </c>
      <c r="C108" s="300">
        <v>0.18331803278531086</v>
      </c>
      <c r="D108" s="300">
        <v>0.63311912569919648</v>
      </c>
      <c r="E108" s="300">
        <f t="shared" ref="E108:E109" si="164">SUM(B108:D108)</f>
        <v>1.2743519125800202</v>
      </c>
      <c r="F108" s="300"/>
      <c r="G108" s="300">
        <v>0.58229485634979916</v>
      </c>
      <c r="H108" s="300">
        <v>0.18196714261114574</v>
      </c>
      <c r="I108" s="300">
        <v>0.74593979012096501</v>
      </c>
      <c r="J108" s="300">
        <f t="shared" ref="J108:J109" si="165">SUM(G108:I108)</f>
        <v>1.5102017890819099</v>
      </c>
      <c r="K108" s="300"/>
      <c r="L108" s="300">
        <v>0.58210277777424591</v>
      </c>
      <c r="M108" s="300">
        <v>0.27295625000210688</v>
      </c>
      <c r="N108" s="300">
        <v>0.23905972222509306</v>
      </c>
      <c r="O108" s="300">
        <f t="shared" ref="O108:O109" si="166">SUM(L108:N108)</f>
        <v>1.0941187500014458</v>
      </c>
      <c r="P108" s="300"/>
      <c r="Q108" s="300">
        <v>0.56586484576394547</v>
      </c>
      <c r="R108" s="300">
        <v>0.27974193548209603</v>
      </c>
      <c r="S108" s="300">
        <v>0.23507511185038335</v>
      </c>
      <c r="T108" s="300">
        <f t="shared" ref="T108:T109" si="167">SUM(Q108:S108)</f>
        <v>1.0806818930964248</v>
      </c>
      <c r="U108" s="300"/>
      <c r="V108" s="300">
        <v>0.56798551563244271</v>
      </c>
      <c r="W108" s="300">
        <v>0.30226129779682731</v>
      </c>
      <c r="X108" s="300">
        <v>0.2406848203997804</v>
      </c>
      <c r="Y108" s="300">
        <f t="shared" ref="Y108:Y109" si="168">SUM(V108:X108)</f>
        <v>1.1109316338290505</v>
      </c>
    </row>
    <row r="109" spans="1:25" x14ac:dyDescent="0.2">
      <c r="A109" s="264" t="s">
        <v>363</v>
      </c>
      <c r="B109" s="301">
        <f>SUM(B107:B108)</f>
        <v>0.79285683059126966</v>
      </c>
      <c r="C109" s="301">
        <f t="shared" ref="C109" si="169">SUM(C107:C108)</f>
        <v>0.41354316939846125</v>
      </c>
      <c r="D109" s="301">
        <f t="shared" ref="D109" si="170">SUM(D107:D108)</f>
        <v>0.88160000001027039</v>
      </c>
      <c r="E109" s="301">
        <f t="shared" si="164"/>
        <v>2.088000000000001</v>
      </c>
      <c r="F109" s="301"/>
      <c r="G109" s="301">
        <f>SUM(G107:G108)</f>
        <v>0.87218733871283916</v>
      </c>
      <c r="H109" s="301">
        <f t="shared" ref="H109" si="171">SUM(H107:H108)</f>
        <v>0.6435362119357676</v>
      </c>
      <c r="I109" s="301">
        <f t="shared" ref="I109" si="172">SUM(I107:I108)</f>
        <v>1.4022764493513939</v>
      </c>
      <c r="J109" s="301">
        <f t="shared" si="165"/>
        <v>2.9180000000000006</v>
      </c>
      <c r="K109" s="301"/>
      <c r="L109" s="301">
        <f>SUM(L107:L108)</f>
        <v>0.83747361110634189</v>
      </c>
      <c r="M109" s="301">
        <f t="shared" ref="M109" si="173">SUM(M107:M108)</f>
        <v>0.8438451389002396</v>
      </c>
      <c r="N109" s="301">
        <f t="shared" ref="N109" si="174">SUM(N107:N108)</f>
        <v>0.5206812499934208</v>
      </c>
      <c r="O109" s="301">
        <f t="shared" si="166"/>
        <v>2.2020000000000022</v>
      </c>
      <c r="P109" s="301"/>
      <c r="Q109" s="301">
        <f>SUM(Q107:Q108)</f>
        <v>0.81472286319157838</v>
      </c>
      <c r="R109" s="301">
        <f t="shared" ref="R109" si="175">SUM(R107:R108)</f>
        <v>0.84560678124903466</v>
      </c>
      <c r="S109" s="301">
        <f t="shared" ref="S109" si="176">SUM(S107:S108)</f>
        <v>0.50767035555938356</v>
      </c>
      <c r="T109" s="301">
        <f t="shared" si="167"/>
        <v>2.1679999999999966</v>
      </c>
      <c r="U109" s="301"/>
      <c r="V109" s="301">
        <f>SUM(V107:V108)</f>
        <v>0.82272305908994259</v>
      </c>
      <c r="W109" s="301">
        <f t="shared" ref="W109" si="177">SUM(W107:W108)</f>
        <v>0.87714542294109066</v>
      </c>
      <c r="X109" s="301">
        <f t="shared" ref="X109" si="178">SUM(X107:X108)</f>
        <v>0.50513151796896705</v>
      </c>
      <c r="Y109" s="301">
        <f t="shared" si="168"/>
        <v>2.2050000000000001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1.1138421192721446</v>
      </c>
      <c r="C116" s="300">
        <v>0.38507453995484459</v>
      </c>
      <c r="D116" s="300">
        <v>0.1199705751604289</v>
      </c>
      <c r="E116" s="300">
        <f>SUM(B116:D116)</f>
        <v>1.6188872343874181</v>
      </c>
      <c r="F116" s="300"/>
      <c r="G116" s="300">
        <v>0.9565343975870918</v>
      </c>
      <c r="H116" s="300">
        <v>0.49179146405991553</v>
      </c>
      <c r="I116" s="300">
        <v>5.9249162099674908E-2</v>
      </c>
      <c r="J116" s="300">
        <f>SUM(G116:I116)</f>
        <v>1.5075750237466823</v>
      </c>
      <c r="K116" s="300"/>
      <c r="L116" s="300">
        <v>0.94868735819611549</v>
      </c>
      <c r="M116" s="300">
        <v>0.40632944475813071</v>
      </c>
      <c r="N116" s="300">
        <v>7.7964681706757716E-2</v>
      </c>
      <c r="O116" s="300">
        <f>SUM(L116:N116)</f>
        <v>1.4329814846610038</v>
      </c>
      <c r="P116" s="300"/>
      <c r="Q116" s="300">
        <v>1.0499868251156619</v>
      </c>
      <c r="R116" s="300">
        <v>0.43357255160162583</v>
      </c>
      <c r="S116" s="300">
        <v>8.5773240195709963E-2</v>
      </c>
      <c r="T116" s="300">
        <f>SUM(Q116:S116)</f>
        <v>1.5693326169129975</v>
      </c>
      <c r="U116" s="300"/>
      <c r="V116" s="300">
        <v>1.1803383604282747</v>
      </c>
      <c r="W116" s="300">
        <v>0.45118413135496527</v>
      </c>
      <c r="X116" s="300">
        <v>9.2696110844292037E-2</v>
      </c>
      <c r="Y116" s="300">
        <f>SUM(V116:X116)</f>
        <v>1.7242186026275319</v>
      </c>
    </row>
    <row r="117" spans="1:25" x14ac:dyDescent="0.2">
      <c r="A117" s="260" t="s">
        <v>364</v>
      </c>
      <c r="B117" s="300">
        <v>3.1040895635371313</v>
      </c>
      <c r="C117" s="300">
        <v>0.1561048537645226</v>
      </c>
      <c r="D117" s="300">
        <v>0.48691834831093977</v>
      </c>
      <c r="E117" s="300">
        <f t="shared" ref="E117:E118" si="179">SUM(B117:D117)</f>
        <v>3.7471127656125938</v>
      </c>
      <c r="F117" s="300"/>
      <c r="G117" s="300">
        <v>4.0566941123887652</v>
      </c>
      <c r="H117" s="300">
        <v>0.12868543309409344</v>
      </c>
      <c r="I117" s="300">
        <v>0.3510454307704633</v>
      </c>
      <c r="J117" s="300">
        <f t="shared" ref="J117:J118" si="180">SUM(G117:I117)</f>
        <v>4.536424976253322</v>
      </c>
      <c r="K117" s="300"/>
      <c r="L117" s="300">
        <v>3.6477169399232632</v>
      </c>
      <c r="M117" s="300">
        <v>0.20825701014877399</v>
      </c>
      <c r="N117" s="300">
        <v>0.18004456526695914</v>
      </c>
      <c r="O117" s="300">
        <f t="shared" ref="O117:O118" si="181">SUM(L117:N117)</f>
        <v>4.0360185153389967</v>
      </c>
      <c r="P117" s="300"/>
      <c r="Q117" s="300">
        <v>3.9165073337258423</v>
      </c>
      <c r="R117" s="300">
        <v>0.22696375902965463</v>
      </c>
      <c r="S117" s="300">
        <v>0.19919629033150868</v>
      </c>
      <c r="T117" s="300">
        <f t="shared" ref="T117:T118" si="182">SUM(Q117:S117)</f>
        <v>4.3426673830870053</v>
      </c>
      <c r="U117" s="300"/>
      <c r="V117" s="300">
        <v>4.1756996767777093</v>
      </c>
      <c r="W117" s="300">
        <v>0.2465196315150005</v>
      </c>
      <c r="X117" s="300">
        <v>0.21956208907975169</v>
      </c>
      <c r="Y117" s="300">
        <f t="shared" ref="Y117:Y118" si="183">SUM(V117:X117)</f>
        <v>4.6417813973724611</v>
      </c>
    </row>
    <row r="118" spans="1:25" x14ac:dyDescent="0.2">
      <c r="A118" s="264" t="s">
        <v>363</v>
      </c>
      <c r="B118" s="301">
        <f>SUM(B116:B117)</f>
        <v>4.2179316828092759</v>
      </c>
      <c r="C118" s="301">
        <f t="shared" ref="C118" si="184">SUM(C116:C117)</f>
        <v>0.54117939371936719</v>
      </c>
      <c r="D118" s="301">
        <f t="shared" ref="D118" si="185">SUM(D116:D117)</f>
        <v>0.60688892347136869</v>
      </c>
      <c r="E118" s="301">
        <f t="shared" si="179"/>
        <v>5.3660000000000112</v>
      </c>
      <c r="F118" s="301"/>
      <c r="G118" s="301">
        <f>SUM(G116:G117)</f>
        <v>5.0132285099758569</v>
      </c>
      <c r="H118" s="301">
        <f t="shared" ref="H118" si="186">SUM(H116:H117)</f>
        <v>0.620476897154009</v>
      </c>
      <c r="I118" s="301">
        <f t="shared" ref="I118" si="187">SUM(I116:I117)</f>
        <v>0.4102945928701382</v>
      </c>
      <c r="J118" s="301">
        <f t="shared" si="180"/>
        <v>6.044000000000004</v>
      </c>
      <c r="K118" s="301"/>
      <c r="L118" s="301">
        <f>SUM(L116:L117)</f>
        <v>4.5964042981193787</v>
      </c>
      <c r="M118" s="301">
        <f t="shared" ref="M118" si="188">SUM(M116:M117)</f>
        <v>0.61458645490690467</v>
      </c>
      <c r="N118" s="301">
        <f t="shared" ref="N118" si="189">SUM(N116:N117)</f>
        <v>0.25800924697371685</v>
      </c>
      <c r="O118" s="301">
        <f t="shared" si="181"/>
        <v>5.4690000000000003</v>
      </c>
      <c r="P118" s="301"/>
      <c r="Q118" s="301">
        <f>SUM(Q116:Q117)</f>
        <v>4.9664941588415044</v>
      </c>
      <c r="R118" s="301">
        <f t="shared" ref="R118" si="190">SUM(R116:R117)</f>
        <v>0.66053631063128049</v>
      </c>
      <c r="S118" s="301">
        <f t="shared" ref="S118" si="191">SUM(S116:S117)</f>
        <v>0.28496953052721863</v>
      </c>
      <c r="T118" s="301">
        <f t="shared" si="182"/>
        <v>5.9120000000000035</v>
      </c>
      <c r="U118" s="301"/>
      <c r="V118" s="301">
        <f>SUM(V116:V117)</f>
        <v>5.3560380372059839</v>
      </c>
      <c r="W118" s="301">
        <f t="shared" ref="W118" si="192">SUM(W116:W117)</f>
        <v>0.69770376286996583</v>
      </c>
      <c r="X118" s="301">
        <f t="shared" ref="X118" si="193">SUM(X116:X117)</f>
        <v>0.31225819992404374</v>
      </c>
      <c r="Y118" s="301">
        <f t="shared" si="183"/>
        <v>6.3659999999999934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1.9494316766837456</v>
      </c>
      <c r="C125" s="300">
        <v>1.0138580867625073</v>
      </c>
      <c r="D125" s="300">
        <v>0.33263525806955374</v>
      </c>
      <c r="E125" s="300">
        <f>SUM(B125:D125)</f>
        <v>3.2959250215158065</v>
      </c>
      <c r="F125" s="300"/>
      <c r="G125" s="300">
        <v>1.5236255150236098</v>
      </c>
      <c r="H125" s="300">
        <v>0.61881074766753774</v>
      </c>
      <c r="I125" s="300">
        <v>0.17164752286565924</v>
      </c>
      <c r="J125" s="300">
        <f>SUM(G125:I125)</f>
        <v>2.3140837855568068</v>
      </c>
      <c r="K125" s="300"/>
      <c r="L125" s="300">
        <v>1.6611048516726397</v>
      </c>
      <c r="M125" s="300">
        <v>0.67964347303015782</v>
      </c>
      <c r="N125" s="300">
        <v>0.16717260096468406</v>
      </c>
      <c r="O125" s="300">
        <f>SUM(L125:N125)</f>
        <v>2.5079209256674817</v>
      </c>
      <c r="P125" s="300"/>
      <c r="Q125" s="300">
        <v>1.6342963047317063</v>
      </c>
      <c r="R125" s="300">
        <v>0.66162784058387447</v>
      </c>
      <c r="S125" s="300">
        <v>0.17196103042715674</v>
      </c>
      <c r="T125" s="300">
        <f>SUM(Q125:S125)</f>
        <v>2.4678851757427376</v>
      </c>
      <c r="U125" s="300"/>
      <c r="V125" s="300">
        <v>1.5376992072151394</v>
      </c>
      <c r="W125" s="300">
        <v>0.61668843531203954</v>
      </c>
      <c r="X125" s="300">
        <v>0.16467368725359566</v>
      </c>
      <c r="Y125" s="300">
        <f>SUM(V125:X125)</f>
        <v>2.3190613297807747</v>
      </c>
    </row>
    <row r="126" spans="1:25" x14ac:dyDescent="0.2">
      <c r="A126" s="260" t="s">
        <v>364</v>
      </c>
      <c r="B126" s="300">
        <v>2.1302245523430221</v>
      </c>
      <c r="C126" s="300">
        <v>6.1593651249554224E-2</v>
      </c>
      <c r="D126" s="300">
        <v>0.68225677489161474</v>
      </c>
      <c r="E126" s="300">
        <f t="shared" ref="E126:E127" si="194">SUM(B126:D126)</f>
        <v>2.8740749784841908</v>
      </c>
      <c r="F126" s="300"/>
      <c r="G126" s="300">
        <v>1.9049266154069382</v>
      </c>
      <c r="H126" s="300">
        <v>7.7252663049465861E-2</v>
      </c>
      <c r="I126" s="300">
        <v>0.19273693598678959</v>
      </c>
      <c r="J126" s="300">
        <f t="shared" ref="J126:J127" si="195">SUM(G126:I126)</f>
        <v>2.1749162144431935</v>
      </c>
      <c r="K126" s="300"/>
      <c r="L126" s="300">
        <v>2.0450154574561012</v>
      </c>
      <c r="M126" s="300">
        <v>0.10256055664914429</v>
      </c>
      <c r="N126" s="300">
        <v>0.29750306022726708</v>
      </c>
      <c r="O126" s="300">
        <f t="shared" ref="O126:O127" si="196">SUM(L126:N126)</f>
        <v>2.4450790743325124</v>
      </c>
      <c r="P126" s="300"/>
      <c r="Q126" s="300">
        <v>2.0207642793541747</v>
      </c>
      <c r="R126" s="300">
        <v>0.10564272605665516</v>
      </c>
      <c r="S126" s="300">
        <v>0.30870781884642662</v>
      </c>
      <c r="T126" s="300">
        <f t="shared" ref="T126:T127" si="197">SUM(Q126:S126)</f>
        <v>2.4351148242572567</v>
      </c>
      <c r="U126" s="300"/>
      <c r="V126" s="300">
        <v>1.9072653926251619</v>
      </c>
      <c r="W126" s="300">
        <v>0.10646813022631681</v>
      </c>
      <c r="X126" s="300">
        <v>0.30320514736773901</v>
      </c>
      <c r="Y126" s="300">
        <f t="shared" ref="Y126:Y127" si="198">SUM(V126:X126)</f>
        <v>2.3169386702192178</v>
      </c>
    </row>
    <row r="127" spans="1:25" x14ac:dyDescent="0.2">
      <c r="A127" s="264" t="s">
        <v>363</v>
      </c>
      <c r="B127" s="301">
        <f>SUM(B125:B126)</f>
        <v>4.0796562290267673</v>
      </c>
      <c r="C127" s="301">
        <f t="shared" ref="C127" si="199">SUM(C125:C126)</f>
        <v>1.0754517380120616</v>
      </c>
      <c r="D127" s="301">
        <f t="shared" ref="D127" si="200">SUM(D125:D126)</f>
        <v>1.0148920329611686</v>
      </c>
      <c r="E127" s="301">
        <f t="shared" si="194"/>
        <v>6.1699999999999973</v>
      </c>
      <c r="F127" s="301"/>
      <c r="G127" s="301">
        <f>SUM(G125:G126)</f>
        <v>3.428552130430548</v>
      </c>
      <c r="H127" s="301">
        <f t="shared" ref="H127" si="201">SUM(H125:H126)</f>
        <v>0.69606341071700362</v>
      </c>
      <c r="I127" s="301">
        <f t="shared" ref="I127" si="202">SUM(I125:I126)</f>
        <v>0.36438445885244886</v>
      </c>
      <c r="J127" s="301">
        <f t="shared" si="195"/>
        <v>4.4890000000000008</v>
      </c>
      <c r="K127" s="301"/>
      <c r="L127" s="301">
        <f>SUM(L125:L126)</f>
        <v>3.7061203091287407</v>
      </c>
      <c r="M127" s="301">
        <f t="shared" ref="M127" si="203">SUM(M125:M126)</f>
        <v>0.78220402967930214</v>
      </c>
      <c r="N127" s="301">
        <f t="shared" ref="N127" si="204">SUM(N125:N126)</f>
        <v>0.46467566119195114</v>
      </c>
      <c r="O127" s="301">
        <f t="shared" si="196"/>
        <v>4.9529999999999941</v>
      </c>
      <c r="P127" s="301"/>
      <c r="Q127" s="301">
        <f>SUM(Q125:Q126)</f>
        <v>3.6550605840858807</v>
      </c>
      <c r="R127" s="301">
        <f t="shared" ref="R127" si="205">SUM(R125:R126)</f>
        <v>0.76727056664052962</v>
      </c>
      <c r="S127" s="301">
        <f t="shared" ref="S127" si="206">SUM(S125:S126)</f>
        <v>0.48066884927358333</v>
      </c>
      <c r="T127" s="301">
        <f t="shared" si="197"/>
        <v>4.9029999999999943</v>
      </c>
      <c r="U127" s="301"/>
      <c r="V127" s="301">
        <f>SUM(V125:V126)</f>
        <v>3.4449645998403016</v>
      </c>
      <c r="W127" s="301">
        <f t="shared" ref="W127" si="207">SUM(W125:W126)</f>
        <v>0.72315656553835639</v>
      </c>
      <c r="X127" s="301">
        <f t="shared" ref="X127" si="208">SUM(X125:X126)</f>
        <v>0.46787883462133467</v>
      </c>
      <c r="Y127" s="301">
        <f t="shared" si="198"/>
        <v>4.6359999999999921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1.5767924611481652</v>
      </c>
      <c r="C134" s="300">
        <v>1.3631515865491834</v>
      </c>
      <c r="D134" s="300">
        <v>0.32099065007842609</v>
      </c>
      <c r="E134" s="300">
        <f>SUM(B134:D134)</f>
        <v>3.2609346977757747</v>
      </c>
      <c r="F134" s="300"/>
      <c r="G134" s="300">
        <v>1.8326516380034612</v>
      </c>
      <c r="H134" s="300">
        <v>1.6849253162507867</v>
      </c>
      <c r="I134" s="300">
        <v>0.64776743433143347</v>
      </c>
      <c r="J134" s="300">
        <f>SUM(G134:I134)</f>
        <v>4.165344388585682</v>
      </c>
      <c r="K134" s="300"/>
      <c r="L134" s="300">
        <v>2.3603294824461205</v>
      </c>
      <c r="M134" s="300">
        <v>1.081924856251429</v>
      </c>
      <c r="N134" s="300">
        <v>0.13929683591416997</v>
      </c>
      <c r="O134" s="300">
        <f>SUM(L134:N134)</f>
        <v>3.581551174611719</v>
      </c>
      <c r="P134" s="300"/>
      <c r="Q134" s="300">
        <v>2.2499105060831162</v>
      </c>
      <c r="R134" s="300">
        <v>0.95252676681248427</v>
      </c>
      <c r="S134" s="300">
        <v>0.1299517275048177</v>
      </c>
      <c r="T134" s="300">
        <f>SUM(Q134:S134)</f>
        <v>3.3323890004004184</v>
      </c>
      <c r="U134" s="300"/>
      <c r="V134" s="300">
        <v>2.552585152880412</v>
      </c>
      <c r="W134" s="300">
        <v>0.92397260816848104</v>
      </c>
      <c r="X134" s="300">
        <v>0.13876935291685366</v>
      </c>
      <c r="Y134" s="300">
        <f>SUM(V134:X134)</f>
        <v>3.6153271139657468</v>
      </c>
    </row>
    <row r="135" spans="1:25" x14ac:dyDescent="0.2">
      <c r="A135" s="260" t="s">
        <v>364</v>
      </c>
      <c r="B135" s="300">
        <v>1.9346250460176548</v>
      </c>
      <c r="C135" s="300">
        <v>0.13699271147825248</v>
      </c>
      <c r="D135" s="300">
        <v>0.41944754472832224</v>
      </c>
      <c r="E135" s="300">
        <f t="shared" ref="E135:E136" si="209">SUM(B135:D135)</f>
        <v>2.4910653022242295</v>
      </c>
      <c r="F135" s="300"/>
      <c r="G135" s="300">
        <v>1.5133783652211463</v>
      </c>
      <c r="H135" s="300">
        <v>0.60339190723085723</v>
      </c>
      <c r="I135" s="300">
        <v>0.82488533896231342</v>
      </c>
      <c r="J135" s="300">
        <f t="shared" ref="J135:J136" si="210">SUM(G135:I135)</f>
        <v>2.9416556114143169</v>
      </c>
      <c r="K135" s="300"/>
      <c r="L135" s="300">
        <v>2.6226982387214903</v>
      </c>
      <c r="M135" s="300">
        <v>0.32528977023456201</v>
      </c>
      <c r="N135" s="300">
        <v>1.1434608164322251</v>
      </c>
      <c r="O135" s="300">
        <f t="shared" ref="O135:O136" si="211">SUM(L135:N135)</f>
        <v>4.0914488253882775</v>
      </c>
      <c r="P135" s="300"/>
      <c r="Q135" s="300">
        <v>2.4124471443031399</v>
      </c>
      <c r="R135" s="300">
        <v>0.30005272007024131</v>
      </c>
      <c r="S135" s="300">
        <v>1.1071111352261989</v>
      </c>
      <c r="T135" s="300">
        <f t="shared" ref="T135:T136" si="212">SUM(Q135:S135)</f>
        <v>3.8196109995995799</v>
      </c>
      <c r="U135" s="300"/>
      <c r="V135" s="300">
        <v>2.5550907105661511</v>
      </c>
      <c r="W135" s="300">
        <v>0.32360242159039154</v>
      </c>
      <c r="X135" s="300">
        <v>1.2739797538777102</v>
      </c>
      <c r="Y135" s="300">
        <f t="shared" ref="Y135:Y136" si="213">SUM(V135:X135)</f>
        <v>4.152672886034253</v>
      </c>
    </row>
    <row r="136" spans="1:25" x14ac:dyDescent="0.2">
      <c r="A136" s="264" t="s">
        <v>363</v>
      </c>
      <c r="B136" s="301">
        <f>SUM(B134:B135)</f>
        <v>3.5114175071658202</v>
      </c>
      <c r="C136" s="301">
        <f t="shared" ref="C136" si="214">SUM(C134:C135)</f>
        <v>1.500144298027436</v>
      </c>
      <c r="D136" s="301">
        <f t="shared" ref="D136" si="215">SUM(D134:D135)</f>
        <v>0.74043819480674833</v>
      </c>
      <c r="E136" s="301">
        <f t="shared" si="209"/>
        <v>5.7520000000000051</v>
      </c>
      <c r="F136" s="301"/>
      <c r="G136" s="301">
        <f>SUM(G134:G135)</f>
        <v>3.3460300032246075</v>
      </c>
      <c r="H136" s="301">
        <f t="shared" ref="H136" si="216">SUM(H134:H135)</f>
        <v>2.288317223481644</v>
      </c>
      <c r="I136" s="301">
        <f t="shared" ref="I136" si="217">SUM(I134:I135)</f>
        <v>1.4726527732937469</v>
      </c>
      <c r="J136" s="301">
        <f t="shared" si="210"/>
        <v>7.1069999999999993</v>
      </c>
      <c r="K136" s="301"/>
      <c r="L136" s="301">
        <f>SUM(L134:L135)</f>
        <v>4.9830277211676108</v>
      </c>
      <c r="M136" s="301">
        <f t="shared" ref="M136" si="218">SUM(M134:M135)</f>
        <v>1.407214626485991</v>
      </c>
      <c r="N136" s="301">
        <f t="shared" ref="N136" si="219">SUM(N134:N135)</f>
        <v>1.282757652346395</v>
      </c>
      <c r="O136" s="301">
        <f t="shared" si="211"/>
        <v>7.6729999999999965</v>
      </c>
      <c r="P136" s="301"/>
      <c r="Q136" s="301">
        <f>SUM(Q134:Q135)</f>
        <v>4.662357650386256</v>
      </c>
      <c r="R136" s="301">
        <f t="shared" ref="R136" si="220">SUM(R134:R135)</f>
        <v>1.2525794868827256</v>
      </c>
      <c r="S136" s="301">
        <f t="shared" ref="S136" si="221">SUM(S134:S135)</f>
        <v>1.2370628627310165</v>
      </c>
      <c r="T136" s="301">
        <f t="shared" si="212"/>
        <v>7.1519999999999984</v>
      </c>
      <c r="U136" s="301"/>
      <c r="V136" s="301">
        <f>SUM(V134:V135)</f>
        <v>5.1076758634465627</v>
      </c>
      <c r="W136" s="301">
        <f t="shared" ref="W136" si="222">SUM(W134:W135)</f>
        <v>1.2475750297588726</v>
      </c>
      <c r="X136" s="301">
        <f t="shared" ref="X136" si="223">SUM(X134:X135)</f>
        <v>1.4127491067945639</v>
      </c>
      <c r="Y136" s="301">
        <f t="shared" si="213"/>
        <v>7.7679999999999989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5.8191495383492464</v>
      </c>
      <c r="C143" s="300">
        <v>3.7562558782926119</v>
      </c>
      <c r="D143" s="300">
        <v>2.1282242531561582</v>
      </c>
      <c r="E143" s="300">
        <f>SUM(B143:D143)</f>
        <v>11.703629669798017</v>
      </c>
      <c r="F143" s="300"/>
      <c r="G143" s="300">
        <v>7.5363925430660528</v>
      </c>
      <c r="H143" s="300">
        <v>4.5350904876093061</v>
      </c>
      <c r="I143" s="300">
        <v>2.2620352772893342</v>
      </c>
      <c r="J143" s="300">
        <f>SUM(G143:I143)</f>
        <v>14.333518307964694</v>
      </c>
      <c r="K143" s="300"/>
      <c r="L143" s="300">
        <v>8.0931179022221418</v>
      </c>
      <c r="M143" s="300">
        <v>5.3631605580917903</v>
      </c>
      <c r="N143" s="300">
        <v>3.4157554890057451</v>
      </c>
      <c r="O143" s="300">
        <f>SUM(L143:N143)</f>
        <v>16.872033949319679</v>
      </c>
      <c r="P143" s="300"/>
      <c r="Q143" s="300">
        <v>8.4397886610181629</v>
      </c>
      <c r="R143" s="300">
        <v>5.6151247120495791</v>
      </c>
      <c r="S143" s="300">
        <v>3.663405452040851</v>
      </c>
      <c r="T143" s="300">
        <f>SUM(Q143:S143)</f>
        <v>17.718318825108593</v>
      </c>
      <c r="U143" s="300"/>
      <c r="V143" s="300">
        <v>8.9692140156175668</v>
      </c>
      <c r="W143" s="300">
        <v>5.9870937632869961</v>
      </c>
      <c r="X143" s="300">
        <v>4.0849050390058324</v>
      </c>
      <c r="Y143" s="300">
        <f>SUM(V143:X143)</f>
        <v>19.041212817910395</v>
      </c>
    </row>
    <row r="144" spans="1:25" x14ac:dyDescent="0.2">
      <c r="A144" s="260" t="s">
        <v>364</v>
      </c>
      <c r="B144" s="300">
        <v>9.8044845247424188</v>
      </c>
      <c r="C144" s="300">
        <v>1.2024542996442582</v>
      </c>
      <c r="D144" s="300">
        <v>3.5734315058153303</v>
      </c>
      <c r="E144" s="300">
        <f t="shared" ref="E144:E145" si="224">SUM(B144:D144)</f>
        <v>14.580370330202006</v>
      </c>
      <c r="F144" s="300"/>
      <c r="G144" s="300">
        <v>11.530264627036225</v>
      </c>
      <c r="H144" s="300">
        <v>1.1696650095545331</v>
      </c>
      <c r="I144" s="300">
        <v>2.1895520554446004</v>
      </c>
      <c r="J144" s="300">
        <f t="shared" ref="J144:J145" si="225">SUM(G144:I144)</f>
        <v>14.889481692035359</v>
      </c>
      <c r="K144" s="300"/>
      <c r="L144" s="300">
        <v>10.802081425683218</v>
      </c>
      <c r="M144" s="300">
        <v>1.2891422978771847</v>
      </c>
      <c r="N144" s="300">
        <v>2.2787423271199447</v>
      </c>
      <c r="O144" s="300">
        <f t="shared" ref="O144:O145" si="226">SUM(L144:N144)</f>
        <v>14.369966050680347</v>
      </c>
      <c r="P144" s="300"/>
      <c r="Q144" s="300">
        <v>10.95677663435149</v>
      </c>
      <c r="R144" s="300">
        <v>1.3559119878650387</v>
      </c>
      <c r="S144" s="300">
        <v>2.383992552674878</v>
      </c>
      <c r="T144" s="300">
        <f t="shared" ref="T144:T145" si="227">SUM(Q144:S144)</f>
        <v>14.696681174891406</v>
      </c>
      <c r="U144" s="300"/>
      <c r="V144" s="300">
        <v>11.243803499023354</v>
      </c>
      <c r="W144" s="300">
        <v>1.482701047987895</v>
      </c>
      <c r="X144" s="300">
        <v>2.5512826350783535</v>
      </c>
      <c r="Y144" s="300">
        <f t="shared" ref="Y144:Y145" si="228">SUM(V144:X144)</f>
        <v>15.277787182089602</v>
      </c>
    </row>
    <row r="145" spans="1:25" x14ac:dyDescent="0.2">
      <c r="A145" s="264" t="s">
        <v>363</v>
      </c>
      <c r="B145" s="301">
        <f>SUM(B143:B144)</f>
        <v>15.623634063091664</v>
      </c>
      <c r="C145" s="301">
        <f t="shared" ref="C145" si="229">SUM(C143:C144)</f>
        <v>4.9587101779368705</v>
      </c>
      <c r="D145" s="301">
        <f t="shared" ref="D145" si="230">SUM(D143:D144)</f>
        <v>5.7016557589714889</v>
      </c>
      <c r="E145" s="301">
        <f t="shared" si="224"/>
        <v>26.284000000000027</v>
      </c>
      <c r="F145" s="301"/>
      <c r="G145" s="301">
        <f>SUM(G143:G144)</f>
        <v>19.066657170102278</v>
      </c>
      <c r="H145" s="301">
        <f t="shared" ref="H145" si="231">SUM(H143:H144)</f>
        <v>5.7047554971638395</v>
      </c>
      <c r="I145" s="301">
        <f t="shared" ref="I145" si="232">SUM(I143:I144)</f>
        <v>4.4515873327339346</v>
      </c>
      <c r="J145" s="301">
        <f t="shared" si="225"/>
        <v>29.223000000000056</v>
      </c>
      <c r="K145" s="301"/>
      <c r="L145" s="301">
        <f>SUM(L143:L144)</f>
        <v>18.89519932790536</v>
      </c>
      <c r="M145" s="301">
        <f t="shared" ref="M145" si="233">SUM(M143:M144)</f>
        <v>6.6523028559689745</v>
      </c>
      <c r="N145" s="301">
        <f t="shared" ref="N145" si="234">SUM(N143:N144)</f>
        <v>5.6944978161256898</v>
      </c>
      <c r="O145" s="301">
        <f t="shared" si="226"/>
        <v>31.242000000000026</v>
      </c>
      <c r="P145" s="301"/>
      <c r="Q145" s="301">
        <f>SUM(Q143:Q144)</f>
        <v>19.396565295369655</v>
      </c>
      <c r="R145" s="301">
        <f t="shared" ref="R145" si="235">SUM(R143:R144)</f>
        <v>6.9710366999146176</v>
      </c>
      <c r="S145" s="301">
        <f t="shared" ref="S145" si="236">SUM(S143:S144)</f>
        <v>6.0473980047157294</v>
      </c>
      <c r="T145" s="301">
        <f t="shared" si="227"/>
        <v>32.414999999999999</v>
      </c>
      <c r="U145" s="301"/>
      <c r="V145" s="301">
        <f>SUM(V143:V144)</f>
        <v>20.213017514640921</v>
      </c>
      <c r="W145" s="301">
        <f t="shared" ref="W145" si="237">SUM(W143:W144)</f>
        <v>7.4697948112748911</v>
      </c>
      <c r="X145" s="301">
        <f t="shared" ref="X145" si="238">SUM(X143:X144)</f>
        <v>6.6361876740841854</v>
      </c>
      <c r="Y145" s="301">
        <f t="shared" si="228"/>
        <v>34.318999999999996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8.3955747869210295</v>
      </c>
      <c r="C152" s="300">
        <v>6.788009794190164</v>
      </c>
      <c r="D152" s="300">
        <v>1.8177030466141504</v>
      </c>
      <c r="E152" s="300">
        <f>SUM(B152:D152)</f>
        <v>17.001287627725343</v>
      </c>
      <c r="F152" s="300"/>
      <c r="G152" s="300">
        <v>8.384053726842005</v>
      </c>
      <c r="H152" s="300">
        <v>6.0529397477273061</v>
      </c>
      <c r="I152" s="300">
        <v>2.1514556850975928</v>
      </c>
      <c r="J152" s="300">
        <f>SUM(G152:I152)</f>
        <v>16.588449159666904</v>
      </c>
      <c r="K152" s="300"/>
      <c r="L152" s="300">
        <v>7.8779928352786435</v>
      </c>
      <c r="M152" s="300">
        <v>6.8093940177147312</v>
      </c>
      <c r="N152" s="300">
        <v>2.1818466109093051</v>
      </c>
      <c r="O152" s="300">
        <f>SUM(L152:N152)</f>
        <v>16.869233463902678</v>
      </c>
      <c r="P152" s="300"/>
      <c r="Q152" s="300">
        <v>8.5821642196542296</v>
      </c>
      <c r="R152" s="300">
        <v>7.1503434194906932</v>
      </c>
      <c r="S152" s="300">
        <v>2.2961268941888751</v>
      </c>
      <c r="T152" s="300">
        <f>SUM(Q152:S152)</f>
        <v>18.028634533333801</v>
      </c>
      <c r="U152" s="300"/>
      <c r="V152" s="300">
        <v>9.3884665025330367</v>
      </c>
      <c r="W152" s="300">
        <v>7.3897965529034595</v>
      </c>
      <c r="X152" s="300">
        <v>2.4792268196982934</v>
      </c>
      <c r="Y152" s="300">
        <f>SUM(V152:X152)</f>
        <v>19.257489875134791</v>
      </c>
    </row>
    <row r="153" spans="1:25" x14ac:dyDescent="0.2">
      <c r="A153" s="260" t="s">
        <v>364</v>
      </c>
      <c r="B153" s="300">
        <v>15.958946038749922</v>
      </c>
      <c r="C153" s="300">
        <v>4.9344251862996353</v>
      </c>
      <c r="D153" s="300">
        <v>1.9333411472251139</v>
      </c>
      <c r="E153" s="300">
        <f t="shared" ref="E153:E154" si="239">SUM(B153:D153)</f>
        <v>22.82671237227467</v>
      </c>
      <c r="F153" s="300"/>
      <c r="G153" s="300">
        <v>17.304331384856496</v>
      </c>
      <c r="H153" s="300">
        <v>4.8890756514214564</v>
      </c>
      <c r="I153" s="300">
        <v>2.3061438040551212</v>
      </c>
      <c r="J153" s="300">
        <f t="shared" ref="J153:J154" si="240">SUM(G153:I153)</f>
        <v>24.499550840333075</v>
      </c>
      <c r="K153" s="300"/>
      <c r="L153" s="300">
        <v>16.594323342281161</v>
      </c>
      <c r="M153" s="300">
        <v>5.8145723169560863</v>
      </c>
      <c r="N153" s="300">
        <v>2.2968708768600954</v>
      </c>
      <c r="O153" s="300">
        <f t="shared" ref="O153:O154" si="241">SUM(L153:N153)</f>
        <v>24.70576653609734</v>
      </c>
      <c r="P153" s="300"/>
      <c r="Q153" s="300">
        <v>17.758979578944981</v>
      </c>
      <c r="R153" s="300">
        <v>6.2097561696519845</v>
      </c>
      <c r="S153" s="300">
        <v>2.419629718069304</v>
      </c>
      <c r="T153" s="300">
        <f t="shared" ref="T153:T154" si="242">SUM(Q153:S153)</f>
        <v>26.388365466666272</v>
      </c>
      <c r="U153" s="300"/>
      <c r="V153" s="300">
        <v>19.003039521622899</v>
      </c>
      <c r="W153" s="300">
        <v>6.5843591893359728</v>
      </c>
      <c r="X153" s="300">
        <v>2.5971114139063576</v>
      </c>
      <c r="Y153" s="300">
        <f t="shared" ref="Y153:Y154" si="243">SUM(V153:X153)</f>
        <v>28.184510124865231</v>
      </c>
    </row>
    <row r="154" spans="1:25" x14ac:dyDescent="0.2">
      <c r="A154" s="264" t="s">
        <v>363</v>
      </c>
      <c r="B154" s="301">
        <f>SUM(B152:B153)</f>
        <v>24.354520825670953</v>
      </c>
      <c r="C154" s="301">
        <f t="shared" ref="C154" si="244">SUM(C152:C153)</f>
        <v>11.722434980489799</v>
      </c>
      <c r="D154" s="301">
        <f t="shared" ref="D154" si="245">SUM(D152:D153)</f>
        <v>3.751044193839264</v>
      </c>
      <c r="E154" s="301">
        <f t="shared" si="239"/>
        <v>39.828000000000017</v>
      </c>
      <c r="F154" s="301"/>
      <c r="G154" s="301">
        <f>SUM(G152:G153)</f>
        <v>25.688385111698501</v>
      </c>
      <c r="H154" s="301">
        <f t="shared" ref="H154" si="246">SUM(H152:H153)</f>
        <v>10.942015399148762</v>
      </c>
      <c r="I154" s="301">
        <f t="shared" ref="I154" si="247">SUM(I152:I153)</f>
        <v>4.457599489152714</v>
      </c>
      <c r="J154" s="301">
        <f t="shared" si="240"/>
        <v>41.08799999999998</v>
      </c>
      <c r="K154" s="301"/>
      <c r="L154" s="301">
        <f>SUM(L152:L153)</f>
        <v>24.472316177559804</v>
      </c>
      <c r="M154" s="301">
        <f t="shared" ref="M154" si="248">SUM(M152:M153)</f>
        <v>12.623966334670818</v>
      </c>
      <c r="N154" s="301">
        <f t="shared" ref="N154" si="249">SUM(N152:N153)</f>
        <v>4.4787174877694005</v>
      </c>
      <c r="O154" s="301">
        <f t="shared" si="241"/>
        <v>41.575000000000024</v>
      </c>
      <c r="P154" s="301"/>
      <c r="Q154" s="301">
        <f>SUM(Q152:Q153)</f>
        <v>26.341143798599212</v>
      </c>
      <c r="R154" s="301">
        <f t="shared" ref="R154" si="250">SUM(R152:R153)</f>
        <v>13.360099589142678</v>
      </c>
      <c r="S154" s="301">
        <f t="shared" ref="S154" si="251">SUM(S152:S153)</f>
        <v>4.7157566122581791</v>
      </c>
      <c r="T154" s="301">
        <f t="shared" si="242"/>
        <v>44.417000000000073</v>
      </c>
      <c r="U154" s="301"/>
      <c r="V154" s="301">
        <f>SUM(V152:V153)</f>
        <v>28.391506024155937</v>
      </c>
      <c r="W154" s="301">
        <f t="shared" ref="W154" si="252">SUM(W152:W153)</f>
        <v>13.974155742239432</v>
      </c>
      <c r="X154" s="301">
        <f t="shared" ref="X154" si="253">SUM(X152:X153)</f>
        <v>5.076338233604651</v>
      </c>
      <c r="Y154" s="301">
        <f t="shared" si="243"/>
        <v>47.442000000000021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5.0871838077160945</v>
      </c>
      <c r="C161" s="300">
        <v>5.1166747283750871</v>
      </c>
      <c r="D161" s="300">
        <v>0</v>
      </c>
      <c r="E161" s="300">
        <f>SUM(B161:D161)</f>
        <v>10.203858536091182</v>
      </c>
      <c r="F161" s="300"/>
      <c r="G161" s="300">
        <v>5.1501541216112816</v>
      </c>
      <c r="H161" s="300">
        <v>4.890088206994033</v>
      </c>
      <c r="I161" s="300">
        <v>0.29581380665158263</v>
      </c>
      <c r="J161" s="300">
        <f>SUM(G161:I161)</f>
        <v>10.336056135256896</v>
      </c>
      <c r="K161" s="300"/>
      <c r="L161" s="300">
        <v>5.363728285780212</v>
      </c>
      <c r="M161" s="300">
        <v>4.8912125797905066</v>
      </c>
      <c r="N161" s="300">
        <v>0.4281892326445626</v>
      </c>
      <c r="O161" s="300">
        <f>SUM(L161:N161)</f>
        <v>10.683130098215281</v>
      </c>
      <c r="P161" s="300"/>
      <c r="Q161" s="300">
        <v>5.4832868849790044</v>
      </c>
      <c r="R161" s="300">
        <v>5.0105236794323496</v>
      </c>
      <c r="S161" s="300">
        <v>0.43827980187143661</v>
      </c>
      <c r="T161" s="300">
        <f>SUM(Q161:S161)</f>
        <v>10.932090366282791</v>
      </c>
      <c r="U161" s="300"/>
      <c r="V161" s="300">
        <v>5.7332895432925159</v>
      </c>
      <c r="W161" s="300">
        <v>5.241159035274312</v>
      </c>
      <c r="X161" s="300">
        <v>0.46207987881844304</v>
      </c>
      <c r="Y161" s="300">
        <f>SUM(V161:X161)</f>
        <v>11.436528457385272</v>
      </c>
    </row>
    <row r="162" spans="1:25" x14ac:dyDescent="0.2">
      <c r="A162" s="260" t="s">
        <v>364</v>
      </c>
      <c r="B162" s="300">
        <v>6.1799862554638283</v>
      </c>
      <c r="C162" s="300">
        <v>1.0263308487414151</v>
      </c>
      <c r="D162" s="300">
        <v>0.29982435970358534</v>
      </c>
      <c r="E162" s="300">
        <f t="shared" ref="E162:E163" si="254">SUM(B162:D162)</f>
        <v>7.5061414639088291</v>
      </c>
      <c r="F162" s="300"/>
      <c r="G162" s="300">
        <v>6.0941218957827008</v>
      </c>
      <c r="H162" s="300">
        <v>0.97859854463512808</v>
      </c>
      <c r="I162" s="300">
        <v>2.2342432525869897E-4</v>
      </c>
      <c r="J162" s="300">
        <f t="shared" ref="J162:J163" si="255">SUM(G162:I162)</f>
        <v>7.0729438647430873</v>
      </c>
      <c r="K162" s="300"/>
      <c r="L162" s="300">
        <v>6.2068313098353691</v>
      </c>
      <c r="M162" s="300">
        <v>1.009833566019338</v>
      </c>
      <c r="N162" s="300">
        <v>0.15120502593002225</v>
      </c>
      <c r="O162" s="300">
        <f t="shared" ref="O162:O163" si="256">SUM(L162:N162)</f>
        <v>7.3678699017847302</v>
      </c>
      <c r="P162" s="300"/>
      <c r="Q162" s="300">
        <v>6.2172299429722697</v>
      </c>
      <c r="R162" s="300">
        <v>1.087930095810739</v>
      </c>
      <c r="S162" s="300">
        <v>0.15474959493421986</v>
      </c>
      <c r="T162" s="300">
        <f t="shared" ref="T162:T163" si="257">SUM(Q162:S162)</f>
        <v>7.4599096337172286</v>
      </c>
      <c r="U162" s="300"/>
      <c r="V162" s="300">
        <v>6.2359171885869316</v>
      </c>
      <c r="W162" s="300">
        <v>1.2549225038377458</v>
      </c>
      <c r="X162" s="300">
        <v>0.16363185019005649</v>
      </c>
      <c r="Y162" s="300">
        <f t="shared" ref="Y162:Y163" si="258">SUM(V162:X162)</f>
        <v>7.6544715426147336</v>
      </c>
    </row>
    <row r="163" spans="1:25" x14ac:dyDescent="0.2">
      <c r="A163" s="264" t="s">
        <v>363</v>
      </c>
      <c r="B163" s="301">
        <f>SUM(B161:B162)</f>
        <v>11.267170063179922</v>
      </c>
      <c r="C163" s="301">
        <f t="shared" ref="C163" si="259">SUM(C161:C162)</f>
        <v>6.1430055771165026</v>
      </c>
      <c r="D163" s="301">
        <f t="shared" ref="D163" si="260">SUM(D161:D162)</f>
        <v>0.29982435970358534</v>
      </c>
      <c r="E163" s="301">
        <f t="shared" si="254"/>
        <v>17.710000000000008</v>
      </c>
      <c r="F163" s="301"/>
      <c r="G163" s="301">
        <f>SUM(G161:G162)</f>
        <v>11.244276017393982</v>
      </c>
      <c r="H163" s="301">
        <f t="shared" ref="H163" si="261">SUM(H161:H162)</f>
        <v>5.868686751629161</v>
      </c>
      <c r="I163" s="301">
        <f t="shared" ref="I163" si="262">SUM(I161:I162)</f>
        <v>0.29603723097684131</v>
      </c>
      <c r="J163" s="301">
        <f t="shared" si="255"/>
        <v>17.408999999999985</v>
      </c>
      <c r="K163" s="301"/>
      <c r="L163" s="301">
        <f>SUM(L161:L162)</f>
        <v>11.570559595615581</v>
      </c>
      <c r="M163" s="301">
        <f t="shared" ref="M163" si="263">SUM(M161:M162)</f>
        <v>5.9010461458098451</v>
      </c>
      <c r="N163" s="301">
        <f t="shared" ref="N163" si="264">SUM(N161:N162)</f>
        <v>0.57939425857458482</v>
      </c>
      <c r="O163" s="301">
        <f t="shared" si="256"/>
        <v>18.051000000000013</v>
      </c>
      <c r="P163" s="301"/>
      <c r="Q163" s="301">
        <f>SUM(Q161:Q162)</f>
        <v>11.700516827951274</v>
      </c>
      <c r="R163" s="301">
        <f t="shared" ref="R163" si="265">SUM(R161:R162)</f>
        <v>6.0984537752430885</v>
      </c>
      <c r="S163" s="301">
        <f t="shared" ref="S163" si="266">SUM(S161:S162)</f>
        <v>0.59302939680565647</v>
      </c>
      <c r="T163" s="301">
        <f t="shared" si="257"/>
        <v>18.392000000000021</v>
      </c>
      <c r="U163" s="301"/>
      <c r="V163" s="301">
        <f>SUM(V161:V162)</f>
        <v>11.969206731879448</v>
      </c>
      <c r="W163" s="301">
        <f t="shared" ref="W163" si="267">SUM(W161:W162)</f>
        <v>6.4960815391120583</v>
      </c>
      <c r="X163" s="301">
        <f t="shared" ref="X163" si="268">SUM(X161:X162)</f>
        <v>0.62571172900849947</v>
      </c>
      <c r="Y163" s="301">
        <f t="shared" si="258"/>
        <v>19.091000000000008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13.384193472802982</v>
      </c>
      <c r="C170" s="300">
        <v>16.673425609103035</v>
      </c>
      <c r="D170" s="300">
        <v>2.0742645185772011</v>
      </c>
      <c r="E170" s="300">
        <f>SUM(B170:D170)</f>
        <v>32.131883600483221</v>
      </c>
      <c r="F170" s="300"/>
      <c r="G170" s="300">
        <v>11.882398586104042</v>
      </c>
      <c r="H170" s="300">
        <v>16.45631945386474</v>
      </c>
      <c r="I170" s="300">
        <v>2.7322931420715801</v>
      </c>
      <c r="J170" s="300">
        <f>SUM(G170:I170)</f>
        <v>31.071011182040362</v>
      </c>
      <c r="K170" s="300"/>
      <c r="L170" s="300">
        <v>12.037857898994394</v>
      </c>
      <c r="M170" s="300">
        <v>16.059171114979748</v>
      </c>
      <c r="N170" s="300">
        <v>2.8254546364117745</v>
      </c>
      <c r="O170" s="300">
        <f>SUM(L170:N170)</f>
        <v>30.922483650385917</v>
      </c>
      <c r="P170" s="300"/>
      <c r="Q170" s="300">
        <v>12.043044872517427</v>
      </c>
      <c r="R170" s="300">
        <v>15.378563511177211</v>
      </c>
      <c r="S170" s="300">
        <v>2.7961398163826763</v>
      </c>
      <c r="T170" s="300">
        <f>SUM(Q170:S170)</f>
        <v>30.217748200077317</v>
      </c>
      <c r="U170" s="300"/>
      <c r="V170" s="300">
        <v>12.783349278894489</v>
      </c>
      <c r="W170" s="300">
        <v>14.922220860092754</v>
      </c>
      <c r="X170" s="300">
        <v>2.8402862475980597</v>
      </c>
      <c r="Y170" s="300">
        <f>SUM(V170:X170)</f>
        <v>30.545856386585299</v>
      </c>
    </row>
    <row r="171" spans="1:25" x14ac:dyDescent="0.2">
      <c r="A171" s="260" t="s">
        <v>364</v>
      </c>
      <c r="B171" s="300">
        <v>8.890657175039383</v>
      </c>
      <c r="C171" s="300">
        <v>2.8258160733510049</v>
      </c>
      <c r="D171" s="300">
        <v>1.5546431511264054</v>
      </c>
      <c r="E171" s="300">
        <f t="shared" ref="E171" si="269">SUM(B171:D171)</f>
        <v>13.271116399516794</v>
      </c>
      <c r="F171" s="300"/>
      <c r="G171" s="300">
        <v>7.9933516776166371</v>
      </c>
      <c r="H171" s="300">
        <v>2.8279861682149718</v>
      </c>
      <c r="I171" s="300">
        <v>1.5226509721280714</v>
      </c>
      <c r="J171" s="300">
        <f t="shared" ref="J171:J172" si="270">SUM(G171:I171)</f>
        <v>12.34398881795968</v>
      </c>
      <c r="K171" s="300"/>
      <c r="L171" s="300">
        <v>7.4714976835696367</v>
      </c>
      <c r="M171" s="300">
        <v>3.1593832045375341</v>
      </c>
      <c r="N171" s="300">
        <v>1.5316354615069607</v>
      </c>
      <c r="O171" s="300">
        <f t="shared" ref="O171:O172" si="271">SUM(L171:N171)</f>
        <v>12.162516349614132</v>
      </c>
      <c r="P171" s="300"/>
      <c r="Q171" s="300">
        <v>7.2167859070382834</v>
      </c>
      <c r="R171" s="300">
        <v>3.1335341118689262</v>
      </c>
      <c r="S171" s="300">
        <v>1.5279317810155064</v>
      </c>
      <c r="T171" s="300">
        <f t="shared" ref="T171:T172" si="272">SUM(Q171:S171)</f>
        <v>11.878251799922717</v>
      </c>
      <c r="U171" s="300"/>
      <c r="V171" s="300">
        <v>7.1359615510139021</v>
      </c>
      <c r="W171" s="300">
        <v>3.2475725771226509</v>
      </c>
      <c r="X171" s="300">
        <v>1.5976094852782072</v>
      </c>
      <c r="Y171" s="300">
        <f t="shared" ref="Y171:Y172" si="273">SUM(V171:X171)</f>
        <v>11.98114361341476</v>
      </c>
    </row>
    <row r="172" spans="1:25" x14ac:dyDescent="0.2">
      <c r="A172" s="264" t="s">
        <v>363</v>
      </c>
      <c r="B172" s="301">
        <f>SUM(B170:B171)</f>
        <v>22.274850647842364</v>
      </c>
      <c r="C172" s="301">
        <f t="shared" ref="C172" si="274">SUM(C170:C171)</f>
        <v>19.499241682454041</v>
      </c>
      <c r="D172" s="301">
        <f t="shared" ref="D172" si="275">SUM(D170:D171)</f>
        <v>3.6289076697036062</v>
      </c>
      <c r="E172" s="301">
        <f>SUM(B172:D172)</f>
        <v>45.403000000000013</v>
      </c>
      <c r="F172" s="301"/>
      <c r="G172" s="301">
        <f>SUM(G170:G171)</f>
        <v>19.875750263720679</v>
      </c>
      <c r="H172" s="301">
        <f t="shared" ref="H172" si="276">SUM(H170:H171)</f>
        <v>19.284305622079714</v>
      </c>
      <c r="I172" s="301">
        <f t="shared" ref="I172" si="277">SUM(I170:I171)</f>
        <v>4.2549441141996516</v>
      </c>
      <c r="J172" s="301">
        <f t="shared" si="270"/>
        <v>43.415000000000042</v>
      </c>
      <c r="K172" s="301"/>
      <c r="L172" s="301">
        <f>SUM(L170:L171)</f>
        <v>19.50935558256403</v>
      </c>
      <c r="M172" s="301">
        <f t="shared" ref="M172" si="278">SUM(M170:M171)</f>
        <v>19.218554319517281</v>
      </c>
      <c r="N172" s="301">
        <f t="shared" ref="N172" si="279">SUM(N170:N171)</f>
        <v>4.3570900979187357</v>
      </c>
      <c r="O172" s="301">
        <f t="shared" si="271"/>
        <v>43.085000000000043</v>
      </c>
      <c r="P172" s="301"/>
      <c r="Q172" s="301">
        <f>SUM(Q170:Q171)</f>
        <v>19.25983077955571</v>
      </c>
      <c r="R172" s="301">
        <f t="shared" ref="R172" si="280">SUM(R170:R171)</f>
        <v>18.512097623046138</v>
      </c>
      <c r="S172" s="301">
        <f t="shared" ref="S172" si="281">SUM(S170:S171)</f>
        <v>4.3240715973981825</v>
      </c>
      <c r="T172" s="301">
        <f t="shared" si="272"/>
        <v>42.096000000000025</v>
      </c>
      <c r="U172" s="301"/>
      <c r="V172" s="301">
        <f>SUM(V170:V171)</f>
        <v>19.91931082990839</v>
      </c>
      <c r="W172" s="301">
        <f t="shared" ref="W172" si="282">SUM(W170:W171)</f>
        <v>18.169793437215404</v>
      </c>
      <c r="X172" s="301">
        <f t="shared" ref="X172" si="283">SUM(X170:X171)</f>
        <v>4.4378957328762674</v>
      </c>
      <c r="Y172" s="301">
        <f t="shared" si="273"/>
        <v>42.527000000000058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23.079216609233455</v>
      </c>
      <c r="C179" s="300">
        <v>23.244166340631146</v>
      </c>
      <c r="D179" s="300">
        <v>3.3720765261587267</v>
      </c>
      <c r="E179" s="300">
        <f>SUM(B179:D179)</f>
        <v>49.695459476023331</v>
      </c>
      <c r="F179" s="300"/>
      <c r="G179" s="300">
        <v>22.946565396454851</v>
      </c>
      <c r="H179" s="300">
        <v>25.86243755566645</v>
      </c>
      <c r="I179" s="300">
        <v>4.9622977610536232</v>
      </c>
      <c r="J179" s="300">
        <f>SUM(G179:I179)</f>
        <v>53.771300713174924</v>
      </c>
      <c r="K179" s="300"/>
      <c r="L179" s="300">
        <v>25.937417447576856</v>
      </c>
      <c r="M179" s="300">
        <v>22.58222556875717</v>
      </c>
      <c r="N179" s="300">
        <v>3.3438933513893709</v>
      </c>
      <c r="O179" s="300">
        <f>SUM(L179:N179)</f>
        <v>51.863536367723398</v>
      </c>
      <c r="P179" s="300"/>
      <c r="Q179" s="300">
        <v>28.096478731422849</v>
      </c>
      <c r="R179" s="300">
        <v>23.090981187883688</v>
      </c>
      <c r="S179" s="300">
        <v>3.7359399971061373</v>
      </c>
      <c r="T179" s="300">
        <f>SUM(Q179:S179)</f>
        <v>54.92339991641267</v>
      </c>
      <c r="U179" s="300"/>
      <c r="V179" s="300">
        <v>31.07661302848647</v>
      </c>
      <c r="W179" s="300">
        <v>22.560382257429229</v>
      </c>
      <c r="X179" s="300">
        <v>4.2470836973464134</v>
      </c>
      <c r="Y179" s="300">
        <f>SUM(V179:X179)</f>
        <v>57.884078983262114</v>
      </c>
    </row>
    <row r="180" spans="1:25" x14ac:dyDescent="0.2">
      <c r="A180" s="260" t="s">
        <v>364</v>
      </c>
      <c r="B180" s="300">
        <v>8.7588307467706485</v>
      </c>
      <c r="C180" s="300">
        <v>2.8905149489982862</v>
      </c>
      <c r="D180" s="300">
        <v>1.3431948282076802</v>
      </c>
      <c r="E180" s="300">
        <f t="shared" ref="E180:E181" si="284">SUM(B180:D180)</f>
        <v>12.992540523976615</v>
      </c>
      <c r="F180" s="300"/>
      <c r="G180" s="300">
        <v>8.846491074440177</v>
      </c>
      <c r="H180" s="300">
        <v>3.0551321530392817</v>
      </c>
      <c r="I180" s="300">
        <v>0.84507605934558827</v>
      </c>
      <c r="J180" s="300">
        <f t="shared" ref="J180:J181" si="285">SUM(G180:I180)</f>
        <v>12.746699286825047</v>
      </c>
      <c r="K180" s="300"/>
      <c r="L180" s="300">
        <v>9.336820615716821</v>
      </c>
      <c r="M180" s="300">
        <v>3.2240818831141338</v>
      </c>
      <c r="N180" s="300">
        <v>0.98556113344576601</v>
      </c>
      <c r="O180" s="300">
        <f t="shared" ref="O180:O181" si="286">SUM(L180:N180)</f>
        <v>13.546463632276721</v>
      </c>
      <c r="P180" s="300"/>
      <c r="Q180" s="300">
        <v>9.8520089950516585</v>
      </c>
      <c r="R180" s="300">
        <v>3.4858049903846293</v>
      </c>
      <c r="S180" s="300">
        <v>0.98678609815114748</v>
      </c>
      <c r="T180" s="300">
        <f t="shared" ref="T180:T181" si="287">SUM(Q180:S180)</f>
        <v>14.324600083587436</v>
      </c>
      <c r="U180" s="300"/>
      <c r="V180" s="300">
        <v>10.396494871166276</v>
      </c>
      <c r="W180" s="300">
        <v>3.7990810477656942</v>
      </c>
      <c r="X180" s="300">
        <v>0.93734509780590769</v>
      </c>
      <c r="Y180" s="300">
        <f t="shared" ref="Y180:Y181" si="288">SUM(V180:X180)</f>
        <v>15.132921016737878</v>
      </c>
    </row>
    <row r="181" spans="1:25" x14ac:dyDescent="0.2">
      <c r="A181" s="264" t="s">
        <v>363</v>
      </c>
      <c r="B181" s="301">
        <f>SUM(B179:B180)</f>
        <v>31.838047356004104</v>
      </c>
      <c r="C181" s="301">
        <f t="shared" ref="C181" si="289">SUM(C179:C180)</f>
        <v>26.134681289629434</v>
      </c>
      <c r="D181" s="301">
        <f t="shared" ref="D181" si="290">SUM(D179:D180)</f>
        <v>4.7152713543664069</v>
      </c>
      <c r="E181" s="301">
        <f t="shared" si="284"/>
        <v>62.687999999999946</v>
      </c>
      <c r="F181" s="301"/>
      <c r="G181" s="301">
        <f>SUM(G179:G180)</f>
        <v>31.793056470895028</v>
      </c>
      <c r="H181" s="301">
        <f t="shared" ref="H181" si="291">SUM(H179:H180)</f>
        <v>28.917569708705731</v>
      </c>
      <c r="I181" s="301">
        <f t="shared" ref="I181" si="292">SUM(I179:I180)</f>
        <v>5.8073738203992118</v>
      </c>
      <c r="J181" s="301">
        <f t="shared" si="285"/>
        <v>66.517999999999972</v>
      </c>
      <c r="K181" s="301"/>
      <c r="L181" s="301">
        <f>SUM(L179:L180)</f>
        <v>35.27423806329368</v>
      </c>
      <c r="M181" s="301">
        <f t="shared" ref="M181" si="293">SUM(M179:M180)</f>
        <v>25.806307451871305</v>
      </c>
      <c r="N181" s="301">
        <f t="shared" ref="N181" si="294">SUM(N179:N180)</f>
        <v>4.3294544848351366</v>
      </c>
      <c r="O181" s="301">
        <f t="shared" si="286"/>
        <v>65.410000000000124</v>
      </c>
      <c r="P181" s="301"/>
      <c r="Q181" s="301">
        <f>SUM(Q179:Q180)</f>
        <v>37.948487726474511</v>
      </c>
      <c r="R181" s="301">
        <f t="shared" ref="R181" si="295">SUM(R179:R180)</f>
        <v>26.576786178268318</v>
      </c>
      <c r="S181" s="301">
        <f t="shared" ref="S181" si="296">SUM(S179:S180)</f>
        <v>4.7227260952572845</v>
      </c>
      <c r="T181" s="301">
        <f t="shared" si="287"/>
        <v>69.248000000000118</v>
      </c>
      <c r="U181" s="301"/>
      <c r="V181" s="301">
        <f>SUM(V179:V180)</f>
        <v>41.473107899652746</v>
      </c>
      <c r="W181" s="301">
        <f t="shared" ref="W181" si="297">SUM(W179:W180)</f>
        <v>26.359463305194922</v>
      </c>
      <c r="X181" s="301">
        <f t="shared" ref="X181" si="298">SUM(X179:X180)</f>
        <v>5.1844287951523214</v>
      </c>
      <c r="Y181" s="301">
        <f t="shared" si="288"/>
        <v>73.016999999999996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1.2696783140342185</v>
      </c>
      <c r="C188" s="300">
        <v>2.4011812372531449</v>
      </c>
      <c r="D188" s="300">
        <v>0.85879843642138531</v>
      </c>
      <c r="E188" s="300">
        <f>SUM(B188:D188)</f>
        <v>4.5296579877087488</v>
      </c>
      <c r="F188" s="300"/>
      <c r="G188" s="300">
        <v>1.7710126277180458</v>
      </c>
      <c r="H188" s="300">
        <v>3.4699630869781668</v>
      </c>
      <c r="I188" s="300">
        <v>0.81703727293854145</v>
      </c>
      <c r="J188" s="300">
        <f>SUM(G188:I188)</f>
        <v>6.0580129876347533</v>
      </c>
      <c r="K188" s="300"/>
      <c r="L188" s="300">
        <v>1.8030756041917013</v>
      </c>
      <c r="M188" s="300">
        <v>2.9840385854661928</v>
      </c>
      <c r="N188" s="300">
        <v>1.2185565314881943</v>
      </c>
      <c r="O188" s="300">
        <f>SUM(L188:N188)</f>
        <v>6.005670721146088</v>
      </c>
      <c r="P188" s="300"/>
      <c r="Q188" s="300">
        <v>1.6178730828402628</v>
      </c>
      <c r="R188" s="300">
        <v>2.7748369801133013</v>
      </c>
      <c r="S188" s="300">
        <v>0.98629375722997836</v>
      </c>
      <c r="T188" s="300">
        <f>SUM(Q188:S188)</f>
        <v>5.3790038201835424</v>
      </c>
      <c r="U188" s="300"/>
      <c r="V188" s="300">
        <v>1.5402635461274976</v>
      </c>
      <c r="W188" s="300">
        <v>2.795849982284683</v>
      </c>
      <c r="X188" s="300">
        <v>1.0541072140374823</v>
      </c>
      <c r="Y188" s="300">
        <f>SUM(V188:X188)</f>
        <v>5.3902207424496629</v>
      </c>
    </row>
    <row r="189" spans="1:25" x14ac:dyDescent="0.2">
      <c r="A189" s="260" t="s">
        <v>364</v>
      </c>
      <c r="B189" s="300">
        <v>2.5057723317268952</v>
      </c>
      <c r="C189" s="300">
        <v>1.8279452753064211</v>
      </c>
      <c r="D189" s="300">
        <v>2.4286244052579375</v>
      </c>
      <c r="E189" s="300">
        <f t="shared" ref="E189:E190" si="299">SUM(B189:D189)</f>
        <v>6.7623420122912536</v>
      </c>
      <c r="F189" s="300"/>
      <c r="G189" s="300">
        <v>2.9651286713356031</v>
      </c>
      <c r="H189" s="300">
        <v>1.8931789631857412</v>
      </c>
      <c r="I189" s="300">
        <v>1.8406793778438979</v>
      </c>
      <c r="J189" s="300">
        <f t="shared" ref="J189:J190" si="300">SUM(G189:I189)</f>
        <v>6.698987012365242</v>
      </c>
      <c r="K189" s="300"/>
      <c r="L189" s="300">
        <v>2.3107906493657793</v>
      </c>
      <c r="M189" s="300">
        <v>1.7105065394692212</v>
      </c>
      <c r="N189" s="300">
        <v>1.4550320900188984</v>
      </c>
      <c r="O189" s="300">
        <f t="shared" ref="O189:O190" si="301">SUM(L189:N189)</f>
        <v>5.4763292788538989</v>
      </c>
      <c r="P189" s="300"/>
      <c r="Q189" s="300">
        <v>2.2107272537742957</v>
      </c>
      <c r="R189" s="300">
        <v>1.6697727745339532</v>
      </c>
      <c r="S189" s="300">
        <v>1.2954961515082244</v>
      </c>
      <c r="T189" s="300">
        <f t="shared" ref="T189:T190" si="302">SUM(Q189:S189)</f>
        <v>5.1759961798164733</v>
      </c>
      <c r="U189" s="300"/>
      <c r="V189" s="300">
        <v>2.2411305716026542</v>
      </c>
      <c r="W189" s="300">
        <v>1.7601866373509818</v>
      </c>
      <c r="X189" s="300">
        <v>1.3714620485966997</v>
      </c>
      <c r="Y189" s="300">
        <f t="shared" ref="Y189:Y190" si="303">SUM(V189:X189)</f>
        <v>5.3727792575503361</v>
      </c>
    </row>
    <row r="190" spans="1:25" x14ac:dyDescent="0.2">
      <c r="A190" s="264" t="s">
        <v>363</v>
      </c>
      <c r="B190" s="301">
        <f>SUM(B188:B189)</f>
        <v>3.7754506457611137</v>
      </c>
      <c r="C190" s="301">
        <f t="shared" ref="C190" si="304">SUM(C188:C189)</f>
        <v>4.2291265125595663</v>
      </c>
      <c r="D190" s="301">
        <f t="shared" ref="D190" si="305">SUM(D188:D189)</f>
        <v>3.287422841679323</v>
      </c>
      <c r="E190" s="301">
        <f t="shared" si="299"/>
        <v>11.292000000000003</v>
      </c>
      <c r="F190" s="301"/>
      <c r="G190" s="301">
        <f>SUM(G188:G189)</f>
        <v>4.7361412990536493</v>
      </c>
      <c r="H190" s="301">
        <f t="shared" ref="H190" si="306">SUM(H188:H189)</f>
        <v>5.3631420501639084</v>
      </c>
      <c r="I190" s="301">
        <f t="shared" ref="I190" si="307">SUM(I188:I189)</f>
        <v>2.6577166507824392</v>
      </c>
      <c r="J190" s="301">
        <f t="shared" si="300"/>
        <v>12.756999999999998</v>
      </c>
      <c r="K190" s="301"/>
      <c r="L190" s="301">
        <f>SUM(L188:L189)</f>
        <v>4.1138662535574806</v>
      </c>
      <c r="M190" s="301">
        <f t="shared" ref="M190" si="308">SUM(M188:M189)</f>
        <v>4.6945451249354138</v>
      </c>
      <c r="N190" s="301">
        <f t="shared" ref="N190" si="309">SUM(N188:N189)</f>
        <v>2.6735886215070925</v>
      </c>
      <c r="O190" s="301">
        <f t="shared" si="301"/>
        <v>11.481999999999989</v>
      </c>
      <c r="P190" s="301"/>
      <c r="Q190" s="301">
        <f>SUM(Q188:Q189)</f>
        <v>3.8286003366145582</v>
      </c>
      <c r="R190" s="301">
        <f t="shared" ref="R190" si="310">SUM(R188:R189)</f>
        <v>4.4446097546472547</v>
      </c>
      <c r="S190" s="301">
        <f t="shared" ref="S190" si="311">SUM(S188:S189)</f>
        <v>2.2817899087382028</v>
      </c>
      <c r="T190" s="301">
        <f t="shared" si="302"/>
        <v>10.555000000000016</v>
      </c>
      <c r="U190" s="301"/>
      <c r="V190" s="301">
        <f>SUM(V188:V189)</f>
        <v>3.7813941177301515</v>
      </c>
      <c r="W190" s="301">
        <f t="shared" ref="W190" si="312">SUM(W188:W189)</f>
        <v>4.5560366196356643</v>
      </c>
      <c r="X190" s="301">
        <f t="shared" ref="X190" si="313">SUM(X188:X189)</f>
        <v>2.4255692626341823</v>
      </c>
      <c r="Y190" s="301">
        <f t="shared" si="303"/>
        <v>10.762999999999998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1.525279666969787</v>
      </c>
      <c r="C197" s="300">
        <v>3.1311724730821253</v>
      </c>
      <c r="D197" s="300">
        <v>2.7469970500503389</v>
      </c>
      <c r="E197" s="300">
        <f>SUM(B197:D197)</f>
        <v>7.4034491901022506</v>
      </c>
      <c r="F197" s="300"/>
      <c r="G197" s="300">
        <v>2.7708870905687317</v>
      </c>
      <c r="H197" s="300">
        <v>2.7503402583532179</v>
      </c>
      <c r="I197" s="300">
        <v>4.3295110791472959</v>
      </c>
      <c r="J197" s="300">
        <f>SUM(G197:I197)</f>
        <v>9.8507384280692456</v>
      </c>
      <c r="K197" s="300"/>
      <c r="L197" s="300">
        <v>2.4770581881466085</v>
      </c>
      <c r="M197" s="300">
        <v>2.4843257259550078</v>
      </c>
      <c r="N197" s="300">
        <v>5.5416147502065289</v>
      </c>
      <c r="O197" s="300">
        <f>SUM(L197:N197)</f>
        <v>10.502998664308144</v>
      </c>
      <c r="P197" s="300"/>
      <c r="Q197" s="300">
        <v>2.2040889599631956</v>
      </c>
      <c r="R197" s="300">
        <v>2.2498169466356557</v>
      </c>
      <c r="S197" s="300">
        <v>5.1059869971945142</v>
      </c>
      <c r="T197" s="300">
        <f>SUM(Q197:S197)</f>
        <v>9.5598929037933651</v>
      </c>
      <c r="U197" s="300"/>
      <c r="V197" s="300">
        <v>2.0629299244181944</v>
      </c>
      <c r="W197" s="300">
        <v>2.1349874503170216</v>
      </c>
      <c r="X197" s="300">
        <v>4.9275564735911805</v>
      </c>
      <c r="Y197" s="300">
        <f>SUM(V197:X197)</f>
        <v>9.1254738483263971</v>
      </c>
    </row>
    <row r="198" spans="1:25" x14ac:dyDescent="0.2">
      <c r="A198" s="260" t="s">
        <v>364</v>
      </c>
      <c r="B198" s="300">
        <v>1.9193395348729889</v>
      </c>
      <c r="C198" s="300">
        <v>1.1973357524107118</v>
      </c>
      <c r="D198" s="300">
        <v>1.6168755226140419</v>
      </c>
      <c r="E198" s="300">
        <f t="shared" ref="E198:E199" si="314">SUM(B198:D198)</f>
        <v>4.7335508098977428</v>
      </c>
      <c r="F198" s="300"/>
      <c r="G198" s="300">
        <v>2.9862901450432204</v>
      </c>
      <c r="H198" s="300">
        <v>0.83993643880662616</v>
      </c>
      <c r="I198" s="300">
        <v>1.6690349880808995</v>
      </c>
      <c r="J198" s="300">
        <f t="shared" ref="J198:J199" si="315">SUM(G198:I198)</f>
        <v>5.4952615719307465</v>
      </c>
      <c r="K198" s="300"/>
      <c r="L198" s="300">
        <v>2.9360852497028884</v>
      </c>
      <c r="M198" s="300">
        <v>1.109588908256711</v>
      </c>
      <c r="N198" s="300">
        <v>1.59932717773224</v>
      </c>
      <c r="O198" s="300">
        <f t="shared" ref="O198:O199" si="316">SUM(L198:N198)</f>
        <v>5.6450013356918394</v>
      </c>
      <c r="P198" s="300"/>
      <c r="Q198" s="300">
        <v>2.7852916711217164</v>
      </c>
      <c r="R198" s="300">
        <v>1.0156185850609745</v>
      </c>
      <c r="S198" s="300">
        <v>1.5151968400239444</v>
      </c>
      <c r="T198" s="300">
        <f t="shared" ref="T198:T199" si="317">SUM(Q198:S198)</f>
        <v>5.3161070962066352</v>
      </c>
      <c r="U198" s="300"/>
      <c r="V198" s="300">
        <v>2.861001013293766</v>
      </c>
      <c r="W198" s="300">
        <v>0.99860854314046987</v>
      </c>
      <c r="X198" s="300">
        <v>1.5499165952393521</v>
      </c>
      <c r="Y198" s="300">
        <f t="shared" ref="Y198:Y199" si="318">SUM(V198:X198)</f>
        <v>5.409526151673588</v>
      </c>
    </row>
    <row r="199" spans="1:25" x14ac:dyDescent="0.2">
      <c r="A199" s="264" t="s">
        <v>363</v>
      </c>
      <c r="B199" s="301">
        <f>SUM(B197:B198)</f>
        <v>3.4446192018427757</v>
      </c>
      <c r="C199" s="301">
        <f t="shared" ref="C199" si="319">SUM(C197:C198)</f>
        <v>4.3285082254928371</v>
      </c>
      <c r="D199" s="301">
        <f t="shared" ref="D199" si="320">SUM(D197:D198)</f>
        <v>4.3638725726643806</v>
      </c>
      <c r="E199" s="301">
        <f t="shared" si="314"/>
        <v>12.136999999999993</v>
      </c>
      <c r="F199" s="301"/>
      <c r="G199" s="301">
        <f>SUM(G197:G198)</f>
        <v>5.7571772356119517</v>
      </c>
      <c r="H199" s="301">
        <f t="shared" ref="H199" si="321">SUM(H197:H198)</f>
        <v>3.5902766971598439</v>
      </c>
      <c r="I199" s="301">
        <f t="shared" ref="I199" si="322">SUM(I197:I198)</f>
        <v>5.9985460672281956</v>
      </c>
      <c r="J199" s="301">
        <f t="shared" si="315"/>
        <v>15.345999999999991</v>
      </c>
      <c r="K199" s="301"/>
      <c r="L199" s="301">
        <f>SUM(L197:L198)</f>
        <v>5.4131434378494969</v>
      </c>
      <c r="M199" s="301">
        <f t="shared" ref="M199" si="323">SUM(M197:M198)</f>
        <v>3.5939146342117185</v>
      </c>
      <c r="N199" s="301">
        <f t="shared" ref="N199" si="324">SUM(N197:N198)</f>
        <v>7.1409419279387691</v>
      </c>
      <c r="O199" s="301">
        <f t="shared" si="316"/>
        <v>16.147999999999985</v>
      </c>
      <c r="P199" s="301"/>
      <c r="Q199" s="301">
        <f>SUM(Q197:Q198)</f>
        <v>4.989380631084912</v>
      </c>
      <c r="R199" s="301">
        <f t="shared" ref="R199" si="325">SUM(R197:R198)</f>
        <v>3.2654355316966299</v>
      </c>
      <c r="S199" s="301">
        <f t="shared" ref="S199" si="326">SUM(S197:S198)</f>
        <v>6.6211838372184584</v>
      </c>
      <c r="T199" s="301">
        <f t="shared" si="317"/>
        <v>14.875999999999999</v>
      </c>
      <c r="U199" s="301"/>
      <c r="V199" s="301">
        <f>SUM(V197:V198)</f>
        <v>4.92393093771196</v>
      </c>
      <c r="W199" s="301">
        <f t="shared" ref="W199" si="327">SUM(W197:W198)</f>
        <v>3.1335959934574915</v>
      </c>
      <c r="X199" s="301">
        <f t="shared" ref="X199" si="328">SUM(X197:X198)</f>
        <v>6.4774730688305322</v>
      </c>
      <c r="Y199" s="301">
        <f t="shared" si="318"/>
        <v>14.534999999999984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Greater Lincolnshire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0.52241841326523542</v>
      </c>
      <c r="N7">
        <f>'Ind T4'!C122</f>
        <v>0.23020070827648453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0.85372583391500889</v>
      </c>
      <c r="N9">
        <f>'Ind T4'!C120</f>
        <v>0.73614390667773311</v>
      </c>
    </row>
    <row r="10" spans="1:16" x14ac:dyDescent="0.2">
      <c r="L10" s="13" t="str">
        <f>'Ind T4'!A80</f>
        <v>Education</v>
      </c>
      <c r="M10">
        <f>'Ind T4'!B119</f>
        <v>-1.0425924003481191</v>
      </c>
      <c r="N10">
        <f>'Ind T4'!C119</f>
        <v>-8.6867184314753931E-2</v>
      </c>
    </row>
    <row r="11" spans="1:16" x14ac:dyDescent="0.2">
      <c r="L11" s="13" t="str">
        <f>'Ind T4'!A79</f>
        <v>Public admin. and defence</v>
      </c>
      <c r="M11">
        <f>'Ind T4'!B118</f>
        <v>0.38216104240964555</v>
      </c>
      <c r="N11">
        <f>'Ind T4'!C118</f>
        <v>0.37413772037970805</v>
      </c>
    </row>
    <row r="12" spans="1:16" x14ac:dyDescent="0.2">
      <c r="L12" s="1" t="str">
        <f>CONCATENATE("[",'Ind T4'!A78,"]")</f>
        <v>[Non-marketed services]</v>
      </c>
      <c r="M12">
        <f>'Ind T4'!B117</f>
        <v>0.11816145712943982</v>
      </c>
      <c r="N12">
        <f>'Ind T4'!C117</f>
        <v>0.41393123653759023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5.8769635748112004</v>
      </c>
      <c r="N14" s="13">
        <f>'Ind T4'!C115</f>
        <v>-0.69912248152874668</v>
      </c>
    </row>
    <row r="15" spans="1:16" x14ac:dyDescent="0.2">
      <c r="L15" s="13" t="str">
        <f>'Ind T4'!A75</f>
        <v>Arts and entertainment</v>
      </c>
      <c r="M15" s="13">
        <f>'Ind T4'!B114</f>
        <v>0.33427909766676756</v>
      </c>
      <c r="N15" s="13">
        <f>'Ind T4'!C114</f>
        <v>-0.43018049795472413</v>
      </c>
    </row>
    <row r="16" spans="1:16" x14ac:dyDescent="0.2">
      <c r="L16" s="13" t="str">
        <f>'Ind T4'!A74</f>
        <v>Support services</v>
      </c>
      <c r="M16" s="13">
        <f>'Ind T4'!B113</f>
        <v>0.86227319318181728</v>
      </c>
      <c r="N16" s="13">
        <f>'Ind T4'!C113</f>
        <v>0.88394315485351704</v>
      </c>
    </row>
    <row r="17" spans="12:14" x14ac:dyDescent="0.2">
      <c r="L17" s="13" t="str">
        <f>'Ind T4'!A73</f>
        <v>Professional services</v>
      </c>
      <c r="M17" s="13">
        <f>'Ind T4'!B112</f>
        <v>3.5164748013454039</v>
      </c>
      <c r="N17" s="13">
        <f>'Ind T4'!C112</f>
        <v>0.62820359543860338</v>
      </c>
    </row>
    <row r="18" spans="12:14" x14ac:dyDescent="0.2">
      <c r="L18" s="13" t="str">
        <f>'Ind T4'!A72</f>
        <v>Real estate</v>
      </c>
      <c r="M18" s="13">
        <f>'Ind T4'!B111</f>
        <v>5.9325103520040168</v>
      </c>
      <c r="N18" s="13">
        <f>'Ind T4'!C111</f>
        <v>8.2067375480954219E-2</v>
      </c>
    </row>
    <row r="19" spans="12:14" x14ac:dyDescent="0.2">
      <c r="L19" t="str">
        <f>'Ind T4'!A71</f>
        <v>Finance and insurance</v>
      </c>
      <c r="M19">
        <f>'Ind T4'!B110</f>
        <v>-4.298965413581235</v>
      </c>
      <c r="N19">
        <f>'Ind T4'!C110</f>
        <v>-0.43997279222682817</v>
      </c>
    </row>
    <row r="20" spans="12:14" x14ac:dyDescent="0.2">
      <c r="L20" t="str">
        <f>'Ind T4'!A70</f>
        <v>Information technology</v>
      </c>
      <c r="M20">
        <f>'Ind T4'!B109</f>
        <v>0.38098455531154762</v>
      </c>
      <c r="N20">
        <f>'Ind T4'!C109</f>
        <v>1.0176467915485432</v>
      </c>
    </row>
    <row r="21" spans="12:14" x14ac:dyDescent="0.2">
      <c r="L21" t="str">
        <f>'Ind T4'!A69</f>
        <v>Media</v>
      </c>
      <c r="M21">
        <f>'Ind T4'!B108</f>
        <v>1.0688592856978429</v>
      </c>
      <c r="N21">
        <f>'Ind T4'!C108</f>
        <v>9.0768825795173314E-3</v>
      </c>
    </row>
    <row r="22" spans="12:14" x14ac:dyDescent="0.2">
      <c r="L22" s="1" t="str">
        <f>CONCATENATE("[",'Ind T4'!A68,"]")</f>
        <v>[Business and other services]</v>
      </c>
      <c r="M22">
        <f>'Ind T4'!B107</f>
        <v>2.0831300155521371</v>
      </c>
      <c r="N22">
        <f>'Ind T4'!C107</f>
        <v>0.39158638240996968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-4.9247533670215837E-2</v>
      </c>
      <c r="N24">
        <f>'Ind T4'!C105</f>
        <v>0.63289256999830013</v>
      </c>
    </row>
    <row r="25" spans="12:14" x14ac:dyDescent="0.2">
      <c r="L25" s="13" t="str">
        <f>'Ind T4'!A65</f>
        <v>Transport and storage</v>
      </c>
      <c r="M25">
        <f>'Ind T4'!B104</f>
        <v>1.8465076100194988</v>
      </c>
      <c r="N25">
        <f>'Ind T4'!C104</f>
        <v>0.31905323709113809</v>
      </c>
    </row>
    <row r="26" spans="12:14" x14ac:dyDescent="0.2">
      <c r="L26" s="13" t="str">
        <f>'Ind T4'!A64</f>
        <v>Wholesale and retail trade</v>
      </c>
      <c r="M26">
        <f>'Ind T4'!B103</f>
        <v>-0.31218546632629796</v>
      </c>
      <c r="N26">
        <f>'Ind T4'!C103</f>
        <v>0.20499225808650046</v>
      </c>
    </row>
    <row r="27" spans="12:14" x14ac:dyDescent="0.2">
      <c r="L27" s="1" t="str">
        <f>CONCATENATE("[",'Ind T4'!A63,"]")</f>
        <v>[Trade, accomod. and transport]</v>
      </c>
      <c r="M27">
        <f>'Ind T4'!B102</f>
        <v>0.15767605598384637</v>
      </c>
      <c r="N27">
        <f>'Ind T4'!C102</f>
        <v>0.33088214164520569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-0.70780153476213137</v>
      </c>
      <c r="N29">
        <f>'Ind T4'!C100</f>
        <v>0.30797859160296426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-0.22743178542734555</v>
      </c>
      <c r="N31">
        <f>'Ind T4'!C98</f>
        <v>-1.1903309956480146</v>
      </c>
    </row>
    <row r="32" spans="12:14" x14ac:dyDescent="0.2">
      <c r="L32" s="13" t="str">
        <f>'Ind T4'!A58</f>
        <v>Engineering</v>
      </c>
      <c r="M32">
        <f>'Ind T4'!B97</f>
        <v>-6.9712148201588438</v>
      </c>
      <c r="N32">
        <f>'Ind T4'!C97</f>
        <v>-0.75337970548389199</v>
      </c>
    </row>
    <row r="33" spans="12:14" x14ac:dyDescent="0.2">
      <c r="L33" s="13" t="str">
        <f>'Ind T4'!A57</f>
        <v>Food drink and tobacco</v>
      </c>
      <c r="M33">
        <f>'Ind T4'!B96</f>
        <v>1.5465537797197948</v>
      </c>
      <c r="N33">
        <f>'Ind T4'!C96</f>
        <v>0.2814572920113223</v>
      </c>
    </row>
    <row r="34" spans="12:14" x14ac:dyDescent="0.2">
      <c r="L34" s="1" t="str">
        <f>CONCATENATE("[",'Ind T4'!A56,"]")</f>
        <v>[Manufacturing]</v>
      </c>
      <c r="M34">
        <f>'Ind T4'!B95</f>
        <v>-0.27840156966945084</v>
      </c>
      <c r="N34">
        <f>'Ind T4'!C95</f>
        <v>-0.60005766449598985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-1.799950452106891</v>
      </c>
      <c r="N36">
        <f>'Ind T4'!C93</f>
        <v>0.6874606591248833</v>
      </c>
    </row>
    <row r="37" spans="12:14" x14ac:dyDescent="0.2">
      <c r="L37" s="13" t="str">
        <f>'Ind T4'!A53</f>
        <v>Electricity and gas</v>
      </c>
      <c r="M37">
        <f>'Ind T4'!B92</f>
        <v>0.33696582569997524</v>
      </c>
      <c r="N37">
        <f>'Ind T4'!C92</f>
        <v>-0.27303690777481515</v>
      </c>
    </row>
    <row r="38" spans="12:14" x14ac:dyDescent="0.2">
      <c r="L38" s="13" t="str">
        <f>'Ind T4'!A52</f>
        <v>Mining and quarrying</v>
      </c>
      <c r="M38">
        <f>'Ind T4'!B91</f>
        <v>5.3645494647709846</v>
      </c>
      <c r="N38">
        <f>'Ind T4'!C91</f>
        <v>-3.4917539161036459</v>
      </c>
    </row>
    <row r="39" spans="12:14" x14ac:dyDescent="0.2">
      <c r="L39" s="45" t="str">
        <f>'Ind T4'!A51</f>
        <v>Agriculture</v>
      </c>
      <c r="M39">
        <f>'Ind T4'!B90</f>
        <v>2.9559045328480638</v>
      </c>
      <c r="N39">
        <f>'Ind T4'!C90</f>
        <v>-0.21288641698670174</v>
      </c>
    </row>
    <row r="40" spans="12:14" x14ac:dyDescent="0.2">
      <c r="L40" s="1" t="str">
        <f>CONCATENATE("[",'Ind T4'!A50,"]")</f>
        <v>[Primary sector and utilities]</v>
      </c>
      <c r="M40">
        <f>'Ind T4'!B89</f>
        <v>1.6951135220768965</v>
      </c>
      <c r="N40">
        <f>'Ind T4'!C89</f>
        <v>-0.11546214798360266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Greater Lincolnshire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17.247999999999983</v>
      </c>
      <c r="N5" s="11">
        <f t="shared" ref="N5:AL5" si="1">SUM(N6:N9)</f>
        <v>20.988000000000035</v>
      </c>
      <c r="O5" s="11">
        <f t="shared" si="1"/>
        <v>23.626000000000001</v>
      </c>
      <c r="P5" s="11">
        <f t="shared" si="1"/>
        <v>21.20600000000001</v>
      </c>
      <c r="Q5" s="11">
        <f t="shared" si="1"/>
        <v>18.76600000000002</v>
      </c>
      <c r="R5" s="11">
        <f t="shared" si="1"/>
        <v>19.640000000000022</v>
      </c>
      <c r="S5" s="11">
        <f t="shared" si="1"/>
        <v>19.928000000000029</v>
      </c>
      <c r="T5" s="11">
        <f t="shared" si="1"/>
        <v>21.581000000000031</v>
      </c>
      <c r="U5" s="11">
        <f t="shared" si="1"/>
        <v>21.871000000000038</v>
      </c>
      <c r="V5" s="11">
        <f t="shared" si="1"/>
        <v>18.652999999999963</v>
      </c>
      <c r="W5" s="11">
        <f t="shared" si="1"/>
        <v>21.362000000000037</v>
      </c>
      <c r="X5" s="11">
        <f t="shared" si="1"/>
        <v>21.167999999999989</v>
      </c>
      <c r="Y5" s="11">
        <f t="shared" si="1"/>
        <v>21.085000000000015</v>
      </c>
      <c r="Z5" s="11">
        <f t="shared" si="1"/>
        <v>21.094000000000012</v>
      </c>
      <c r="AA5" s="11">
        <f t="shared" si="1"/>
        <v>21.234999999999999</v>
      </c>
      <c r="AB5" s="11">
        <f t="shared" si="1"/>
        <v>21.268000000000029</v>
      </c>
      <c r="AC5" s="11">
        <f t="shared" si="1"/>
        <v>21.285</v>
      </c>
      <c r="AD5" s="11">
        <f t="shared" si="1"/>
        <v>21.276000000000021</v>
      </c>
      <c r="AE5" s="11">
        <f t="shared" si="1"/>
        <v>21.248000000000037</v>
      </c>
      <c r="AF5" s="11">
        <f t="shared" si="1"/>
        <v>21.212999999999958</v>
      </c>
      <c r="AG5" s="11">
        <f t="shared" si="1"/>
        <v>21.182999999999975</v>
      </c>
      <c r="AH5" s="11">
        <f t="shared" si="1"/>
        <v>21.147000000000013</v>
      </c>
      <c r="AI5" s="11">
        <f t="shared" si="1"/>
        <v>21.109999999999985</v>
      </c>
      <c r="AJ5" s="11">
        <f t="shared" si="1"/>
        <v>21.072000000000003</v>
      </c>
      <c r="AK5" s="11">
        <f t="shared" si="1"/>
        <v>21.033000000000015</v>
      </c>
      <c r="AL5" s="11">
        <f t="shared" si="1"/>
        <v>20.995000000000033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11.098999999999979</v>
      </c>
      <c r="N6" s="11">
        <v>14.375000000000034</v>
      </c>
      <c r="O6" s="11">
        <v>16.556999999999995</v>
      </c>
      <c r="P6" s="11">
        <v>14.324000000000005</v>
      </c>
      <c r="Q6" s="11">
        <v>11.130000000000026</v>
      </c>
      <c r="R6" s="11">
        <v>12.392000000000024</v>
      </c>
      <c r="S6" s="11">
        <v>13.015000000000036</v>
      </c>
      <c r="T6" s="11">
        <v>14.435000000000025</v>
      </c>
      <c r="U6" s="11">
        <v>14.459000000000037</v>
      </c>
      <c r="V6" s="11">
        <v>11.259999999999964</v>
      </c>
      <c r="W6" s="11">
        <v>14.335000000000026</v>
      </c>
      <c r="X6" s="11">
        <v>14.327999999999992</v>
      </c>
      <c r="Y6" s="11">
        <v>14.327000000000025</v>
      </c>
      <c r="Z6" s="11">
        <v>14.324000000000002</v>
      </c>
      <c r="AA6" s="11">
        <v>14.297999999999995</v>
      </c>
      <c r="AB6" s="11">
        <v>14.250000000000018</v>
      </c>
      <c r="AC6" s="11">
        <v>14.213000000000005</v>
      </c>
      <c r="AD6" s="11">
        <v>14.175000000000018</v>
      </c>
      <c r="AE6" s="11">
        <v>14.133000000000031</v>
      </c>
      <c r="AF6" s="11">
        <v>14.091999999999969</v>
      </c>
      <c r="AG6" s="11">
        <v>14.058999999999966</v>
      </c>
      <c r="AH6" s="11">
        <v>14.025000000000004</v>
      </c>
      <c r="AI6" s="11">
        <v>13.990999999999987</v>
      </c>
      <c r="AJ6" s="11">
        <v>13.956000000000005</v>
      </c>
      <c r="AK6" s="172">
        <v>13.920000000000012</v>
      </c>
      <c r="AL6" s="11">
        <v>13.884000000000032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0.8539999999999992</v>
      </c>
      <c r="N7" s="11">
        <v>0.97799999999999998</v>
      </c>
      <c r="O7" s="11">
        <v>0.87499999999999634</v>
      </c>
      <c r="P7" s="11">
        <v>0.46600000000000069</v>
      </c>
      <c r="Q7" s="11">
        <v>0.58699999999999997</v>
      </c>
      <c r="R7" s="11">
        <v>0.70999999999999963</v>
      </c>
      <c r="S7" s="11">
        <v>0.84599999999999898</v>
      </c>
      <c r="T7" s="11">
        <v>0.83600000000000141</v>
      </c>
      <c r="U7" s="11">
        <v>0.98599999999999843</v>
      </c>
      <c r="V7" s="11">
        <v>0.93399999999999828</v>
      </c>
      <c r="W7" s="11">
        <v>0.92199999999999949</v>
      </c>
      <c r="X7" s="11">
        <v>0.876000000000001</v>
      </c>
      <c r="Y7" s="11">
        <v>0.85799999999999965</v>
      </c>
      <c r="Z7" s="11">
        <v>0.81899999999999684</v>
      </c>
      <c r="AA7" s="11">
        <v>0.7790000000000008</v>
      </c>
      <c r="AB7" s="11">
        <v>0.747</v>
      </c>
      <c r="AC7" s="11">
        <v>0.7200000000000002</v>
      </c>
      <c r="AD7" s="11">
        <v>0.69499999999999984</v>
      </c>
      <c r="AE7" s="11">
        <v>0.67100000000000037</v>
      </c>
      <c r="AF7" s="11">
        <v>0.64899999999999947</v>
      </c>
      <c r="AG7" s="11">
        <v>0.62999999999999845</v>
      </c>
      <c r="AH7" s="11">
        <v>0.60900000000000265</v>
      </c>
      <c r="AI7" s="11">
        <v>0.59000000000000052</v>
      </c>
      <c r="AJ7" s="11">
        <v>0.57299999999999895</v>
      </c>
      <c r="AK7" s="172">
        <v>0.55600000000000105</v>
      </c>
      <c r="AL7" s="11">
        <v>0.54099999999999993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1.2300000000000029</v>
      </c>
      <c r="N8" s="11">
        <v>1.236</v>
      </c>
      <c r="O8" s="11">
        <v>1.6920000000000006</v>
      </c>
      <c r="P8" s="11">
        <v>1.394000000000003</v>
      </c>
      <c r="Q8" s="11">
        <v>1.4419999999999955</v>
      </c>
      <c r="R8" s="11">
        <v>1.297000000000003</v>
      </c>
      <c r="S8" s="11">
        <v>1.2290000000000001</v>
      </c>
      <c r="T8" s="11">
        <v>1.2920000000000031</v>
      </c>
      <c r="U8" s="11">
        <v>1.4069999999999978</v>
      </c>
      <c r="V8" s="11">
        <v>1.3590000000000013</v>
      </c>
      <c r="W8" s="11">
        <v>1.3190000000000015</v>
      </c>
      <c r="X8" s="11">
        <v>1.3050000000000006</v>
      </c>
      <c r="Y8" s="11">
        <v>1.2830000000000001</v>
      </c>
      <c r="Z8" s="11">
        <v>1.2780000000000002</v>
      </c>
      <c r="AA8" s="11">
        <v>1.2759999999999996</v>
      </c>
      <c r="AB8" s="11">
        <v>1.2739999999999985</v>
      </c>
      <c r="AC8" s="11">
        <v>1.2720000000000002</v>
      </c>
      <c r="AD8" s="11">
        <v>1.2700000000000038</v>
      </c>
      <c r="AE8" s="11">
        <v>1.268999999999999</v>
      </c>
      <c r="AF8" s="11">
        <v>1.2679999999999993</v>
      </c>
      <c r="AG8" s="11">
        <v>1.2670000000000012</v>
      </c>
      <c r="AH8" s="11">
        <v>1.2670000000000017</v>
      </c>
      <c r="AI8" s="11">
        <v>1.2660000000000056</v>
      </c>
      <c r="AJ8" s="11">
        <v>1.2659999999999991</v>
      </c>
      <c r="AK8" s="172">
        <v>1.2660000000000036</v>
      </c>
      <c r="AL8" s="11">
        <v>1.2660000000000007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4.0650000000000031</v>
      </c>
      <c r="N9" s="11">
        <v>4.3990000000000009</v>
      </c>
      <c r="O9" s="11">
        <v>4.5020000000000087</v>
      </c>
      <c r="P9" s="11">
        <v>5.0220000000000038</v>
      </c>
      <c r="Q9" s="11">
        <v>5.6069999999999993</v>
      </c>
      <c r="R9" s="11">
        <v>5.2409999999999943</v>
      </c>
      <c r="S9" s="11">
        <v>4.8379999999999939</v>
      </c>
      <c r="T9" s="11">
        <v>5.0180000000000025</v>
      </c>
      <c r="U9" s="11">
        <v>5.0190000000000063</v>
      </c>
      <c r="V9" s="11">
        <v>5.1000000000000014</v>
      </c>
      <c r="W9" s="11">
        <v>4.7860000000000129</v>
      </c>
      <c r="X9" s="11">
        <v>4.6589999999999945</v>
      </c>
      <c r="Y9" s="11">
        <v>4.6169999999999884</v>
      </c>
      <c r="Z9" s="11">
        <v>4.6730000000000116</v>
      </c>
      <c r="AA9" s="11">
        <v>4.8820000000000059</v>
      </c>
      <c r="AB9" s="11">
        <v>4.9970000000000159</v>
      </c>
      <c r="AC9" s="11">
        <v>5.0799999999999947</v>
      </c>
      <c r="AD9" s="11">
        <v>5.1359999999999983</v>
      </c>
      <c r="AE9" s="11">
        <v>5.1750000000000043</v>
      </c>
      <c r="AF9" s="11">
        <v>5.2039999999999891</v>
      </c>
      <c r="AG9" s="11">
        <v>5.2270000000000092</v>
      </c>
      <c r="AH9" s="11">
        <v>5.2460000000000058</v>
      </c>
      <c r="AI9" s="11">
        <v>5.2629999999999919</v>
      </c>
      <c r="AJ9" s="11">
        <v>5.2770000000000019</v>
      </c>
      <c r="AK9" s="172">
        <v>5.2910000000000004</v>
      </c>
      <c r="AL9" s="11">
        <v>5.3039999999999985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62.335000000000129</v>
      </c>
      <c r="N11" s="11">
        <f t="shared" si="2"/>
        <v>63.039999999999992</v>
      </c>
      <c r="O11" s="11">
        <f t="shared" si="2"/>
        <v>62.527000000000051</v>
      </c>
      <c r="P11" s="11">
        <f t="shared" si="2"/>
        <v>61.847000000000037</v>
      </c>
      <c r="Q11" s="11">
        <f t="shared" si="2"/>
        <v>63.708999999999911</v>
      </c>
      <c r="R11" s="11">
        <f t="shared" ref="R11" si="3">SUM(R12:R14)</f>
        <v>68.989000000000146</v>
      </c>
      <c r="S11" s="11">
        <f t="shared" ref="S11" si="4">SUM(S12:S14)</f>
        <v>65.387999999999906</v>
      </c>
      <c r="T11" s="11">
        <f t="shared" ref="T11" si="5">SUM(T12:T14)</f>
        <v>71.400999999999925</v>
      </c>
      <c r="U11" s="11">
        <f t="shared" ref="U11" si="6">SUM(U12:U14)</f>
        <v>74.370000000000047</v>
      </c>
      <c r="V11" s="11">
        <f t="shared" ref="V11" si="7">SUM(V12:V14)</f>
        <v>67.950999999999979</v>
      </c>
      <c r="W11" s="11">
        <f t="shared" ref="W11" si="8">SUM(W12:W14)</f>
        <v>68.03400000000002</v>
      </c>
      <c r="X11" s="11">
        <f t="shared" ref="X11" si="9">SUM(X12:X14)</f>
        <v>67.930999999999997</v>
      </c>
      <c r="Y11" s="11">
        <f t="shared" ref="Y11" si="10">SUM(Y12:Y14)</f>
        <v>67.490999999999985</v>
      </c>
      <c r="Z11" s="11">
        <f t="shared" ref="Z11" si="11">SUM(Z12:Z14)</f>
        <v>66.89500000000001</v>
      </c>
      <c r="AA11" s="11">
        <f t="shared" ref="AA11" si="12">SUM(AA12:AA14)</f>
        <v>66.452000000000112</v>
      </c>
      <c r="AB11" s="11">
        <f t="shared" ref="AB11" si="13">SUM(AB12:AB14)</f>
        <v>65.943999999999946</v>
      </c>
      <c r="AC11" s="11">
        <f t="shared" ref="AC11" si="14">SUM(AC12:AC14)</f>
        <v>65.491000000000156</v>
      </c>
      <c r="AD11" s="11">
        <f>SUM(AD12:AD14)</f>
        <v>65.028999999999897</v>
      </c>
      <c r="AE11" s="11">
        <f t="shared" ref="AE11" si="15">SUM(AE12:AE14)</f>
        <v>64.592000000000041</v>
      </c>
      <c r="AF11" s="11">
        <f t="shared" ref="AF11" si="16">SUM(AF12:AF14)</f>
        <v>64.174000000000021</v>
      </c>
      <c r="AG11" s="11">
        <f t="shared" ref="AG11:AL11" si="17">SUM(AG12:AG14)</f>
        <v>63.819000000000109</v>
      </c>
      <c r="AH11" s="11">
        <f t="shared" si="17"/>
        <v>63.463999999999949</v>
      </c>
      <c r="AI11" s="11">
        <f t="shared" si="17"/>
        <v>63.120000000000033</v>
      </c>
      <c r="AJ11" s="11">
        <f t="shared" si="17"/>
        <v>62.788000000000004</v>
      </c>
      <c r="AK11" s="11">
        <f t="shared" si="17"/>
        <v>62.466000000000101</v>
      </c>
      <c r="AL11" s="11">
        <f t="shared" si="17"/>
        <v>62.16099999999998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20.941000000000003</v>
      </c>
      <c r="N12" s="11">
        <v>19.639999999999972</v>
      </c>
      <c r="O12" s="11">
        <v>20.678000000000061</v>
      </c>
      <c r="P12" s="11">
        <v>21.252000000000017</v>
      </c>
      <c r="Q12" s="11">
        <v>21.216999999999935</v>
      </c>
      <c r="R12" s="11">
        <v>22.367999999999988</v>
      </c>
      <c r="S12" s="11">
        <v>24.907000000000011</v>
      </c>
      <c r="T12" s="11">
        <v>25.79999999999994</v>
      </c>
      <c r="U12" s="11">
        <v>26.809999999999974</v>
      </c>
      <c r="V12" s="11">
        <v>24.064000000000018</v>
      </c>
      <c r="W12" s="11">
        <v>24.152000000000037</v>
      </c>
      <c r="X12" s="11">
        <v>24.376999999999949</v>
      </c>
      <c r="Y12" s="11">
        <v>24.668999999999958</v>
      </c>
      <c r="Z12" s="11">
        <v>24.884999999999973</v>
      </c>
      <c r="AA12" s="11">
        <v>24.971999999999987</v>
      </c>
      <c r="AB12" s="11">
        <v>24.98199999999995</v>
      </c>
      <c r="AC12" s="11">
        <v>24.993000000000034</v>
      </c>
      <c r="AD12" s="11">
        <v>24.998999999999985</v>
      </c>
      <c r="AE12" s="11">
        <v>25.005000000000038</v>
      </c>
      <c r="AF12" s="11">
        <v>25.011000000000013</v>
      </c>
      <c r="AG12" s="11">
        <v>25.040000000000024</v>
      </c>
      <c r="AH12" s="11">
        <v>25.07200000000001</v>
      </c>
      <c r="AI12" s="11">
        <v>25.104000000000013</v>
      </c>
      <c r="AJ12" s="11">
        <v>25.134999999999994</v>
      </c>
      <c r="AK12" s="172">
        <v>25.164000000000058</v>
      </c>
      <c r="AL12" s="11">
        <v>25.192000000000025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5.4530000000000118</v>
      </c>
      <c r="N13" s="11">
        <v>5.7210000000000303</v>
      </c>
      <c r="O13" s="11">
        <v>6.8670000000000053</v>
      </c>
      <c r="P13" s="11">
        <v>6.7619999999999951</v>
      </c>
      <c r="Q13" s="11">
        <v>7.687000000000018</v>
      </c>
      <c r="R13" s="11">
        <v>7.5750000000000162</v>
      </c>
      <c r="S13" s="11">
        <v>5.8700000000000099</v>
      </c>
      <c r="T13" s="11">
        <v>6.2859999999999996</v>
      </c>
      <c r="U13" s="11">
        <v>7.3489999999999887</v>
      </c>
      <c r="V13" s="11">
        <v>5.5139999999999878</v>
      </c>
      <c r="W13" s="11">
        <v>5.2779999999999863</v>
      </c>
      <c r="X13" s="11">
        <v>5.3669999999999938</v>
      </c>
      <c r="Y13" s="11">
        <v>5.3150000000000031</v>
      </c>
      <c r="Z13" s="11">
        <v>5.3039999999999967</v>
      </c>
      <c r="AA13" s="11">
        <v>5.2749999999999879</v>
      </c>
      <c r="AB13" s="11">
        <v>5.2490000000000068</v>
      </c>
      <c r="AC13" s="11">
        <v>5.1930000000000032</v>
      </c>
      <c r="AD13" s="11">
        <v>5.1369999999999889</v>
      </c>
      <c r="AE13" s="11">
        <v>5.0820000000000025</v>
      </c>
      <c r="AF13" s="11">
        <v>5.0270000000000143</v>
      </c>
      <c r="AG13" s="11">
        <v>4.9759999999999938</v>
      </c>
      <c r="AH13" s="11">
        <v>4.9240000000000004</v>
      </c>
      <c r="AI13" s="11">
        <v>4.8709999999999969</v>
      </c>
      <c r="AJ13" s="11">
        <v>4.8179999999999952</v>
      </c>
      <c r="AK13" s="172">
        <v>4.7650000000000077</v>
      </c>
      <c r="AL13" s="11">
        <v>4.7119999999999918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35.941000000000116</v>
      </c>
      <c r="N14" s="11">
        <v>37.678999999999988</v>
      </c>
      <c r="O14" s="11">
        <v>34.981999999999985</v>
      </c>
      <c r="P14" s="11">
        <v>33.833000000000027</v>
      </c>
      <c r="Q14" s="11">
        <v>34.804999999999957</v>
      </c>
      <c r="R14" s="11">
        <v>39.046000000000149</v>
      </c>
      <c r="S14" s="11">
        <v>34.610999999999883</v>
      </c>
      <c r="T14" s="11">
        <v>39.314999999999976</v>
      </c>
      <c r="U14" s="11">
        <v>40.211000000000084</v>
      </c>
      <c r="V14" s="11">
        <v>38.372999999999969</v>
      </c>
      <c r="W14" s="11">
        <v>38.603999999999992</v>
      </c>
      <c r="X14" s="11">
        <v>38.187000000000054</v>
      </c>
      <c r="Y14" s="11">
        <v>37.507000000000026</v>
      </c>
      <c r="Z14" s="11">
        <v>36.706000000000046</v>
      </c>
      <c r="AA14" s="11">
        <v>36.205000000000133</v>
      </c>
      <c r="AB14" s="11">
        <v>35.712999999999994</v>
      </c>
      <c r="AC14" s="11">
        <v>35.305000000000128</v>
      </c>
      <c r="AD14" s="11">
        <v>34.892999999999923</v>
      </c>
      <c r="AE14" s="11">
        <v>34.50500000000001</v>
      </c>
      <c r="AF14" s="11">
        <v>34.135999999999989</v>
      </c>
      <c r="AG14" s="11">
        <v>33.80300000000009</v>
      </c>
      <c r="AH14" s="11">
        <v>33.46799999999994</v>
      </c>
      <c r="AI14" s="11">
        <v>33.145000000000024</v>
      </c>
      <c r="AJ14" s="11">
        <v>32.835000000000015</v>
      </c>
      <c r="AK14" s="172">
        <v>32.537000000000035</v>
      </c>
      <c r="AL14" s="11">
        <v>32.256999999999962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35.047000000000125</v>
      </c>
      <c r="N16" s="11">
        <v>36.080999999999882</v>
      </c>
      <c r="O16" s="11">
        <v>34.770999999999972</v>
      </c>
      <c r="P16" s="11">
        <v>29.696999999999981</v>
      </c>
      <c r="Q16" s="11">
        <v>35.275999999999861</v>
      </c>
      <c r="R16" s="11">
        <v>35.251000000000047</v>
      </c>
      <c r="S16" s="11">
        <v>38.302999999999955</v>
      </c>
      <c r="T16" s="11">
        <v>37.257999999999917</v>
      </c>
      <c r="U16" s="11">
        <v>35.737000000000023</v>
      </c>
      <c r="V16" s="11">
        <v>34.611999999999952</v>
      </c>
      <c r="W16" s="11">
        <v>34.021000000000058</v>
      </c>
      <c r="X16" s="11">
        <v>33.403999999999989</v>
      </c>
      <c r="Y16" s="11">
        <v>33.548000000000052</v>
      </c>
      <c r="Z16" s="11">
        <v>33.878000000000007</v>
      </c>
      <c r="AA16" s="11">
        <v>34.182000000000059</v>
      </c>
      <c r="AB16" s="11">
        <v>34.368999999999993</v>
      </c>
      <c r="AC16" s="11">
        <v>34.518999999999977</v>
      </c>
      <c r="AD16" s="11">
        <v>34.587999999999937</v>
      </c>
      <c r="AE16" s="11">
        <v>34.695000000000057</v>
      </c>
      <c r="AF16" s="11">
        <v>34.781999999999975</v>
      </c>
      <c r="AG16" s="11">
        <v>34.909999999999989</v>
      </c>
      <c r="AH16" s="11">
        <v>35.042999999999942</v>
      </c>
      <c r="AI16" s="11">
        <v>35.18400000000009</v>
      </c>
      <c r="AJ16" s="11">
        <v>35.328999999999972</v>
      </c>
      <c r="AK16" s="172">
        <v>35.476999999999997</v>
      </c>
      <c r="AL16" s="11">
        <v>35.626999999999988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138.27200000000011</v>
      </c>
      <c r="N18" s="11">
        <f t="shared" ref="N18:AL18" si="18">SUM(N19:N21)</f>
        <v>141.49600000000027</v>
      </c>
      <c r="O18" s="11">
        <f t="shared" si="18"/>
        <v>139.88800000000003</v>
      </c>
      <c r="P18" s="11">
        <f t="shared" si="18"/>
        <v>138.81599999999995</v>
      </c>
      <c r="Q18" s="11">
        <f t="shared" si="18"/>
        <v>137.55300000000005</v>
      </c>
      <c r="R18" s="11">
        <f t="shared" si="18"/>
        <v>143.00700000000001</v>
      </c>
      <c r="S18" s="11">
        <f t="shared" si="18"/>
        <v>153.60399999999998</v>
      </c>
      <c r="T18" s="11">
        <f t="shared" si="18"/>
        <v>153.92700000000019</v>
      </c>
      <c r="U18" s="11">
        <f t="shared" si="18"/>
        <v>143.63599999999991</v>
      </c>
      <c r="V18" s="11">
        <f t="shared" si="18"/>
        <v>146.2359999999999</v>
      </c>
      <c r="W18" s="11">
        <f t="shared" si="18"/>
        <v>144.13800000000023</v>
      </c>
      <c r="X18" s="11">
        <f t="shared" si="18"/>
        <v>143.58300000000003</v>
      </c>
      <c r="Y18" s="11">
        <f t="shared" si="18"/>
        <v>144.34800000000018</v>
      </c>
      <c r="Z18" s="11">
        <f t="shared" si="18"/>
        <v>144.93099999999998</v>
      </c>
      <c r="AA18" s="11">
        <f t="shared" si="18"/>
        <v>145.88600000000008</v>
      </c>
      <c r="AB18" s="11">
        <f t="shared" si="18"/>
        <v>146.65500000000009</v>
      </c>
      <c r="AC18" s="11">
        <f t="shared" si="18"/>
        <v>147.23400000000009</v>
      </c>
      <c r="AD18" s="11">
        <f t="shared" si="18"/>
        <v>147.74999999999997</v>
      </c>
      <c r="AE18" s="11">
        <f t="shared" si="18"/>
        <v>148.23200000000031</v>
      </c>
      <c r="AF18" s="11">
        <f t="shared" si="18"/>
        <v>148.69699999999975</v>
      </c>
      <c r="AG18" s="11">
        <f t="shared" si="18"/>
        <v>149.17800000000005</v>
      </c>
      <c r="AH18" s="11">
        <f t="shared" si="18"/>
        <v>149.64500000000012</v>
      </c>
      <c r="AI18" s="11">
        <f t="shared" si="18"/>
        <v>150.0959999999998</v>
      </c>
      <c r="AJ18" s="11">
        <f t="shared" si="18"/>
        <v>150.57499999999987</v>
      </c>
      <c r="AK18" s="11">
        <f t="shared" si="18"/>
        <v>151.02599999999984</v>
      </c>
      <c r="AL18" s="11">
        <f t="shared" si="18"/>
        <v>151.45999999999989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81.83700000000006</v>
      </c>
      <c r="N19" s="11">
        <v>85.753000000000213</v>
      </c>
      <c r="O19" s="11">
        <v>84.185000000000002</v>
      </c>
      <c r="P19" s="11">
        <v>79.614999999999981</v>
      </c>
      <c r="Q19" s="11">
        <v>82.407000000000082</v>
      </c>
      <c r="R19" s="11">
        <v>82.774000000000072</v>
      </c>
      <c r="S19" s="11">
        <v>88.075999999999937</v>
      </c>
      <c r="T19" s="11">
        <v>85.369000000000113</v>
      </c>
      <c r="U19" s="11">
        <v>77.589999999999975</v>
      </c>
      <c r="V19" s="11">
        <v>84.95299999999996</v>
      </c>
      <c r="W19" s="11">
        <v>81.490000000000094</v>
      </c>
      <c r="X19" s="11">
        <v>81.985000000000042</v>
      </c>
      <c r="Y19" s="11">
        <v>82.153000000000134</v>
      </c>
      <c r="Z19" s="11">
        <v>82.163000000000025</v>
      </c>
      <c r="AA19" s="11">
        <v>82.317000000000078</v>
      </c>
      <c r="AB19" s="11">
        <v>82.538000000000139</v>
      </c>
      <c r="AC19" s="11">
        <v>82.686000000000007</v>
      </c>
      <c r="AD19" s="11">
        <v>82.816999999999851</v>
      </c>
      <c r="AE19" s="11">
        <v>82.939000000000235</v>
      </c>
      <c r="AF19" s="11">
        <v>83.058999999999841</v>
      </c>
      <c r="AG19" s="11">
        <v>83.199000000000083</v>
      </c>
      <c r="AH19" s="11">
        <v>83.349000000000132</v>
      </c>
      <c r="AI19" s="11">
        <v>83.495999999999896</v>
      </c>
      <c r="AJ19" s="11">
        <v>83.683999999999799</v>
      </c>
      <c r="AK19" s="172">
        <v>83.859999999999843</v>
      </c>
      <c r="AL19" s="11">
        <v>84.032000000000039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26.057000000000055</v>
      </c>
      <c r="N20" s="11">
        <v>25.710000000000029</v>
      </c>
      <c r="O20" s="11">
        <v>25.547000000000008</v>
      </c>
      <c r="P20" s="11">
        <v>26.365000000000013</v>
      </c>
      <c r="Q20" s="11">
        <v>24.041999999999902</v>
      </c>
      <c r="R20" s="11">
        <v>26.086000000000016</v>
      </c>
      <c r="S20" s="11">
        <v>27.757000000000009</v>
      </c>
      <c r="T20" s="11">
        <v>29.551000000000027</v>
      </c>
      <c r="U20" s="11">
        <v>28.911999999999978</v>
      </c>
      <c r="V20" s="11">
        <v>25.812999999999953</v>
      </c>
      <c r="W20" s="11">
        <v>28.585000000000058</v>
      </c>
      <c r="X20" s="11">
        <v>29.529000000000028</v>
      </c>
      <c r="Y20" s="11">
        <v>29.426000000000037</v>
      </c>
      <c r="Z20" s="11">
        <v>29.450999999999983</v>
      </c>
      <c r="AA20" s="11">
        <v>29.563999999999961</v>
      </c>
      <c r="AB20" s="11">
        <v>29.634999999999998</v>
      </c>
      <c r="AC20" s="11">
        <v>29.675000000000004</v>
      </c>
      <c r="AD20" s="11">
        <v>29.712</v>
      </c>
      <c r="AE20" s="11">
        <v>29.747000000000032</v>
      </c>
      <c r="AF20" s="11">
        <v>29.782999999999937</v>
      </c>
      <c r="AG20" s="11">
        <v>29.823999999999934</v>
      </c>
      <c r="AH20" s="11">
        <v>29.858999999999977</v>
      </c>
      <c r="AI20" s="11">
        <v>29.89199999999995</v>
      </c>
      <c r="AJ20" s="11">
        <v>29.924000000000042</v>
      </c>
      <c r="AK20" s="172">
        <v>29.954000000000033</v>
      </c>
      <c r="AL20" s="11">
        <v>29.983999999999959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30.378</v>
      </c>
      <c r="N21" s="11">
        <v>30.033000000000001</v>
      </c>
      <c r="O21" s="11">
        <v>30.156000000000013</v>
      </c>
      <c r="P21" s="11">
        <v>32.835999999999956</v>
      </c>
      <c r="Q21" s="11">
        <v>31.104000000000056</v>
      </c>
      <c r="R21" s="11">
        <v>34.146999999999935</v>
      </c>
      <c r="S21" s="11">
        <v>37.771000000000036</v>
      </c>
      <c r="T21" s="11">
        <v>39.007000000000033</v>
      </c>
      <c r="U21" s="11">
        <v>37.133999999999958</v>
      </c>
      <c r="V21" s="11">
        <v>35.470000000000006</v>
      </c>
      <c r="W21" s="11">
        <v>34.063000000000066</v>
      </c>
      <c r="X21" s="11">
        <v>32.068999999999974</v>
      </c>
      <c r="Y21" s="11">
        <v>32.768999999999991</v>
      </c>
      <c r="Z21" s="11">
        <v>33.316999999999965</v>
      </c>
      <c r="AA21" s="11">
        <v>34.005000000000045</v>
      </c>
      <c r="AB21" s="11">
        <v>34.481999999999942</v>
      </c>
      <c r="AC21" s="11">
        <v>34.873000000000083</v>
      </c>
      <c r="AD21" s="11">
        <v>35.22100000000011</v>
      </c>
      <c r="AE21" s="11">
        <v>35.546000000000063</v>
      </c>
      <c r="AF21" s="11">
        <v>35.854999999999968</v>
      </c>
      <c r="AG21" s="11">
        <v>36.155000000000015</v>
      </c>
      <c r="AH21" s="11">
        <v>36.437000000000005</v>
      </c>
      <c r="AI21" s="11">
        <v>36.707999999999963</v>
      </c>
      <c r="AJ21" s="11">
        <v>36.967000000000027</v>
      </c>
      <c r="AK21" s="172">
        <v>37.211999999999954</v>
      </c>
      <c r="AL21" s="11">
        <v>37.443999999999896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102.75399999999998</v>
      </c>
      <c r="N23" s="11">
        <f t="shared" ref="N23:AL23" si="19">SUM(N24:N31)</f>
        <v>106.88799999999999</v>
      </c>
      <c r="O23" s="11">
        <f t="shared" si="19"/>
        <v>99.810000000000102</v>
      </c>
      <c r="P23" s="11">
        <f t="shared" si="19"/>
        <v>103.07099999999993</v>
      </c>
      <c r="Q23" s="11">
        <f t="shared" si="19"/>
        <v>115.81599999999993</v>
      </c>
      <c r="R23" s="11">
        <f t="shared" si="19"/>
        <v>108.91699999999999</v>
      </c>
      <c r="S23" s="11">
        <f t="shared" si="19"/>
        <v>108.72700000000005</v>
      </c>
      <c r="T23" s="11">
        <f t="shared" si="19"/>
        <v>116.47899999999997</v>
      </c>
      <c r="U23" s="11">
        <f t="shared" si="19"/>
        <v>114.37600000000026</v>
      </c>
      <c r="V23" s="11">
        <f t="shared" si="19"/>
        <v>118.97200000000002</v>
      </c>
      <c r="W23" s="11">
        <f t="shared" si="19"/>
        <v>120.74400000000011</v>
      </c>
      <c r="X23" s="11">
        <f t="shared" si="19"/>
        <v>121.05400000000007</v>
      </c>
      <c r="Y23" s="11">
        <f t="shared" si="19"/>
        <v>120.82799999999996</v>
      </c>
      <c r="Z23" s="11">
        <f t="shared" si="19"/>
        <v>121.27499999999986</v>
      </c>
      <c r="AA23" s="11">
        <f t="shared" si="19"/>
        <v>121.90599999999996</v>
      </c>
      <c r="AB23" s="11">
        <f t="shared" si="19"/>
        <v>122.39800000000015</v>
      </c>
      <c r="AC23" s="11">
        <f t="shared" si="19"/>
        <v>122.94799999999989</v>
      </c>
      <c r="AD23" s="11">
        <f t="shared" si="19"/>
        <v>123.48300000000008</v>
      </c>
      <c r="AE23" s="11">
        <f t="shared" si="19"/>
        <v>124.02300000000007</v>
      </c>
      <c r="AF23" s="11">
        <f t="shared" si="19"/>
        <v>124.57300000000012</v>
      </c>
      <c r="AG23" s="11">
        <f t="shared" si="19"/>
        <v>125.16300000000007</v>
      </c>
      <c r="AH23" s="11">
        <f t="shared" si="19"/>
        <v>125.73600000000006</v>
      </c>
      <c r="AI23" s="11">
        <f t="shared" si="19"/>
        <v>126.31199999999993</v>
      </c>
      <c r="AJ23" s="11">
        <f t="shared" si="19"/>
        <v>126.89000000000014</v>
      </c>
      <c r="AK23" s="11">
        <f t="shared" si="19"/>
        <v>127.46100000000011</v>
      </c>
      <c r="AL23" s="11">
        <f t="shared" si="19"/>
        <v>128.03399999999988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2.5820000000000034</v>
      </c>
      <c r="N24" s="11">
        <v>2.6650000000000023</v>
      </c>
      <c r="O24" s="11">
        <v>2.6590000000000025</v>
      </c>
      <c r="P24" s="11">
        <v>2.8100000000000049</v>
      </c>
      <c r="Q24" s="11">
        <v>2.9310000000000072</v>
      </c>
      <c r="R24" s="11">
        <v>2.0880000000000023</v>
      </c>
      <c r="S24" s="11">
        <v>2.5330000000000101</v>
      </c>
      <c r="T24" s="11">
        <v>2.9090000000000065</v>
      </c>
      <c r="U24" s="11">
        <v>1.605999999999999</v>
      </c>
      <c r="V24" s="11">
        <v>2.9180000000000046</v>
      </c>
      <c r="W24" s="11">
        <v>2.2020000000000048</v>
      </c>
      <c r="X24" s="11">
        <v>2.1789999999999963</v>
      </c>
      <c r="Y24" s="11">
        <v>2.1729999999999992</v>
      </c>
      <c r="Z24" s="11">
        <v>2.1649999999999956</v>
      </c>
      <c r="AA24" s="11">
        <v>2.1610000000000031</v>
      </c>
      <c r="AB24" s="11">
        <v>2.1680000000000015</v>
      </c>
      <c r="AC24" s="11">
        <v>2.1720000000000006</v>
      </c>
      <c r="AD24" s="11">
        <v>2.1759999999999997</v>
      </c>
      <c r="AE24" s="11">
        <v>2.1800000000000033</v>
      </c>
      <c r="AF24" s="11">
        <v>2.1839999999999971</v>
      </c>
      <c r="AG24" s="11">
        <v>2.1880000000000002</v>
      </c>
      <c r="AH24" s="11">
        <v>2.1909999999999998</v>
      </c>
      <c r="AI24" s="11">
        <v>2.1939999999999991</v>
      </c>
      <c r="AJ24" s="11">
        <v>2.1979999999999968</v>
      </c>
      <c r="AK24" s="172">
        <v>2.2009999999999974</v>
      </c>
      <c r="AL24" s="11">
        <v>2.2050000000000014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5.8370000000000095</v>
      </c>
      <c r="N25" s="11">
        <v>4.6249999999999929</v>
      </c>
      <c r="O25" s="11">
        <v>3.9830000000000028</v>
      </c>
      <c r="P25" s="11">
        <v>5.665000000000008</v>
      </c>
      <c r="Q25" s="11">
        <v>6.0129999999999963</v>
      </c>
      <c r="R25" s="11">
        <v>5.3660000000000121</v>
      </c>
      <c r="S25" s="11">
        <v>5.6760000000000215</v>
      </c>
      <c r="T25" s="11">
        <v>7.8099999999999952</v>
      </c>
      <c r="U25" s="11">
        <v>7.4890000000000025</v>
      </c>
      <c r="V25" s="11">
        <v>6.0439999999999996</v>
      </c>
      <c r="W25" s="11">
        <v>5.4690000000000101</v>
      </c>
      <c r="X25" s="11">
        <v>5.6219999999999928</v>
      </c>
      <c r="Y25" s="11">
        <v>5.6680000000000081</v>
      </c>
      <c r="Z25" s="11">
        <v>5.7720000000000091</v>
      </c>
      <c r="AA25" s="11">
        <v>5.8500000000000121</v>
      </c>
      <c r="AB25" s="11">
        <v>5.9120000000000088</v>
      </c>
      <c r="AC25" s="11">
        <v>5.9700000000000024</v>
      </c>
      <c r="AD25" s="11">
        <v>6.018000000000006</v>
      </c>
      <c r="AE25" s="11">
        <v>6.0640000000000072</v>
      </c>
      <c r="AF25" s="11">
        <v>6.1080000000000139</v>
      </c>
      <c r="AG25" s="11">
        <v>6.1560000000000077</v>
      </c>
      <c r="AH25" s="11">
        <v>6.2019999999999937</v>
      </c>
      <c r="AI25" s="11">
        <v>6.2469999999999883</v>
      </c>
      <c r="AJ25" s="11">
        <v>6.2899999999999894</v>
      </c>
      <c r="AK25" s="172">
        <v>6.3289999999999962</v>
      </c>
      <c r="AL25" s="11">
        <v>6.3659999999999899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4.4620000000000015</v>
      </c>
      <c r="N26" s="11">
        <v>5.2870000000000186</v>
      </c>
      <c r="O26" s="11">
        <v>5.4279999999999937</v>
      </c>
      <c r="P26" s="11">
        <v>4.561000000000007</v>
      </c>
      <c r="Q26" s="11">
        <v>5.9789999999999868</v>
      </c>
      <c r="R26" s="11">
        <v>6.1699999999999884</v>
      </c>
      <c r="S26" s="11">
        <v>4.0210000000000008</v>
      </c>
      <c r="T26" s="11">
        <v>5.1860000000000044</v>
      </c>
      <c r="U26" s="11">
        <v>4.7229999999999919</v>
      </c>
      <c r="V26" s="11">
        <v>4.4890000000000008</v>
      </c>
      <c r="W26" s="11">
        <v>4.9529999999999879</v>
      </c>
      <c r="X26" s="11">
        <v>5.0419999999999998</v>
      </c>
      <c r="Y26" s="11">
        <v>5.0120000000000013</v>
      </c>
      <c r="Z26" s="11">
        <v>4.9779999999999971</v>
      </c>
      <c r="AA26" s="11">
        <v>4.9349999999999854</v>
      </c>
      <c r="AB26" s="11">
        <v>4.9029999999999951</v>
      </c>
      <c r="AC26" s="11">
        <v>4.8769999999999936</v>
      </c>
      <c r="AD26" s="11">
        <v>4.8499999999999988</v>
      </c>
      <c r="AE26" s="11">
        <v>4.8230000000000084</v>
      </c>
      <c r="AF26" s="11">
        <v>4.7960000000000038</v>
      </c>
      <c r="AG26" s="11">
        <v>4.771999999999994</v>
      </c>
      <c r="AH26" s="11">
        <v>4.7440000000000078</v>
      </c>
      <c r="AI26" s="11">
        <v>4.7169999999999952</v>
      </c>
      <c r="AJ26" s="11">
        <v>4.6900000000000031</v>
      </c>
      <c r="AK26" s="172">
        <v>4.6629999999999985</v>
      </c>
      <c r="AL26" s="11">
        <v>4.6359999999999904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5.8159999999999927</v>
      </c>
      <c r="N27" s="11">
        <v>5.1690000000000218</v>
      </c>
      <c r="O27" s="11">
        <v>4.9770000000000119</v>
      </c>
      <c r="P27" s="11">
        <v>5.5400000000000134</v>
      </c>
      <c r="Q27" s="11">
        <v>6.0889999999999791</v>
      </c>
      <c r="R27" s="11">
        <v>5.752000000000014</v>
      </c>
      <c r="S27" s="11">
        <v>5.6969999999999894</v>
      </c>
      <c r="T27" s="11">
        <v>5.665999999999995</v>
      </c>
      <c r="U27" s="11">
        <v>6.0519999999999925</v>
      </c>
      <c r="V27" s="11">
        <v>7.1069999999999958</v>
      </c>
      <c r="W27" s="11">
        <v>7.6729999999999938</v>
      </c>
      <c r="X27" s="11">
        <v>7.4890000000000159</v>
      </c>
      <c r="Y27" s="11">
        <v>7.3100000000000005</v>
      </c>
      <c r="Z27" s="11">
        <v>7.19</v>
      </c>
      <c r="AA27" s="11">
        <v>7.1239999999999934</v>
      </c>
      <c r="AB27" s="11">
        <v>7.152000000000009</v>
      </c>
      <c r="AC27" s="11">
        <v>7.199999999999994</v>
      </c>
      <c r="AD27" s="11">
        <v>7.2560000000000082</v>
      </c>
      <c r="AE27" s="11">
        <v>7.3170000000000091</v>
      </c>
      <c r="AF27" s="11">
        <v>7.3810000000000136</v>
      </c>
      <c r="AG27" s="11">
        <v>7.445999999999998</v>
      </c>
      <c r="AH27" s="11">
        <v>7.5109999999999912</v>
      </c>
      <c r="AI27" s="11">
        <v>7.5760000000000156</v>
      </c>
      <c r="AJ27" s="11">
        <v>7.641000000000008</v>
      </c>
      <c r="AK27" s="172">
        <v>7.704999999999993</v>
      </c>
      <c r="AL27" s="11">
        <v>7.7679999999999945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23.692</v>
      </c>
      <c r="N28" s="11">
        <v>23.740999999999939</v>
      </c>
      <c r="O28" s="11">
        <v>21.451000000000025</v>
      </c>
      <c r="P28" s="11">
        <v>24.456000000000017</v>
      </c>
      <c r="Q28" s="11">
        <v>27.597999999999999</v>
      </c>
      <c r="R28" s="11">
        <v>26.284000000000049</v>
      </c>
      <c r="S28" s="11">
        <v>27.185999999999996</v>
      </c>
      <c r="T28" s="11">
        <v>27.045999999999967</v>
      </c>
      <c r="U28" s="11">
        <v>24.833000000000037</v>
      </c>
      <c r="V28" s="11">
        <v>29.22300000000007</v>
      </c>
      <c r="W28" s="11">
        <v>31.242000000000051</v>
      </c>
      <c r="X28" s="11">
        <v>31.676000000000062</v>
      </c>
      <c r="Y28" s="11">
        <v>31.810000000000048</v>
      </c>
      <c r="Z28" s="11">
        <v>32.009000000000022</v>
      </c>
      <c r="AA28" s="11">
        <v>32.233999999999959</v>
      </c>
      <c r="AB28" s="11">
        <v>32.414999999999978</v>
      </c>
      <c r="AC28" s="11">
        <v>32.581999999999958</v>
      </c>
      <c r="AD28" s="11">
        <v>32.757000000000033</v>
      </c>
      <c r="AE28" s="11">
        <v>32.938000000000073</v>
      </c>
      <c r="AF28" s="11">
        <v>33.127000000000045</v>
      </c>
      <c r="AG28" s="11">
        <v>33.329000000000065</v>
      </c>
      <c r="AH28" s="11">
        <v>33.527000000000015</v>
      </c>
      <c r="AI28" s="11">
        <v>33.724999999999937</v>
      </c>
      <c r="AJ28" s="11">
        <v>33.923000000000066</v>
      </c>
      <c r="AK28" s="172">
        <v>34.120999999999995</v>
      </c>
      <c r="AL28" s="11">
        <v>34.318999999999946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35.768999999999942</v>
      </c>
      <c r="N29" s="11">
        <v>37.960000000000015</v>
      </c>
      <c r="O29" s="11">
        <v>36.518000000000058</v>
      </c>
      <c r="P29" s="11">
        <v>36.007999999999882</v>
      </c>
      <c r="Q29" s="11">
        <v>40.694999999999965</v>
      </c>
      <c r="R29" s="11">
        <v>39.827999999999939</v>
      </c>
      <c r="S29" s="11">
        <v>37.149000000000015</v>
      </c>
      <c r="T29" s="11">
        <v>42.204000000000001</v>
      </c>
      <c r="U29" s="11">
        <v>41.711000000000212</v>
      </c>
      <c r="V29" s="11">
        <v>41.087999999999973</v>
      </c>
      <c r="W29" s="11">
        <v>41.575000000000088</v>
      </c>
      <c r="X29" s="11">
        <v>42.341000000000022</v>
      </c>
      <c r="Y29" s="11">
        <v>43.226999999999919</v>
      </c>
      <c r="Z29" s="11">
        <v>43.781999999999869</v>
      </c>
      <c r="AA29" s="11">
        <v>44.143000000000029</v>
      </c>
      <c r="AB29" s="11">
        <v>44.417000000000137</v>
      </c>
      <c r="AC29" s="11">
        <v>44.727999999999973</v>
      </c>
      <c r="AD29" s="11">
        <v>45.034000000000006</v>
      </c>
      <c r="AE29" s="11">
        <v>45.336999999999961</v>
      </c>
      <c r="AF29" s="11">
        <v>45.639000000000003</v>
      </c>
      <c r="AG29" s="11">
        <v>45.950000000000045</v>
      </c>
      <c r="AH29" s="11">
        <v>46.249000000000024</v>
      </c>
      <c r="AI29" s="11">
        <v>46.54699999999999</v>
      </c>
      <c r="AJ29" s="11">
        <v>46.845000000000056</v>
      </c>
      <c r="AK29" s="172">
        <v>47.143000000000107</v>
      </c>
      <c r="AL29" s="11">
        <v>47.441999999999965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11.130000000000015</v>
      </c>
      <c r="N30" s="11">
        <v>13.367999999999979</v>
      </c>
      <c r="O30" s="11">
        <v>10.833999999999985</v>
      </c>
      <c r="P30" s="11">
        <v>10.137999999999977</v>
      </c>
      <c r="Q30" s="11">
        <v>10.483000000000004</v>
      </c>
      <c r="R30" s="11">
        <v>11.292000000000003</v>
      </c>
      <c r="S30" s="11">
        <v>11.200000000000001</v>
      </c>
      <c r="T30" s="11">
        <v>12.081000000000005</v>
      </c>
      <c r="U30" s="11">
        <v>12.895000000000008</v>
      </c>
      <c r="V30" s="11">
        <v>12.757000000000005</v>
      </c>
      <c r="W30" s="11">
        <v>11.482000000000003</v>
      </c>
      <c r="X30" s="11">
        <v>11.284999999999989</v>
      </c>
      <c r="Y30" s="11">
        <v>10.641999999999989</v>
      </c>
      <c r="Z30" s="11">
        <v>10.436999999999989</v>
      </c>
      <c r="AA30" s="11">
        <v>10.535</v>
      </c>
      <c r="AB30" s="11">
        <v>10.555000000000017</v>
      </c>
      <c r="AC30" s="11">
        <v>10.596999999999989</v>
      </c>
      <c r="AD30" s="11">
        <v>10.623000000000012</v>
      </c>
      <c r="AE30" s="11">
        <v>10.643000000000024</v>
      </c>
      <c r="AF30" s="11">
        <v>10.65800000000003</v>
      </c>
      <c r="AG30" s="11">
        <v>10.674999999999962</v>
      </c>
      <c r="AH30" s="11">
        <v>10.694000000000001</v>
      </c>
      <c r="AI30" s="11">
        <v>10.712999999999992</v>
      </c>
      <c r="AJ30" s="11">
        <v>10.732000000000001</v>
      </c>
      <c r="AK30" s="172">
        <v>10.747999999999999</v>
      </c>
      <c r="AL30" s="11">
        <v>10.762999999999987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13.466000000000005</v>
      </c>
      <c r="N31" s="11">
        <v>14.073000000000009</v>
      </c>
      <c r="O31" s="11">
        <v>13.96000000000002</v>
      </c>
      <c r="P31" s="11">
        <v>13.893000000000017</v>
      </c>
      <c r="Q31" s="11">
        <v>16.027999999999995</v>
      </c>
      <c r="R31" s="11">
        <v>12.136999999999986</v>
      </c>
      <c r="S31" s="11">
        <v>15.265000000000013</v>
      </c>
      <c r="T31" s="11">
        <v>13.577000000000002</v>
      </c>
      <c r="U31" s="11">
        <v>15.067000000000004</v>
      </c>
      <c r="V31" s="11">
        <v>15.345999999999977</v>
      </c>
      <c r="W31" s="11">
        <v>16.147999999999978</v>
      </c>
      <c r="X31" s="11">
        <v>15.419999999999996</v>
      </c>
      <c r="Y31" s="11">
        <v>14.986000000000004</v>
      </c>
      <c r="Z31" s="11">
        <v>14.941999999999977</v>
      </c>
      <c r="AA31" s="11">
        <v>14.923999999999998</v>
      </c>
      <c r="AB31" s="11">
        <v>14.876000000000003</v>
      </c>
      <c r="AC31" s="11">
        <v>14.82199999999999</v>
      </c>
      <c r="AD31" s="11">
        <v>14.769000000000018</v>
      </c>
      <c r="AE31" s="11">
        <v>14.720999999999981</v>
      </c>
      <c r="AF31" s="11">
        <v>14.680000000000016</v>
      </c>
      <c r="AG31" s="11">
        <v>14.646999999999988</v>
      </c>
      <c r="AH31" s="11">
        <v>14.618000000000023</v>
      </c>
      <c r="AI31" s="11">
        <v>14.593000000000021</v>
      </c>
      <c r="AJ31" s="11">
        <v>14.571000000000023</v>
      </c>
      <c r="AK31" s="172">
        <v>14.551000000000021</v>
      </c>
      <c r="AL31" s="11">
        <v>14.535000000000004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130.54300000000015</v>
      </c>
      <c r="N33" s="11">
        <f t="shared" ref="N33:AK33" si="20">SUM(N34:N36)</f>
        <v>126.94699999999986</v>
      </c>
      <c r="O33" s="11">
        <f t="shared" si="20"/>
        <v>123.63899999999987</v>
      </c>
      <c r="P33" s="11">
        <f t="shared" si="20"/>
        <v>121.54900000000009</v>
      </c>
      <c r="Q33" s="11">
        <f t="shared" si="20"/>
        <v>126.172</v>
      </c>
      <c r="R33" s="11">
        <f t="shared" si="20"/>
        <v>125.80099999999987</v>
      </c>
      <c r="S33" s="11">
        <f t="shared" si="20"/>
        <v>124.88499999999982</v>
      </c>
      <c r="T33" s="11">
        <f t="shared" si="20"/>
        <v>126.67399999999991</v>
      </c>
      <c r="U33" s="11">
        <f t="shared" si="20"/>
        <v>126.91499999999991</v>
      </c>
      <c r="V33" s="11">
        <f t="shared" si="20"/>
        <v>127.34200000000001</v>
      </c>
      <c r="W33" s="11">
        <f t="shared" si="20"/>
        <v>126.54600000000022</v>
      </c>
      <c r="X33" s="11">
        <f t="shared" si="20"/>
        <v>126.80800000000013</v>
      </c>
      <c r="Y33" s="11">
        <f t="shared" si="20"/>
        <v>127.35499999999989</v>
      </c>
      <c r="Z33" s="11">
        <f t="shared" si="20"/>
        <v>128.07199999999995</v>
      </c>
      <c r="AA33" s="11">
        <f t="shared" si="20"/>
        <v>129.01399999999995</v>
      </c>
      <c r="AB33" s="11">
        <f t="shared" si="20"/>
        <v>129.73600000000019</v>
      </c>
      <c r="AC33" s="11">
        <f t="shared" si="20"/>
        <v>130.26300000000012</v>
      </c>
      <c r="AD33" s="11">
        <f t="shared" si="20"/>
        <v>130.755</v>
      </c>
      <c r="AE33" s="11">
        <f t="shared" si="20"/>
        <v>131.238</v>
      </c>
      <c r="AF33" s="11">
        <f t="shared" si="20"/>
        <v>131.72399999999993</v>
      </c>
      <c r="AG33" s="11">
        <f t="shared" si="20"/>
        <v>132.23500000000001</v>
      </c>
      <c r="AH33" s="11">
        <f t="shared" si="20"/>
        <v>132.73199999999997</v>
      </c>
      <c r="AI33" s="11">
        <f t="shared" si="20"/>
        <v>133.21600000000007</v>
      </c>
      <c r="AJ33" s="11">
        <f t="shared" si="20"/>
        <v>133.69700000000009</v>
      </c>
      <c r="AK33" s="11">
        <f t="shared" si="20"/>
        <v>134.17100000000016</v>
      </c>
      <c r="AL33" s="11">
        <f>SUM(AL34:AL36)</f>
        <v>134.6350000000001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22.933000000000007</v>
      </c>
      <c r="N34" s="11">
        <v>20.163999999999994</v>
      </c>
      <c r="O34" s="11">
        <v>18.02199999999997</v>
      </c>
      <c r="P34" s="11">
        <v>18.190000000000023</v>
      </c>
      <c r="Q34" s="11">
        <v>19.456999999999994</v>
      </c>
      <c r="R34" s="11">
        <v>17.710000000000008</v>
      </c>
      <c r="S34" s="11">
        <v>18.040000000000045</v>
      </c>
      <c r="T34" s="11">
        <v>16.850000000000012</v>
      </c>
      <c r="U34" s="11">
        <v>17.230000000000018</v>
      </c>
      <c r="V34" s="11">
        <v>17.408999999999953</v>
      </c>
      <c r="W34" s="11">
        <v>18.051000000000062</v>
      </c>
      <c r="X34" s="11">
        <v>17.792000000000023</v>
      </c>
      <c r="Y34" s="11">
        <v>17.990999999999961</v>
      </c>
      <c r="Z34" s="11">
        <v>18.131000000000014</v>
      </c>
      <c r="AA34" s="11">
        <v>18.311000000000028</v>
      </c>
      <c r="AB34" s="11">
        <v>18.392000000000017</v>
      </c>
      <c r="AC34" s="11">
        <v>18.461000000000027</v>
      </c>
      <c r="AD34" s="11">
        <v>18.530999999999999</v>
      </c>
      <c r="AE34" s="11">
        <v>18.602000000000032</v>
      </c>
      <c r="AF34" s="11">
        <v>18.672999999999931</v>
      </c>
      <c r="AG34" s="11">
        <v>18.744000000000014</v>
      </c>
      <c r="AH34" s="11">
        <v>18.814000000000007</v>
      </c>
      <c r="AI34" s="11">
        <v>18.883999999999983</v>
      </c>
      <c r="AJ34" s="11">
        <v>18.953999999999994</v>
      </c>
      <c r="AK34" s="172">
        <v>19.024000000000008</v>
      </c>
      <c r="AL34" s="11">
        <v>19.091000000000012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42.290000000000099</v>
      </c>
      <c r="N35" s="11">
        <v>41.51599999999992</v>
      </c>
      <c r="O35" s="11">
        <v>43.635999999999953</v>
      </c>
      <c r="P35" s="11">
        <v>43.668999999999969</v>
      </c>
      <c r="Q35" s="11">
        <v>43.559000000000076</v>
      </c>
      <c r="R35" s="11">
        <v>45.402999999999956</v>
      </c>
      <c r="S35" s="11">
        <v>42.14699999999992</v>
      </c>
      <c r="T35" s="11">
        <v>41.554999999999978</v>
      </c>
      <c r="U35" s="11">
        <v>43.153999999999854</v>
      </c>
      <c r="V35" s="11">
        <v>43.415000000000063</v>
      </c>
      <c r="W35" s="11">
        <v>43.085000000000015</v>
      </c>
      <c r="X35" s="11">
        <v>42.591000000000051</v>
      </c>
      <c r="Y35" s="11">
        <v>42.157000000000011</v>
      </c>
      <c r="Z35" s="11">
        <v>42.041999999999973</v>
      </c>
      <c r="AA35" s="11">
        <v>42.021999999999991</v>
      </c>
      <c r="AB35" s="11">
        <v>42.096000000000039</v>
      </c>
      <c r="AC35" s="11">
        <v>42.112000000000073</v>
      </c>
      <c r="AD35" s="11">
        <v>42.129999999999981</v>
      </c>
      <c r="AE35" s="11">
        <v>42.154000000000003</v>
      </c>
      <c r="AF35" s="11">
        <v>42.186999999999983</v>
      </c>
      <c r="AG35" s="11">
        <v>42.253999999999976</v>
      </c>
      <c r="AH35" s="11">
        <v>42.317999999999927</v>
      </c>
      <c r="AI35" s="11">
        <v>42.375999999999969</v>
      </c>
      <c r="AJ35" s="11">
        <v>42.433</v>
      </c>
      <c r="AK35" s="172">
        <v>42.48300000000004</v>
      </c>
      <c r="AL35" s="11">
        <v>42.527000000000065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65.32000000000005</v>
      </c>
      <c r="N36" s="11">
        <v>65.266999999999953</v>
      </c>
      <c r="O36" s="11">
        <v>61.980999999999938</v>
      </c>
      <c r="P36" s="11">
        <v>59.690000000000097</v>
      </c>
      <c r="Q36" s="11">
        <v>63.155999999999935</v>
      </c>
      <c r="R36" s="11">
        <v>62.687999999999903</v>
      </c>
      <c r="S36" s="11">
        <v>64.697999999999851</v>
      </c>
      <c r="T36" s="11">
        <v>68.26899999999992</v>
      </c>
      <c r="U36" s="11">
        <v>66.531000000000034</v>
      </c>
      <c r="V36" s="11">
        <v>66.518000000000001</v>
      </c>
      <c r="W36" s="11">
        <v>65.410000000000139</v>
      </c>
      <c r="X36" s="11">
        <v>66.425000000000054</v>
      </c>
      <c r="Y36" s="11">
        <v>67.206999999999923</v>
      </c>
      <c r="Z36" s="11">
        <v>67.898999999999958</v>
      </c>
      <c r="AA36" s="11">
        <v>68.680999999999926</v>
      </c>
      <c r="AB36" s="11">
        <v>69.248000000000133</v>
      </c>
      <c r="AC36" s="11">
        <v>69.690000000000026</v>
      </c>
      <c r="AD36" s="11">
        <v>70.094000000000023</v>
      </c>
      <c r="AE36" s="11">
        <v>70.481999999999957</v>
      </c>
      <c r="AF36" s="11">
        <v>70.864000000000019</v>
      </c>
      <c r="AG36" s="11">
        <v>71.237000000000023</v>
      </c>
      <c r="AH36" s="11">
        <v>71.600000000000051</v>
      </c>
      <c r="AI36" s="11">
        <v>71.956000000000103</v>
      </c>
      <c r="AJ36" s="11">
        <v>72.310000000000088</v>
      </c>
      <c r="AK36" s="172">
        <v>72.664000000000115</v>
      </c>
      <c r="AL36" s="11">
        <v>73.017000000000039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486.19900000000041</v>
      </c>
      <c r="N38" s="11">
        <f t="shared" ref="N38:AL38" si="21">SUM(N5,N11,N16,N18,N23,N33)</f>
        <v>495.43999999999994</v>
      </c>
      <c r="O38" s="11">
        <f t="shared" si="21"/>
        <v>484.26100000000008</v>
      </c>
      <c r="P38" s="11">
        <f t="shared" si="21"/>
        <v>476.18599999999998</v>
      </c>
      <c r="Q38" s="11">
        <f t="shared" si="21"/>
        <v>497.2919999999998</v>
      </c>
      <c r="R38" s="11">
        <f t="shared" si="21"/>
        <v>501.60500000000008</v>
      </c>
      <c r="S38" s="11">
        <f t="shared" si="21"/>
        <v>510.8349999999997</v>
      </c>
      <c r="T38" s="11">
        <f t="shared" si="21"/>
        <v>527.31999999999994</v>
      </c>
      <c r="U38" s="11">
        <f t="shared" si="21"/>
        <v>516.9050000000002</v>
      </c>
      <c r="V38" s="11">
        <f t="shared" si="21"/>
        <v>513.76599999999985</v>
      </c>
      <c r="W38" s="11">
        <f t="shared" si="21"/>
        <v>514.84500000000071</v>
      </c>
      <c r="X38" s="11">
        <f t="shared" si="21"/>
        <v>513.94800000000021</v>
      </c>
      <c r="Y38" s="11">
        <f t="shared" si="21"/>
        <v>514.65500000000009</v>
      </c>
      <c r="Z38" s="11">
        <f t="shared" si="21"/>
        <v>516.14499999999975</v>
      </c>
      <c r="AA38" s="11">
        <f t="shared" si="21"/>
        <v>518.67500000000018</v>
      </c>
      <c r="AB38" s="11">
        <f t="shared" si="21"/>
        <v>520.37000000000035</v>
      </c>
      <c r="AC38" s="11">
        <f t="shared" si="21"/>
        <v>521.74000000000024</v>
      </c>
      <c r="AD38" s="11">
        <f t="shared" si="21"/>
        <v>522.88099999999986</v>
      </c>
      <c r="AE38" s="11">
        <f t="shared" si="21"/>
        <v>524.02800000000047</v>
      </c>
      <c r="AF38" s="11">
        <f t="shared" si="21"/>
        <v>525.16299999999978</v>
      </c>
      <c r="AG38" s="11">
        <f t="shared" si="21"/>
        <v>526.48800000000028</v>
      </c>
      <c r="AH38" s="11">
        <f t="shared" si="21"/>
        <v>527.76700000000005</v>
      </c>
      <c r="AI38" s="11">
        <f t="shared" si="21"/>
        <v>529.03799999999978</v>
      </c>
      <c r="AJ38" s="11">
        <f t="shared" si="21"/>
        <v>530.35100000000011</v>
      </c>
      <c r="AK38" s="11">
        <f t="shared" si="21"/>
        <v>531.63400000000024</v>
      </c>
      <c r="AL38" s="11">
        <f t="shared" si="21"/>
        <v>532.91199999999981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Greater Lincolnshire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Greater Lincolnshire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Greater Lincolnshire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Greater Lincolnshire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Greater Lincolnshire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Greater Lincolnshire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Greater Lincolnshire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25.079694181676786</v>
      </c>
      <c r="N231" s="40">
        <f>'Ind T1'!D25</f>
        <v>24.579436529440908</v>
      </c>
      <c r="O231" s="40">
        <f>'Ind T1'!F25</f>
        <v>25.264021076650582</v>
      </c>
    </row>
    <row r="232" spans="1:15" x14ac:dyDescent="0.2">
      <c r="L232" t="str">
        <f>L23</f>
        <v>Business and other services</v>
      </c>
      <c r="M232" s="40">
        <f>'Ind T1'!B24</f>
        <v>21.713699026126129</v>
      </c>
      <c r="N232" s="40">
        <f>'Ind T1'!D24</f>
        <v>23.452495411240264</v>
      </c>
      <c r="O232" s="40">
        <f>'Ind T1'!F24</f>
        <v>24.02535503047406</v>
      </c>
    </row>
    <row r="233" spans="1:15" x14ac:dyDescent="0.2">
      <c r="L233" t="str">
        <f>L18</f>
        <v>Trade, accomod. and transport</v>
      </c>
      <c r="M233" s="40">
        <f>'Ind T1'!B23</f>
        <v>28.509883274688246</v>
      </c>
      <c r="N233" s="40">
        <f>'Ind T1'!D23</f>
        <v>27.996387262185713</v>
      </c>
      <c r="O233" s="40">
        <f>'Ind T1'!F23</f>
        <v>28.421202750172625</v>
      </c>
    </row>
    <row r="234" spans="1:15" x14ac:dyDescent="0.2">
      <c r="L234" t="str">
        <f>L16</f>
        <v>Construction</v>
      </c>
      <c r="M234" s="40">
        <f>'Ind T1'!B22</f>
        <v>7.0276412715184335</v>
      </c>
      <c r="N234" s="40">
        <f>'Ind T1'!D22</f>
        <v>6.6080082354883523</v>
      </c>
      <c r="O234" s="40">
        <f>'Ind T1'!F22</f>
        <v>6.6853439216981423</v>
      </c>
    </row>
    <row r="235" spans="1:15" x14ac:dyDescent="0.2">
      <c r="L235" t="str">
        <f>L11</f>
        <v>Manufacturing</v>
      </c>
      <c r="M235" s="40">
        <f>'Ind T1'!B21</f>
        <v>13.75365078099304</v>
      </c>
      <c r="N235" s="40">
        <f>'Ind T1'!D21</f>
        <v>13.214462605250111</v>
      </c>
      <c r="O235" s="40">
        <f>'Ind T1'!F21</f>
        <v>11.664402377878524</v>
      </c>
    </row>
    <row r="236" spans="1:15" x14ac:dyDescent="0.2">
      <c r="L236" t="str">
        <f>L5</f>
        <v>Primary sector and utilities</v>
      </c>
      <c r="M236" s="40">
        <f>'Ind T1'!B20</f>
        <v>3.9154314649973618</v>
      </c>
      <c r="N236" s="40">
        <f>'Ind T1'!D20</f>
        <v>4.1492099563946443</v>
      </c>
      <c r="O236" s="40">
        <f>'Ind T1'!F20</f>
        <v>3.9396748431260771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Greater Lincolnshire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0.74500000000034561</v>
      </c>
      <c r="O261" s="11">
        <f>'Ind T1'!F50</f>
        <v>8.0889999999998849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11.827000000000126</v>
      </c>
      <c r="O262" s="11">
        <f>'Ind T1'!F49</f>
        <v>7.2899999999997647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1.1310000000002276</v>
      </c>
      <c r="O263" s="11">
        <f>'Ind T1'!F48</f>
        <v>7.3219999999996617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-1.2299999999999898</v>
      </c>
      <c r="O264" s="11">
        <f>'Ind T1'!F47</f>
        <v>1.6059999999999306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-0.95500000000012619</v>
      </c>
      <c r="O265" s="11">
        <f>'Ind T1'!F46</f>
        <v>-5.8730000000000402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1.7220000000000155</v>
      </c>
      <c r="O266" s="11">
        <f>'Ind T1'!F45</f>
        <v>-0.36700000000000443</v>
      </c>
    </row>
    <row r="268" spans="1:16" x14ac:dyDescent="0.2">
      <c r="L268" t="str">
        <f>L38</f>
        <v>All industries</v>
      </c>
      <c r="N268" s="11">
        <f>'Ind T1'!D14-'Ind T1'!B14</f>
        <v>13.240000000000634</v>
      </c>
      <c r="O268" s="11">
        <f>SUM(O261:O266)</f>
        <v>18.066999999999197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Greater Lincolnshire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14.017257813706463</v>
      </c>
      <c r="C9" s="249">
        <f>SUM(C26,C43,C60,C77,C94,C111,C128,C145,C162,C179,C196,C213,C230,C247,C264,C281,C298,C315,C332,C349,C366,C383)</f>
        <v>31.713337362826177</v>
      </c>
      <c r="D9" s="249">
        <f>SUM(B9:C9)</f>
        <v>45.730595176532638</v>
      </c>
      <c r="E9" s="238"/>
      <c r="F9" s="249">
        <f>SUM(F26,F43,F60,F77,F94,F111,F128,F145,F162,F179,F196,F213,F230,F247,F264,F281,F298,F315,F332,F349,F366,F383)</f>
        <v>17.927439061732251</v>
      </c>
      <c r="G9" s="249">
        <f>SUM(G26,G43,G60,G77,G94,G111,G128,G145,G162,G179,G196,G213,G230,G247,G264,G281,G298,G315,G332,G349,G366,G383)</f>
        <v>36.980847876373588</v>
      </c>
      <c r="H9" s="249">
        <f>SUM(F9:G9)</f>
        <v>54.908286938105839</v>
      </c>
      <c r="I9" s="238"/>
      <c r="J9" s="249">
        <f>SUM(J26,J43,J60,J77,J94,J111,J128,J145,J162,J179,J196,J213,J230,J247,J264,J281,J298,J315,J332,J349,J366,J383)</f>
        <v>19.16771748378034</v>
      </c>
      <c r="K9" s="249">
        <f>SUM(K26,K43,K60,K77,K94,K111,K128,K145,K162,K179,K196,K213,K230,K247,K264,K281,K298,K315,K332,K349,K366,K383)</f>
        <v>36.775790116225075</v>
      </c>
      <c r="L9" s="249">
        <f>SUM(J9:K9)</f>
        <v>55.943507600005418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38.752020684459922</v>
      </c>
      <c r="C10" s="249">
        <f t="shared" si="0"/>
        <v>45.396039716008858</v>
      </c>
      <c r="D10" s="249">
        <f t="shared" ref="D10:D17" si="1">SUM(B10:C10)</f>
        <v>84.148060400468779</v>
      </c>
      <c r="E10" s="238"/>
      <c r="F10" s="249">
        <f t="shared" ref="F10:G17" si="2">SUM(F27,F44,F61,F78,F95,F112,F129,F146,F163,F180,F197,F214,F231,F248,F265,F282,F299,F316,F333,F350,F367,F384)</f>
        <v>48.496250732474586</v>
      </c>
      <c r="G10" s="249">
        <f t="shared" si="2"/>
        <v>52.256977779632578</v>
      </c>
      <c r="H10" s="249">
        <f t="shared" ref="H10:H17" si="3">SUM(F10:G10)</f>
        <v>100.75322851210717</v>
      </c>
      <c r="I10" s="238"/>
      <c r="J10" s="249">
        <f t="shared" ref="J10:K17" si="4">SUM(J27,J44,J61,J78,J95,J112,J129,J146,J163,J180,J197,J214,J231,J248,J265,J282,J299,J316,J333,J350,J367,J384)</f>
        <v>54.713587465815557</v>
      </c>
      <c r="K10" s="249">
        <f t="shared" si="4"/>
        <v>62.557131636450919</v>
      </c>
      <c r="L10" s="249">
        <f t="shared" ref="L10:L17" si="5">SUM(J10:K10)</f>
        <v>117.27071910226647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23.698219088728443</v>
      </c>
      <c r="C11" s="249">
        <f t="shared" si="0"/>
        <v>30.228666360773104</v>
      </c>
      <c r="D11" s="249">
        <f t="shared" si="1"/>
        <v>53.926885449501547</v>
      </c>
      <c r="E11" s="238"/>
      <c r="F11" s="249">
        <f t="shared" si="2"/>
        <v>27.993487328854307</v>
      </c>
      <c r="G11" s="249">
        <f t="shared" si="2"/>
        <v>33.443885817292994</v>
      </c>
      <c r="H11" s="249">
        <f t="shared" si="3"/>
        <v>61.437373146147301</v>
      </c>
      <c r="I11" s="238"/>
      <c r="J11" s="249">
        <f t="shared" si="4"/>
        <v>37.178516608478041</v>
      </c>
      <c r="K11" s="249">
        <f t="shared" si="4"/>
        <v>32.620389556604977</v>
      </c>
      <c r="L11" s="249">
        <f t="shared" si="5"/>
        <v>69.798906165083025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40.546728087919327</v>
      </c>
      <c r="C12" s="249">
        <f t="shared" si="0"/>
        <v>10.819682357163613</v>
      </c>
      <c r="D12" s="249">
        <f t="shared" si="1"/>
        <v>51.366410445082941</v>
      </c>
      <c r="E12" s="238"/>
      <c r="F12" s="249">
        <f t="shared" si="2"/>
        <v>39.309589068267343</v>
      </c>
      <c r="G12" s="249">
        <f t="shared" si="2"/>
        <v>11.842551343788974</v>
      </c>
      <c r="H12" s="249">
        <f t="shared" si="3"/>
        <v>51.152140412056319</v>
      </c>
      <c r="I12" s="238"/>
      <c r="J12" s="249">
        <f t="shared" si="4"/>
        <v>34.679381631670587</v>
      </c>
      <c r="K12" s="249">
        <f t="shared" si="4"/>
        <v>13.497244657653697</v>
      </c>
      <c r="L12" s="249">
        <f t="shared" si="5"/>
        <v>48.176626289324282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6.7639718498318189</v>
      </c>
      <c r="C13" s="249">
        <f t="shared" si="0"/>
        <v>48.808096153272572</v>
      </c>
      <c r="D13" s="249">
        <f t="shared" si="1"/>
        <v>55.572068003104391</v>
      </c>
      <c r="E13" s="238"/>
      <c r="F13" s="249">
        <f t="shared" si="2"/>
        <v>6.9799341483812531</v>
      </c>
      <c r="G13" s="249">
        <f t="shared" si="2"/>
        <v>41.553006799001899</v>
      </c>
      <c r="H13" s="249">
        <f t="shared" si="3"/>
        <v>48.532940947383153</v>
      </c>
      <c r="I13" s="238"/>
      <c r="J13" s="249">
        <f t="shared" si="4"/>
        <v>6.9922160521488186</v>
      </c>
      <c r="K13" s="249">
        <f t="shared" si="4"/>
        <v>36.242674369242764</v>
      </c>
      <c r="L13" s="249">
        <f t="shared" si="5"/>
        <v>43.234890421391583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45.125965973061298</v>
      </c>
      <c r="C14" s="249">
        <f t="shared" si="0"/>
        <v>10.095208833862607</v>
      </c>
      <c r="D14" s="249">
        <f t="shared" si="1"/>
        <v>55.221174806923905</v>
      </c>
      <c r="E14" s="238"/>
      <c r="F14" s="249">
        <f t="shared" si="2"/>
        <v>46.055010225640373</v>
      </c>
      <c r="G14" s="249">
        <f t="shared" si="2"/>
        <v>10.791487795048308</v>
      </c>
      <c r="H14" s="249">
        <f t="shared" si="3"/>
        <v>56.846498020688685</v>
      </c>
      <c r="I14" s="238"/>
      <c r="J14" s="249">
        <f t="shared" si="4"/>
        <v>47.143931925310156</v>
      </c>
      <c r="K14" s="249">
        <f t="shared" si="4"/>
        <v>13.283714291669909</v>
      </c>
      <c r="L14" s="249">
        <f t="shared" si="5"/>
        <v>60.427646216980065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29.831261641942415</v>
      </c>
      <c r="C15" s="249">
        <f t="shared" si="0"/>
        <v>16.536810528752209</v>
      </c>
      <c r="D15" s="249">
        <f t="shared" si="1"/>
        <v>46.368072170694624</v>
      </c>
      <c r="E15" s="238"/>
      <c r="F15" s="249">
        <f t="shared" si="2"/>
        <v>26.891571881882697</v>
      </c>
      <c r="G15" s="249">
        <f t="shared" si="2"/>
        <v>15.935901958922207</v>
      </c>
      <c r="H15" s="249">
        <f t="shared" si="3"/>
        <v>42.827473840804906</v>
      </c>
      <c r="I15" s="238"/>
      <c r="J15" s="249">
        <f t="shared" si="4"/>
        <v>26.003496357274138</v>
      </c>
      <c r="K15" s="249">
        <f t="shared" si="4"/>
        <v>16.518001782113807</v>
      </c>
      <c r="L15" s="249">
        <f t="shared" si="5"/>
        <v>42.521498139387944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6.9490116971803717</v>
      </c>
      <c r="C16" s="249">
        <f t="shared" si="0"/>
        <v>37.772800417087339</v>
      </c>
      <c r="D16" s="249">
        <f t="shared" si="1"/>
        <v>44.721812114267713</v>
      </c>
      <c r="E16" s="238"/>
      <c r="F16" s="249">
        <f t="shared" si="2"/>
        <v>6.1237955078384596</v>
      </c>
      <c r="G16" s="249">
        <f t="shared" si="2"/>
        <v>35.405273255422046</v>
      </c>
      <c r="H16" s="249">
        <f t="shared" si="3"/>
        <v>41.529068763260504</v>
      </c>
      <c r="I16" s="238"/>
      <c r="J16" s="249">
        <f t="shared" si="4"/>
        <v>7.4087158843787915</v>
      </c>
      <c r="K16" s="249">
        <f t="shared" si="4"/>
        <v>31.85180622422515</v>
      </c>
      <c r="L16" s="249">
        <f t="shared" si="5"/>
        <v>39.260522108603944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28.440240795959667</v>
      </c>
      <c r="C17" s="249">
        <f t="shared" si="0"/>
        <v>36.109680637463903</v>
      </c>
      <c r="D17" s="249">
        <f t="shared" si="1"/>
        <v>64.549921433423577</v>
      </c>
      <c r="E17" s="238"/>
      <c r="F17" s="249">
        <f t="shared" si="2"/>
        <v>25.587373961410414</v>
      </c>
      <c r="G17" s="249">
        <f t="shared" si="2"/>
        <v>31.270615458035962</v>
      </c>
      <c r="H17" s="249">
        <f t="shared" si="3"/>
        <v>56.857989419446376</v>
      </c>
      <c r="I17" s="238"/>
      <c r="J17" s="249">
        <f t="shared" si="4"/>
        <v>24.747310831200071</v>
      </c>
      <c r="K17" s="249">
        <f t="shared" si="4"/>
        <v>31.530373125757386</v>
      </c>
      <c r="L17" s="249">
        <f t="shared" si="5"/>
        <v>56.277683956957461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234.12467763278971</v>
      </c>
      <c r="C19" s="247">
        <f t="shared" ref="C19:L19" si="6">SUM(C9:C17)</f>
        <v>267.48032236721036</v>
      </c>
      <c r="D19" s="247">
        <f t="shared" si="6"/>
        <v>501.60500000000013</v>
      </c>
      <c r="E19" s="247"/>
      <c r="F19" s="247">
        <f t="shared" si="6"/>
        <v>245.3644519164817</v>
      </c>
      <c r="G19" s="247">
        <f t="shared" si="6"/>
        <v>269.48054808351856</v>
      </c>
      <c r="H19" s="247">
        <f t="shared" si="6"/>
        <v>514.84500000000025</v>
      </c>
      <c r="I19" s="247"/>
      <c r="J19" s="247">
        <f t="shared" si="6"/>
        <v>258.03487424005652</v>
      </c>
      <c r="K19" s="247">
        <f t="shared" si="6"/>
        <v>274.87712575994368</v>
      </c>
      <c r="L19" s="247">
        <f t="shared" si="6"/>
        <v>532.91200000000026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0.26367441717503187</v>
      </c>
      <c r="C26" s="302">
        <v>0.61797825978903442</v>
      </c>
      <c r="D26" s="302">
        <f>SUM(B26:C26)</f>
        <v>0.88165267696406624</v>
      </c>
      <c r="E26" s="303"/>
      <c r="F26" s="302">
        <v>0.33109259508222205</v>
      </c>
      <c r="G26" s="302">
        <v>1.0518970429018863</v>
      </c>
      <c r="H26" s="302">
        <f>SUM(F26:G26)</f>
        <v>1.3829896379841085</v>
      </c>
      <c r="I26" s="303"/>
      <c r="J26" s="302">
        <v>0.29176601503093341</v>
      </c>
      <c r="K26" s="302">
        <v>1.2514580453237252</v>
      </c>
      <c r="L26" s="302">
        <f>SUM(J26:K26)</f>
        <v>1.5432240603546585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0.36234001630439583</v>
      </c>
      <c r="C27" s="302">
        <v>0.35009067458702497</v>
      </c>
      <c r="D27" s="302">
        <f t="shared" ref="D27:D34" si="7">SUM(B27:C27)</f>
        <v>0.71243069089142086</v>
      </c>
      <c r="E27" s="303"/>
      <c r="F27" s="302">
        <v>0.54125054405743256</v>
      </c>
      <c r="G27" s="302">
        <v>0.65302153503223626</v>
      </c>
      <c r="H27" s="302">
        <f t="shared" ref="H27:H34" si="8">SUM(F27:G27)</f>
        <v>1.1942720790896688</v>
      </c>
      <c r="I27" s="303"/>
      <c r="J27" s="302">
        <v>0.59844023907394317</v>
      </c>
      <c r="K27" s="302">
        <v>0.94099736080906748</v>
      </c>
      <c r="L27" s="302">
        <f t="shared" ref="L27:L34" si="9">SUM(J27:K27)</f>
        <v>1.5394375998830108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0.18753298371093127</v>
      </c>
      <c r="C28" s="302">
        <v>0.26052334456938786</v>
      </c>
      <c r="D28" s="302">
        <f t="shared" si="7"/>
        <v>0.44805632828031916</v>
      </c>
      <c r="E28" s="303"/>
      <c r="F28" s="302">
        <v>0.22239662686091294</v>
      </c>
      <c r="G28" s="302">
        <v>0.41212472878673601</v>
      </c>
      <c r="H28" s="302">
        <f t="shared" si="8"/>
        <v>0.634521355647649</v>
      </c>
      <c r="I28" s="303"/>
      <c r="J28" s="302">
        <v>0.22605100303837244</v>
      </c>
      <c r="K28" s="302">
        <v>0.39817615801803979</v>
      </c>
      <c r="L28" s="302">
        <f t="shared" si="9"/>
        <v>0.62422716105641229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0.68241418869836135</v>
      </c>
      <c r="C29" s="302">
        <v>7.8777020209606849E-2</v>
      </c>
      <c r="D29" s="302">
        <f t="shared" si="7"/>
        <v>0.76119120890796821</v>
      </c>
      <c r="E29" s="303"/>
      <c r="F29" s="302">
        <v>0.45009780233984703</v>
      </c>
      <c r="G29" s="302">
        <v>0.10232338259529677</v>
      </c>
      <c r="H29" s="302">
        <f t="shared" si="8"/>
        <v>0.55242118493514381</v>
      </c>
      <c r="I29" s="303"/>
      <c r="J29" s="302">
        <v>0.27801430542288275</v>
      </c>
      <c r="K29" s="302">
        <v>8.2206264962499581E-2</v>
      </c>
      <c r="L29" s="302">
        <f t="shared" si="9"/>
        <v>0.36022057038538235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1.3597500956150699</v>
      </c>
      <c r="C30" s="302">
        <v>5.0446304132986883</v>
      </c>
      <c r="D30" s="302">
        <f t="shared" si="7"/>
        <v>6.404380508913758</v>
      </c>
      <c r="E30" s="303"/>
      <c r="F30" s="302">
        <v>1.7401390022896404</v>
      </c>
      <c r="G30" s="302">
        <v>5.7496565478641353</v>
      </c>
      <c r="H30" s="302">
        <f t="shared" si="8"/>
        <v>7.4897955501537758</v>
      </c>
      <c r="I30" s="303"/>
      <c r="J30" s="302">
        <v>1.7056291712520359</v>
      </c>
      <c r="K30" s="302">
        <v>4.6773919302564924</v>
      </c>
      <c r="L30" s="302">
        <f t="shared" si="9"/>
        <v>6.3830211015085281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0.32706813612687996</v>
      </c>
      <c r="C31" s="302">
        <v>0.17407461319804868</v>
      </c>
      <c r="D31" s="302">
        <f t="shared" si="7"/>
        <v>0.50114274932492864</v>
      </c>
      <c r="E31" s="303"/>
      <c r="F31" s="302">
        <v>0.22690377079107249</v>
      </c>
      <c r="G31" s="302">
        <v>0.22936624783635443</v>
      </c>
      <c r="H31" s="302">
        <f t="shared" si="8"/>
        <v>0.45627001862742689</v>
      </c>
      <c r="I31" s="303"/>
      <c r="J31" s="302">
        <v>0.14043796439292563</v>
      </c>
      <c r="K31" s="302">
        <v>0.30620572228569432</v>
      </c>
      <c r="L31" s="302">
        <f t="shared" si="9"/>
        <v>0.44664368667861998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0.10018366133557348</v>
      </c>
      <c r="C32" s="302">
        <v>0.28383890531842404</v>
      </c>
      <c r="D32" s="302">
        <f t="shared" si="7"/>
        <v>0.38402256665399753</v>
      </c>
      <c r="E32" s="303"/>
      <c r="F32" s="302">
        <v>8.5150004621608516E-2</v>
      </c>
      <c r="G32" s="302">
        <v>0.346505177535394</v>
      </c>
      <c r="H32" s="302">
        <f t="shared" si="8"/>
        <v>0.43165518215700249</v>
      </c>
      <c r="I32" s="303"/>
      <c r="J32" s="302">
        <v>7.5752693450365796E-2</v>
      </c>
      <c r="K32" s="302">
        <v>0.35155451051240744</v>
      </c>
      <c r="L32" s="302">
        <f t="shared" si="9"/>
        <v>0.42730720396277322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0.16772174259285347</v>
      </c>
      <c r="C33" s="302">
        <v>0.38250184346425076</v>
      </c>
      <c r="D33" s="302">
        <f t="shared" si="7"/>
        <v>0.5502235860571042</v>
      </c>
      <c r="E33" s="303"/>
      <c r="F33" s="302">
        <v>0.12817231575834606</v>
      </c>
      <c r="G33" s="302">
        <v>0.47679845619434458</v>
      </c>
      <c r="H33" s="302">
        <f t="shared" si="8"/>
        <v>0.60497077195269067</v>
      </c>
      <c r="I33" s="303"/>
      <c r="J33" s="302">
        <v>7.4096921819239034E-2</v>
      </c>
      <c r="K33" s="302">
        <v>0.50800550515237941</v>
      </c>
      <c r="L33" s="302">
        <f t="shared" si="9"/>
        <v>0.5821024269716184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0.55700498980053426</v>
      </c>
      <c r="C34" s="302">
        <v>1.1918946942059196</v>
      </c>
      <c r="D34" s="302">
        <f t="shared" si="7"/>
        <v>1.7488996840064539</v>
      </c>
      <c r="E34" s="303"/>
      <c r="F34" s="302">
        <v>0.3055585842867547</v>
      </c>
      <c r="G34" s="302">
        <v>1.2825456351658027</v>
      </c>
      <c r="H34" s="302">
        <f t="shared" si="8"/>
        <v>1.5881042194525574</v>
      </c>
      <c r="I34" s="303"/>
      <c r="J34" s="302">
        <v>0.3927916557539699</v>
      </c>
      <c r="K34" s="302">
        <v>1.5850245334450517</v>
      </c>
      <c r="L34" s="302">
        <f t="shared" si="9"/>
        <v>1.9778161891990216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4.0076902313596321</v>
      </c>
      <c r="C36" s="311">
        <f t="shared" ref="C36:K36" si="10">SUM(C26:C34)</f>
        <v>8.3843097686403851</v>
      </c>
      <c r="D36" s="311">
        <f t="shared" si="10"/>
        <v>12.392000000000017</v>
      </c>
      <c r="E36" s="311"/>
      <c r="F36" s="311">
        <f t="shared" si="10"/>
        <v>4.0307612460878364</v>
      </c>
      <c r="G36" s="311">
        <f t="shared" si="10"/>
        <v>10.304238753912188</v>
      </c>
      <c r="H36" s="311">
        <f t="shared" si="10"/>
        <v>14.335000000000022</v>
      </c>
      <c r="I36" s="311"/>
      <c r="J36" s="311">
        <f t="shared" si="10"/>
        <v>3.7829799692346677</v>
      </c>
      <c r="K36" s="311">
        <f t="shared" si="10"/>
        <v>10.101020030765358</v>
      </c>
      <c r="L36" s="311">
        <f>SUM(L26:L34)</f>
        <v>13.884000000000023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7.3851895875274142E-3</v>
      </c>
      <c r="C43" s="302">
        <v>4.6489410096368602E-2</v>
      </c>
      <c r="D43" s="302">
        <f>SUM(B43:C43)</f>
        <v>5.3874599683896018E-2</v>
      </c>
      <c r="E43" s="303"/>
      <c r="F43" s="302">
        <v>1.2279017751229096E-2</v>
      </c>
      <c r="G43" s="302">
        <v>7.3909133534459034E-2</v>
      </c>
      <c r="H43" s="302">
        <f>SUM(F43:G43)</f>
        <v>8.618815128568813E-2</v>
      </c>
      <c r="I43" s="303"/>
      <c r="J43" s="302">
        <v>6.0505943163899753E-3</v>
      </c>
      <c r="K43" s="302">
        <v>4.5994447601465455E-2</v>
      </c>
      <c r="L43" s="302">
        <f>SUM(J43:K43)</f>
        <v>5.2045041917855431E-2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1.4775509801963361E-2</v>
      </c>
      <c r="C44" s="302">
        <v>6.2050176344798633E-2</v>
      </c>
      <c r="D44" s="302">
        <f t="shared" ref="D44:D51" si="11">SUM(B44:C44)</f>
        <v>7.6825686146761996E-2</v>
      </c>
      <c r="E44" s="303"/>
      <c r="F44" s="302">
        <v>2.3478878132526006E-2</v>
      </c>
      <c r="G44" s="302">
        <v>0.11053657890535226</v>
      </c>
      <c r="H44" s="302">
        <f t="shared" ref="H44:H51" si="12">SUM(F44:G44)</f>
        <v>0.13401545703787826</v>
      </c>
      <c r="I44" s="303"/>
      <c r="J44" s="302">
        <v>1.2679814855147291E-2</v>
      </c>
      <c r="K44" s="302">
        <v>9.3636704979347687E-2</v>
      </c>
      <c r="L44" s="302">
        <f t="shared" ref="L44:L51" si="13">SUM(J44:K44)</f>
        <v>0.10631651983449497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8.4868068691071382E-3</v>
      </c>
      <c r="C45" s="302">
        <v>4.8735359780251175E-2</v>
      </c>
      <c r="D45" s="302">
        <f t="shared" si="11"/>
        <v>5.7222166649358315E-2</v>
      </c>
      <c r="E45" s="303"/>
      <c r="F45" s="302">
        <v>1.1478407274465223E-2</v>
      </c>
      <c r="G45" s="302">
        <v>8.0758762717958565E-2</v>
      </c>
      <c r="H45" s="302">
        <f t="shared" si="12"/>
        <v>9.223716999242379E-2</v>
      </c>
      <c r="I45" s="303"/>
      <c r="J45" s="302">
        <v>7.0259984055638727E-3</v>
      </c>
      <c r="K45" s="302">
        <v>4.8328247629996296E-2</v>
      </c>
      <c r="L45" s="302">
        <f t="shared" si="13"/>
        <v>5.5354246035560169E-2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3.4059034006480915E-2</v>
      </c>
      <c r="C46" s="302">
        <v>1.2783422985003305E-2</v>
      </c>
      <c r="D46" s="302">
        <f t="shared" si="11"/>
        <v>4.6842456991484219E-2</v>
      </c>
      <c r="E46" s="303"/>
      <c r="F46" s="302">
        <v>4.2147117133092868E-2</v>
      </c>
      <c r="G46" s="302">
        <v>2.1757705589384141E-2</v>
      </c>
      <c r="H46" s="302">
        <f t="shared" si="12"/>
        <v>6.3904822722477009E-2</v>
      </c>
      <c r="I46" s="303"/>
      <c r="J46" s="302">
        <v>2.1757707732177237E-2</v>
      </c>
      <c r="K46" s="302">
        <v>1.3023722235879132E-2</v>
      </c>
      <c r="L46" s="302">
        <f t="shared" si="13"/>
        <v>3.4781429968056367E-2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3.6913639567132625E-3</v>
      </c>
      <c r="C47" s="302">
        <v>0.2388679140291611</v>
      </c>
      <c r="D47" s="302">
        <f t="shared" si="11"/>
        <v>0.24255927798587437</v>
      </c>
      <c r="E47" s="303"/>
      <c r="F47" s="302">
        <v>3.0839071206552153E-3</v>
      </c>
      <c r="G47" s="302">
        <v>0.2751491218209336</v>
      </c>
      <c r="H47" s="302">
        <f>SUM(F47:G47)</f>
        <v>0.2782330289415888</v>
      </c>
      <c r="I47" s="303"/>
      <c r="J47" s="302">
        <v>1.8076294079694933E-3</v>
      </c>
      <c r="K47" s="302">
        <v>0.14612013751198918</v>
      </c>
      <c r="L47" s="302">
        <f t="shared" si="13"/>
        <v>0.14792776691995868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1.1811970248500824E-2</v>
      </c>
      <c r="C48" s="302">
        <v>4.4892596037461145E-3</v>
      </c>
      <c r="D48" s="302">
        <f t="shared" si="11"/>
        <v>1.630122985224694E-2</v>
      </c>
      <c r="E48" s="303"/>
      <c r="F48" s="302">
        <v>9.2159158042328347E-3</v>
      </c>
      <c r="G48" s="302">
        <v>9.0134648081489251E-3</v>
      </c>
      <c r="H48" s="302">
        <f t="shared" si="12"/>
        <v>1.822938061238176E-2</v>
      </c>
      <c r="I48" s="303"/>
      <c r="J48" s="302">
        <v>5.4514669319005718E-3</v>
      </c>
      <c r="K48" s="302">
        <v>5.7933444806164058E-3</v>
      </c>
      <c r="L48" s="302">
        <f t="shared" si="13"/>
        <v>1.1244811412516978E-2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8.6230413818334309E-3</v>
      </c>
      <c r="C49" s="302">
        <v>1.0737910004945084E-2</v>
      </c>
      <c r="D49" s="302">
        <f t="shared" si="11"/>
        <v>1.9360951386778513E-2</v>
      </c>
      <c r="E49" s="303"/>
      <c r="F49" s="302">
        <v>9.7415173899948904E-3</v>
      </c>
      <c r="G49" s="302">
        <v>1.7530193554125439E-2</v>
      </c>
      <c r="H49" s="302">
        <f t="shared" si="12"/>
        <v>2.7271710944120328E-2</v>
      </c>
      <c r="I49" s="303"/>
      <c r="J49" s="302">
        <v>5.5333311301912552E-3</v>
      </c>
      <c r="K49" s="302">
        <v>1.0855826093682642E-2</v>
      </c>
      <c r="L49" s="302">
        <f t="shared" si="13"/>
        <v>1.6389157223873897E-2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7.2744291090098756E-3</v>
      </c>
      <c r="C50" s="302">
        <v>0.14801245886217865</v>
      </c>
      <c r="D50" s="302">
        <f t="shared" si="11"/>
        <v>0.15528688797118853</v>
      </c>
      <c r="E50" s="303"/>
      <c r="F50" s="302">
        <v>6.5228777123494232E-3</v>
      </c>
      <c r="G50" s="302">
        <v>0.17152721299536949</v>
      </c>
      <c r="H50" s="302">
        <f t="shared" si="12"/>
        <v>0.17805009070771891</v>
      </c>
      <c r="I50" s="303"/>
      <c r="J50" s="302">
        <v>5.6379194303933025E-3</v>
      </c>
      <c r="K50" s="302">
        <v>8.3886937532349007E-2</v>
      </c>
      <c r="L50" s="302">
        <f t="shared" si="13"/>
        <v>8.9524856962742316E-2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7.3919387065299238E-3</v>
      </c>
      <c r="C51" s="302">
        <v>3.4334804625881628E-2</v>
      </c>
      <c r="D51" s="302">
        <f t="shared" si="11"/>
        <v>4.1726743332411553E-2</v>
      </c>
      <c r="E51" s="303"/>
      <c r="F51" s="302">
        <v>5.333819449930278E-3</v>
      </c>
      <c r="G51" s="302">
        <v>3.8536368305792677E-2</v>
      </c>
      <c r="H51" s="302">
        <f t="shared" si="12"/>
        <v>4.3870187755722954E-2</v>
      </c>
      <c r="I51" s="303"/>
      <c r="J51" s="302">
        <v>4.9496648366515695E-3</v>
      </c>
      <c r="K51" s="302">
        <v>2.2466504888288729E-2</v>
      </c>
      <c r="L51" s="302">
        <f t="shared" si="13"/>
        <v>2.7416169724940299E-2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0.10349928366766614</v>
      </c>
      <c r="C53" s="311">
        <f t="shared" ref="C53:L53" si="14">SUM(C43:C51)</f>
        <v>0.60650071633233438</v>
      </c>
      <c r="D53" s="311">
        <f t="shared" si="14"/>
        <v>0.71000000000000041</v>
      </c>
      <c r="E53" s="311"/>
      <c r="F53" s="311">
        <f t="shared" si="14"/>
        <v>0.12328145776847584</v>
      </c>
      <c r="G53" s="311">
        <f t="shared" si="14"/>
        <v>0.79871854223152394</v>
      </c>
      <c r="H53" s="311">
        <f t="shared" si="14"/>
        <v>0.92199999999999993</v>
      </c>
      <c r="I53" s="311"/>
      <c r="J53" s="311">
        <f t="shared" si="14"/>
        <v>7.0894127046384578E-2</v>
      </c>
      <c r="K53" s="311">
        <f t="shared" si="14"/>
        <v>0.4701058729536145</v>
      </c>
      <c r="L53" s="311">
        <f t="shared" si="14"/>
        <v>0.54099999999999915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0.61479786610803489</v>
      </c>
      <c r="C60" s="302">
        <v>1.2495784977511757</v>
      </c>
      <c r="D60" s="302">
        <f>SUM(B60:C60)</f>
        <v>1.8643763638592106</v>
      </c>
      <c r="E60" s="303"/>
      <c r="F60" s="302">
        <v>0.78391756669987589</v>
      </c>
      <c r="G60" s="302">
        <v>1.6274329233911891</v>
      </c>
      <c r="H60" s="302">
        <f>SUM(F60:G60)</f>
        <v>2.4113504900910652</v>
      </c>
      <c r="I60" s="303"/>
      <c r="J60" s="302">
        <v>0.8019227215747593</v>
      </c>
      <c r="K60" s="302">
        <v>1.5114508848880008</v>
      </c>
      <c r="L60" s="302">
        <f>SUM(J60:K60)</f>
        <v>2.3133736064627604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0.76910721867159826</v>
      </c>
      <c r="C61" s="302">
        <v>1.2395555040461885</v>
      </c>
      <c r="D61" s="302">
        <f t="shared" ref="D61:D68" si="15">SUM(B61:C61)</f>
        <v>2.0086627227177867</v>
      </c>
      <c r="E61" s="303"/>
      <c r="F61" s="302">
        <v>1.0885485677680982</v>
      </c>
      <c r="G61" s="302">
        <v>1.7066738961208821</v>
      </c>
      <c r="H61" s="302">
        <f t="shared" ref="H61:H68" si="16">SUM(F61:G61)</f>
        <v>2.7952224638889804</v>
      </c>
      <c r="I61" s="303"/>
      <c r="J61" s="302">
        <v>1.4522822709559939</v>
      </c>
      <c r="K61" s="302">
        <v>2.5583981273395437</v>
      </c>
      <c r="L61" s="302">
        <f t="shared" ref="L61:L68" si="17">SUM(J61:K61)</f>
        <v>4.0106803982955377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0.93367796446740814</v>
      </c>
      <c r="C62" s="302">
        <v>1.7018309387751429</v>
      </c>
      <c r="D62" s="302">
        <f t="shared" si="15"/>
        <v>2.6355089032425512</v>
      </c>
      <c r="E62" s="303"/>
      <c r="F62" s="302">
        <v>1.1751713104069452</v>
      </c>
      <c r="G62" s="302">
        <v>2.3759423301415863</v>
      </c>
      <c r="H62" s="302">
        <f t="shared" si="16"/>
        <v>3.5511136405485315</v>
      </c>
      <c r="I62" s="303"/>
      <c r="J62" s="302">
        <v>1.4152686115056954</v>
      </c>
      <c r="K62" s="302">
        <v>2.4417250213293209</v>
      </c>
      <c r="L62" s="302">
        <f t="shared" si="17"/>
        <v>3.8569936328350165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1.0720741436573349</v>
      </c>
      <c r="C63" s="302">
        <v>0.38453492007830692</v>
      </c>
      <c r="D63" s="302">
        <f t="shared" si="15"/>
        <v>1.4566090637356419</v>
      </c>
      <c r="E63" s="303"/>
      <c r="F63" s="302">
        <v>1.1461566801523428</v>
      </c>
      <c r="G63" s="302">
        <v>0.49513772546922546</v>
      </c>
      <c r="H63" s="302">
        <f t="shared" si="16"/>
        <v>1.6412944056215684</v>
      </c>
      <c r="I63" s="303"/>
      <c r="J63" s="302">
        <v>1.0320323314246771</v>
      </c>
      <c r="K63" s="302">
        <v>0.50197512415908152</v>
      </c>
      <c r="L63" s="302">
        <f t="shared" si="17"/>
        <v>1.5340074555837586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0.75798762569462019</v>
      </c>
      <c r="C64" s="302">
        <v>2.3135397965077904</v>
      </c>
      <c r="D64" s="302">
        <f t="shared" si="15"/>
        <v>3.0715274222024105</v>
      </c>
      <c r="E64" s="303"/>
      <c r="F64" s="302">
        <v>0.60623827008387543</v>
      </c>
      <c r="G64" s="302">
        <v>2.0689358564385008</v>
      </c>
      <c r="H64" s="302">
        <f t="shared" si="16"/>
        <v>2.6751741265223763</v>
      </c>
      <c r="I64" s="303"/>
      <c r="J64" s="302">
        <v>0.37142314907568563</v>
      </c>
      <c r="K64" s="302">
        <v>1.8742951521483202</v>
      </c>
      <c r="L64" s="302">
        <f t="shared" si="17"/>
        <v>2.2457183012240058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9.93036641706488E-2</v>
      </c>
      <c r="C65" s="302">
        <v>9.7719422341155437E-2</v>
      </c>
      <c r="D65" s="302">
        <f t="shared" si="15"/>
        <v>0.19702308651180422</v>
      </c>
      <c r="E65" s="303"/>
      <c r="F65" s="302">
        <v>8.5757105901598948E-2</v>
      </c>
      <c r="G65" s="302">
        <v>0.1264492072585347</v>
      </c>
      <c r="H65" s="302">
        <f t="shared" si="16"/>
        <v>0.21220631316013366</v>
      </c>
      <c r="I65" s="303"/>
      <c r="J65" s="302">
        <v>6.0488239664376504E-2</v>
      </c>
      <c r="K65" s="302">
        <v>0.12344821883377732</v>
      </c>
      <c r="L65" s="302">
        <f t="shared" si="17"/>
        <v>0.18393645849815382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0.22299897299693339</v>
      </c>
      <c r="C66" s="302">
        <v>0.13986756605902909</v>
      </c>
      <c r="D66" s="302">
        <f t="shared" si="15"/>
        <v>0.36286653905596244</v>
      </c>
      <c r="E66" s="303"/>
      <c r="F66" s="302">
        <v>0.22841555673954014</v>
      </c>
      <c r="G66" s="302">
        <v>0.1744092160617067</v>
      </c>
      <c r="H66" s="302">
        <f t="shared" si="16"/>
        <v>0.40282477280124684</v>
      </c>
      <c r="I66" s="303"/>
      <c r="J66" s="302">
        <v>0.21430865563388926</v>
      </c>
      <c r="K66" s="302">
        <v>0.18992372438824515</v>
      </c>
      <c r="L66" s="302">
        <f t="shared" si="17"/>
        <v>0.40423238002213441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1.6169519969693751</v>
      </c>
      <c r="C67" s="302">
        <v>4.5835926597317265</v>
      </c>
      <c r="D67" s="302">
        <f t="shared" si="15"/>
        <v>6.2005446567011013</v>
      </c>
      <c r="E67" s="303"/>
      <c r="F67" s="302">
        <v>1.4074608748384791</v>
      </c>
      <c r="G67" s="302">
        <v>4.4982522105149476</v>
      </c>
      <c r="H67" s="302">
        <f t="shared" si="16"/>
        <v>5.905713085353427</v>
      </c>
      <c r="I67" s="303"/>
      <c r="J67" s="302">
        <v>1.6021899708939473</v>
      </c>
      <c r="K67" s="302">
        <v>3.6965853258489267</v>
      </c>
      <c r="L67" s="302">
        <f t="shared" si="17"/>
        <v>5.2987752967428738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1.8817515985382496</v>
      </c>
      <c r="C68" s="302">
        <v>2.6891296434352809</v>
      </c>
      <c r="D68" s="302">
        <f t="shared" si="15"/>
        <v>4.570881241973531</v>
      </c>
      <c r="E68" s="303"/>
      <c r="F68" s="302">
        <v>1.6528116375586146</v>
      </c>
      <c r="G68" s="302">
        <v>2.9042890644540758</v>
      </c>
      <c r="H68" s="302">
        <f t="shared" si="16"/>
        <v>4.5571007020126899</v>
      </c>
      <c r="I68" s="303"/>
      <c r="J68" s="302">
        <v>2.1939042990453541</v>
      </c>
      <c r="K68" s="302">
        <v>3.1503781712904018</v>
      </c>
      <c r="L68" s="302">
        <f t="shared" si="17"/>
        <v>5.3442824703357559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7.968651051274203</v>
      </c>
      <c r="C70" s="311">
        <f t="shared" ref="C70:L70" si="18">SUM(C60:C68)</f>
        <v>14.399348948725796</v>
      </c>
      <c r="D70" s="311">
        <f t="shared" si="18"/>
        <v>22.368000000000002</v>
      </c>
      <c r="E70" s="311"/>
      <c r="F70" s="311">
        <f t="shared" si="18"/>
        <v>8.1744775701493708</v>
      </c>
      <c r="G70" s="311">
        <f t="shared" si="18"/>
        <v>15.977522429850648</v>
      </c>
      <c r="H70" s="311">
        <f t="shared" si="18"/>
        <v>24.152000000000019</v>
      </c>
      <c r="I70" s="311"/>
      <c r="J70" s="311">
        <f t="shared" si="18"/>
        <v>9.1438202497743788</v>
      </c>
      <c r="K70" s="311">
        <f t="shared" si="18"/>
        <v>16.048179750225618</v>
      </c>
      <c r="L70" s="311">
        <f t="shared" si="18"/>
        <v>25.191999999999997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0.11580066412646058</v>
      </c>
      <c r="C77" s="302">
        <v>0.87456945388479146</v>
      </c>
      <c r="D77" s="302">
        <f>SUM(B77:C77)</f>
        <v>0.99037011801125208</v>
      </c>
      <c r="E77" s="303"/>
      <c r="F77" s="302">
        <v>0.10495317962529183</v>
      </c>
      <c r="G77" s="302">
        <v>0.68362682537938579</v>
      </c>
      <c r="H77" s="302">
        <f>SUM(F77:G77)</f>
        <v>0.78858000500467762</v>
      </c>
      <c r="I77" s="303"/>
      <c r="J77" s="302">
        <v>9.052868271963363E-2</v>
      </c>
      <c r="K77" s="302">
        <v>0.57210403526020448</v>
      </c>
      <c r="L77" s="302">
        <f>SUM(J77:K77)</f>
        <v>0.66263271797983814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0.13401055626328406</v>
      </c>
      <c r="C78" s="302">
        <v>1.3672878783094597</v>
      </c>
      <c r="D78" s="302">
        <f t="shared" ref="D78:D85" si="19">SUM(B78:C78)</f>
        <v>1.5012984345727438</v>
      </c>
      <c r="E78" s="303"/>
      <c r="F78" s="302">
        <v>0.12470086678467113</v>
      </c>
      <c r="G78" s="302">
        <v>1.1159780747015373</v>
      </c>
      <c r="H78" s="302">
        <f t="shared" ref="H78:H85" si="20">SUM(F78:G78)</f>
        <v>1.2406789414862085</v>
      </c>
      <c r="I78" s="303"/>
      <c r="J78" s="302">
        <v>0.10904406885226386</v>
      </c>
      <c r="K78" s="302">
        <v>1.2427573853895788</v>
      </c>
      <c r="L78" s="302">
        <f t="shared" ref="L78:L85" si="21">SUM(J78:K78)</f>
        <v>1.3518014542418426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0.16230610143943089</v>
      </c>
      <c r="C79" s="302">
        <v>0.72295161193399793</v>
      </c>
      <c r="D79" s="302">
        <f t="shared" si="19"/>
        <v>0.88525771337342885</v>
      </c>
      <c r="E79" s="303"/>
      <c r="F79" s="302">
        <v>0.12660632671033903</v>
      </c>
      <c r="G79" s="302">
        <v>0.57747941565270022</v>
      </c>
      <c r="H79" s="302">
        <f t="shared" si="20"/>
        <v>0.70408574236303922</v>
      </c>
      <c r="I79" s="303"/>
      <c r="J79" s="302">
        <v>0.1020637319129227</v>
      </c>
      <c r="K79" s="302">
        <v>0.48388626348806008</v>
      </c>
      <c r="L79" s="302">
        <f t="shared" si="21"/>
        <v>0.5859499954009828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0.4300210764650349</v>
      </c>
      <c r="C80" s="302">
        <v>0.2027058491731219</v>
      </c>
      <c r="D80" s="302">
        <f t="shared" si="19"/>
        <v>0.6327269256381568</v>
      </c>
      <c r="E80" s="303"/>
      <c r="F80" s="302">
        <v>0.30261425410536319</v>
      </c>
      <c r="G80" s="302">
        <v>0.16350115392010453</v>
      </c>
      <c r="H80" s="302">
        <f t="shared" si="20"/>
        <v>0.46611540802546769</v>
      </c>
      <c r="I80" s="303"/>
      <c r="J80" s="302">
        <v>0.20464119269639192</v>
      </c>
      <c r="K80" s="302">
        <v>0.1883158025468957</v>
      </c>
      <c r="L80" s="302">
        <f t="shared" si="21"/>
        <v>0.39295699524328764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6.9299242501367112E-2</v>
      </c>
      <c r="C81" s="302">
        <v>1.6662838496857981</v>
      </c>
      <c r="D81" s="302">
        <f t="shared" si="19"/>
        <v>1.7355830921871653</v>
      </c>
      <c r="E81" s="303"/>
      <c r="F81" s="302">
        <v>4.8775641434377841E-2</v>
      </c>
      <c r="G81" s="302">
        <v>0.97136887039871345</v>
      </c>
      <c r="H81" s="302">
        <f t="shared" si="20"/>
        <v>1.0201445118330912</v>
      </c>
      <c r="I81" s="303"/>
      <c r="J81" s="302">
        <v>5.7387334645823317E-2</v>
      </c>
      <c r="K81" s="302">
        <v>0.70277493294667348</v>
      </c>
      <c r="L81" s="302">
        <f t="shared" si="21"/>
        <v>0.76016226759249683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3.6087450529879037E-2</v>
      </c>
      <c r="C82" s="302">
        <v>1.7085313548901852E-2</v>
      </c>
      <c r="D82" s="302">
        <f t="shared" si="19"/>
        <v>5.3172764078780889E-2</v>
      </c>
      <c r="E82" s="303"/>
      <c r="F82" s="302">
        <v>2.283743259894009E-2</v>
      </c>
      <c r="G82" s="302">
        <v>1.2784433080383481E-2</v>
      </c>
      <c r="H82" s="302">
        <f t="shared" si="20"/>
        <v>3.5621865679323572E-2</v>
      </c>
      <c r="I82" s="303"/>
      <c r="J82" s="302">
        <v>1.2875563800700244E-2</v>
      </c>
      <c r="K82" s="302">
        <v>1.2440829620393164E-2</v>
      </c>
      <c r="L82" s="302">
        <f t="shared" si="21"/>
        <v>2.531639342109341E-2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9.4040526707789424E-2</v>
      </c>
      <c r="C83" s="302">
        <v>0.14995316873368905</v>
      </c>
      <c r="D83" s="302">
        <f t="shared" si="19"/>
        <v>0.24399369544147848</v>
      </c>
      <c r="E83" s="303"/>
      <c r="F83" s="302">
        <v>6.6150144650365658E-2</v>
      </c>
      <c r="G83" s="302">
        <v>0.11859493768591517</v>
      </c>
      <c r="H83" s="302">
        <f t="shared" si="20"/>
        <v>0.18474508233628084</v>
      </c>
      <c r="I83" s="303"/>
      <c r="J83" s="302">
        <v>4.9604559572771878E-2</v>
      </c>
      <c r="K83" s="302">
        <v>0.13253685865641918</v>
      </c>
      <c r="L83" s="302">
        <f t="shared" si="21"/>
        <v>0.18214141822919105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0.37425807411647716</v>
      </c>
      <c r="C84" s="302">
        <v>0.77809204263813703</v>
      </c>
      <c r="D84" s="302">
        <f t="shared" si="19"/>
        <v>1.1523501167546142</v>
      </c>
      <c r="E84" s="303"/>
      <c r="F84" s="302">
        <v>0.18024693220456461</v>
      </c>
      <c r="G84" s="302">
        <v>0.44966126787002053</v>
      </c>
      <c r="H84" s="302">
        <f t="shared" si="20"/>
        <v>0.62990820007458515</v>
      </c>
      <c r="I84" s="303"/>
      <c r="J84" s="302">
        <v>0.18268029520353737</v>
      </c>
      <c r="K84" s="302">
        <v>0.35203856492166918</v>
      </c>
      <c r="L84" s="302">
        <f t="shared" si="21"/>
        <v>0.53471886012520653</v>
      </c>
      <c r="M84" s="236"/>
      <c r="N84" s="236"/>
    </row>
    <row r="85" spans="1:14" x14ac:dyDescent="0.2">
      <c r="A85" s="237" t="str">
        <f>name!E$12</f>
        <v>Elementary occupations</v>
      </c>
      <c r="B85" s="302">
        <v>8.7594420177010177E-2</v>
      </c>
      <c r="C85" s="302">
        <v>0.29265271976536789</v>
      </c>
      <c r="D85" s="302">
        <f t="shared" si="19"/>
        <v>0.38024713994237808</v>
      </c>
      <c r="E85" s="303"/>
      <c r="F85" s="302">
        <v>4.6430850575635702E-2</v>
      </c>
      <c r="G85" s="302">
        <v>0.16168939262168042</v>
      </c>
      <c r="H85" s="302">
        <f t="shared" si="20"/>
        <v>0.20812024319731612</v>
      </c>
      <c r="I85" s="303"/>
      <c r="J85" s="302">
        <v>7.1914764818777219E-2</v>
      </c>
      <c r="K85" s="302">
        <v>0.14440513294727514</v>
      </c>
      <c r="L85" s="302">
        <f t="shared" si="21"/>
        <v>0.21631989776605237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1.5034181123267334</v>
      </c>
      <c r="C87" s="311">
        <f t="shared" ref="C87:D87" si="22">SUM(C77:C85)</f>
        <v>6.0715818876732648</v>
      </c>
      <c r="D87" s="311">
        <f t="shared" si="22"/>
        <v>7.5749999999999993</v>
      </c>
      <c r="E87" s="311"/>
      <c r="F87" s="311">
        <f t="shared" ref="F87:H87" si="23">SUM(F77:F85)</f>
        <v>1.0233156286895491</v>
      </c>
      <c r="G87" s="311">
        <f t="shared" si="23"/>
        <v>4.2546843713104403</v>
      </c>
      <c r="H87" s="311">
        <f t="shared" si="23"/>
        <v>5.277999999999988</v>
      </c>
      <c r="I87" s="311"/>
      <c r="J87" s="311">
        <f t="shared" ref="J87:L87" si="24">SUM(J77:J85)</f>
        <v>0.88074019422282213</v>
      </c>
      <c r="K87" s="311">
        <f t="shared" si="24"/>
        <v>3.8312598057771696</v>
      </c>
      <c r="L87" s="311">
        <f t="shared" si="24"/>
        <v>4.7119999999999918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0.75459577135822786</v>
      </c>
      <c r="C94" s="302">
        <v>3.3246852893021761</v>
      </c>
      <c r="D94" s="302">
        <f>SUM(B94:C94)</f>
        <v>4.0792810606604037</v>
      </c>
      <c r="E94" s="303"/>
      <c r="F94" s="302">
        <v>0.90792604683262834</v>
      </c>
      <c r="G94" s="302">
        <v>3.7456098192140703</v>
      </c>
      <c r="H94" s="302">
        <f>SUM(F94:G94)</f>
        <v>4.653535866046699</v>
      </c>
      <c r="I94" s="303"/>
      <c r="J94" s="302">
        <v>0.71673607165644182</v>
      </c>
      <c r="K94" s="302">
        <v>2.9450844008500843</v>
      </c>
      <c r="L94" s="302">
        <f>SUM(J94:K94)</f>
        <v>3.661820472506526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0.74476541866460255</v>
      </c>
      <c r="C95" s="302">
        <v>3.9030711872635906</v>
      </c>
      <c r="D95" s="302">
        <f t="shared" ref="D95:D102" si="25">SUM(B95:C95)</f>
        <v>4.6478366059281928</v>
      </c>
      <c r="E95" s="303"/>
      <c r="F95" s="302">
        <v>1.1385461267599672</v>
      </c>
      <c r="G95" s="302">
        <v>4.9123342614309529</v>
      </c>
      <c r="H95" s="302">
        <f t="shared" ref="H95:H102" si="26">SUM(F95:G95)</f>
        <v>6.0508803881909206</v>
      </c>
      <c r="I95" s="303"/>
      <c r="J95" s="302">
        <v>1.089598107320864</v>
      </c>
      <c r="K95" s="302">
        <v>5.5704017804345787</v>
      </c>
      <c r="L95" s="302">
        <f t="shared" ref="L95:L102" si="27">SUM(J95:K95)</f>
        <v>6.6599998877554425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1.0544944369135913</v>
      </c>
      <c r="C96" s="302">
        <v>2.6516293909490587</v>
      </c>
      <c r="D96" s="302">
        <f t="shared" si="25"/>
        <v>3.7061238278626503</v>
      </c>
      <c r="E96" s="303"/>
      <c r="F96" s="302">
        <v>1.1390765806806666</v>
      </c>
      <c r="G96" s="302">
        <v>3.1210272577756961</v>
      </c>
      <c r="H96" s="302">
        <f t="shared" si="26"/>
        <v>4.260103838456363</v>
      </c>
      <c r="I96" s="303"/>
      <c r="J96" s="302">
        <v>0.95289049650799906</v>
      </c>
      <c r="K96" s="302">
        <v>2.5522562823887456</v>
      </c>
      <c r="L96" s="302">
        <f t="shared" si="27"/>
        <v>3.5051467788967448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2.4054382459771571</v>
      </c>
      <c r="C97" s="302">
        <v>1.4007731738997957</v>
      </c>
      <c r="D97" s="302">
        <f t="shared" si="25"/>
        <v>3.806211419876953</v>
      </c>
      <c r="E97" s="303"/>
      <c r="F97" s="302">
        <v>2.1314813239301604</v>
      </c>
      <c r="G97" s="302">
        <v>1.545107426192976</v>
      </c>
      <c r="H97" s="302">
        <f t="shared" si="26"/>
        <v>3.6765887501231367</v>
      </c>
      <c r="I97" s="303"/>
      <c r="J97" s="302">
        <v>1.4958158262710617</v>
      </c>
      <c r="K97" s="302">
        <v>1.6042331606764191</v>
      </c>
      <c r="L97" s="302">
        <f t="shared" si="27"/>
        <v>3.1000489869474808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0.58165987437987299</v>
      </c>
      <c r="C98" s="302">
        <v>8.4998787971855538</v>
      </c>
      <c r="D98" s="302">
        <f t="shared" si="25"/>
        <v>9.0815386715654274</v>
      </c>
      <c r="E98" s="303"/>
      <c r="F98" s="302">
        <v>0.46342625688881217</v>
      </c>
      <c r="G98" s="302">
        <v>7.1309192694996719</v>
      </c>
      <c r="H98" s="302">
        <f t="shared" si="26"/>
        <v>7.5943455263884845</v>
      </c>
      <c r="I98" s="303"/>
      <c r="J98" s="302">
        <v>0.33094331151211553</v>
      </c>
      <c r="K98" s="302">
        <v>4.8496649707243575</v>
      </c>
      <c r="L98" s="302">
        <f t="shared" si="27"/>
        <v>5.1806082822364727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0.19019158075829537</v>
      </c>
      <c r="C99" s="302">
        <v>0.13925219411225193</v>
      </c>
      <c r="D99" s="302">
        <f t="shared" si="25"/>
        <v>0.32944377487054732</v>
      </c>
      <c r="E99" s="303"/>
      <c r="F99" s="302">
        <v>0.29031628627463724</v>
      </c>
      <c r="G99" s="302">
        <v>0.20946632297936663</v>
      </c>
      <c r="H99" s="302">
        <f t="shared" si="26"/>
        <v>0.49978260925400386</v>
      </c>
      <c r="I99" s="303"/>
      <c r="J99" s="302">
        <v>0.257388898953127</v>
      </c>
      <c r="K99" s="302">
        <v>0.22550951508663974</v>
      </c>
      <c r="L99" s="302">
        <f t="shared" si="27"/>
        <v>0.48289841403976674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0.56769722935881761</v>
      </c>
      <c r="C100" s="302">
        <v>0.82752534996311</v>
      </c>
      <c r="D100" s="302">
        <f t="shared" si="25"/>
        <v>1.3952225793219277</v>
      </c>
      <c r="E100" s="303"/>
      <c r="F100" s="302">
        <v>0.52089885137529335</v>
      </c>
      <c r="G100" s="302">
        <v>0.80229185785863955</v>
      </c>
      <c r="H100" s="302">
        <f t="shared" si="26"/>
        <v>1.3231907092339328</v>
      </c>
      <c r="I100" s="303"/>
      <c r="J100" s="302">
        <v>0.39820989629522419</v>
      </c>
      <c r="K100" s="302">
        <v>0.75983574021695688</v>
      </c>
      <c r="L100" s="302">
        <f t="shared" si="27"/>
        <v>1.1580456365121812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1.5610530001843379</v>
      </c>
      <c r="C101" s="302">
        <v>6.8063491206227322</v>
      </c>
      <c r="D101" s="302">
        <f t="shared" si="25"/>
        <v>8.3674021208070695</v>
      </c>
      <c r="E101" s="303"/>
      <c r="F101" s="302">
        <v>1.1959521182832955</v>
      </c>
      <c r="G101" s="302">
        <v>6.1549228229071096</v>
      </c>
      <c r="H101" s="302">
        <f t="shared" si="26"/>
        <v>7.3508749411904049</v>
      </c>
      <c r="I101" s="303"/>
      <c r="J101" s="302">
        <v>1.0324009622298742</v>
      </c>
      <c r="K101" s="302">
        <v>4.5023959570021672</v>
      </c>
      <c r="L101" s="302">
        <f t="shared" si="27"/>
        <v>5.5347969192320416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0.92788964990153344</v>
      </c>
      <c r="C102" s="302">
        <v>2.7050502892054138</v>
      </c>
      <c r="D102" s="302">
        <f t="shared" si="25"/>
        <v>3.6329399391069472</v>
      </c>
      <c r="E102" s="303"/>
      <c r="F102" s="302">
        <v>0.69162653498190663</v>
      </c>
      <c r="G102" s="302">
        <v>2.5030708361341905</v>
      </c>
      <c r="H102" s="302">
        <f t="shared" si="26"/>
        <v>3.1946973711160971</v>
      </c>
      <c r="I102" s="303"/>
      <c r="J102" s="302">
        <v>0.85066796160099201</v>
      </c>
      <c r="K102" s="302">
        <v>2.122966660272311</v>
      </c>
      <c r="L102" s="302">
        <f t="shared" si="27"/>
        <v>2.9736346218733027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8.7877852074964355</v>
      </c>
      <c r="C104" s="311">
        <f t="shared" ref="C104:D104" si="28">SUM(C94:C102)</f>
        <v>30.258214792503683</v>
      </c>
      <c r="D104" s="311">
        <f t="shared" si="28"/>
        <v>39.04600000000012</v>
      </c>
      <c r="E104" s="311"/>
      <c r="F104" s="311">
        <f t="shared" ref="F104:H104" si="29">SUM(F94:F102)</f>
        <v>8.4792501260073685</v>
      </c>
      <c r="G104" s="311">
        <f t="shared" si="29"/>
        <v>30.124749873992677</v>
      </c>
      <c r="H104" s="311">
        <f t="shared" si="29"/>
        <v>38.604000000000049</v>
      </c>
      <c r="I104" s="311"/>
      <c r="J104" s="311">
        <f t="shared" ref="J104:L104" si="30">SUM(J94:J102)</f>
        <v>7.1246515323477002</v>
      </c>
      <c r="K104" s="311">
        <f t="shared" si="30"/>
        <v>25.13234846765226</v>
      </c>
      <c r="L104" s="311">
        <f t="shared" si="30"/>
        <v>32.256999999999955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3.8363045312803858E-2</v>
      </c>
      <c r="C111" s="302">
        <v>9.6087615705362589E-2</v>
      </c>
      <c r="D111" s="302">
        <f>SUM(B111:C111)</f>
        <v>0.13445066101816644</v>
      </c>
      <c r="E111" s="303"/>
      <c r="F111" s="302">
        <v>5.1507495981923411E-2</v>
      </c>
      <c r="G111" s="302">
        <v>9.9749372905882802E-2</v>
      </c>
      <c r="H111" s="302">
        <f>SUM(F111:G111)</f>
        <v>0.15125686888780621</v>
      </c>
      <c r="I111" s="303"/>
      <c r="J111" s="302">
        <v>5.0947082483015355E-2</v>
      </c>
      <c r="K111" s="302">
        <v>8.7401807360541345E-2</v>
      </c>
      <c r="L111" s="302">
        <f>SUM(J111:K111)</f>
        <v>0.1383488898435567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4.5073815869514346E-2</v>
      </c>
      <c r="C112" s="302">
        <v>0.25580888047064948</v>
      </c>
      <c r="D112" s="302">
        <f t="shared" ref="D112:D119" si="31">SUM(B112:C112)</f>
        <v>0.30088269634016385</v>
      </c>
      <c r="E112" s="303"/>
      <c r="F112" s="302">
        <v>6.8899907930768028E-2</v>
      </c>
      <c r="G112" s="302">
        <v>0.30859754297215181</v>
      </c>
      <c r="H112" s="302">
        <f t="shared" ref="H112:H119" si="32">SUM(F112:G112)</f>
        <v>0.37749745090291986</v>
      </c>
      <c r="I112" s="303"/>
      <c r="J112" s="302">
        <v>8.4769112287198703E-2</v>
      </c>
      <c r="K112" s="302">
        <v>0.36933318465114934</v>
      </c>
      <c r="L112" s="302">
        <f t="shared" ref="L112:L119" si="33">SUM(J112:K112)</f>
        <v>0.45410229693834803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4.0616829190823683E-2</v>
      </c>
      <c r="C113" s="302">
        <v>0.11622732435908847</v>
      </c>
      <c r="D113" s="302">
        <f t="shared" si="31"/>
        <v>0.15684415354991216</v>
      </c>
      <c r="E113" s="303"/>
      <c r="F113" s="302">
        <v>5.1935870483440318E-2</v>
      </c>
      <c r="G113" s="302">
        <v>0.14181927036127279</v>
      </c>
      <c r="H113" s="302">
        <f t="shared" si="32"/>
        <v>0.1937551408447131</v>
      </c>
      <c r="I113" s="303"/>
      <c r="J113" s="302">
        <v>5.4821453907542547E-2</v>
      </c>
      <c r="K113" s="302">
        <v>0.12043503582757588</v>
      </c>
      <c r="L113" s="302">
        <f t="shared" si="33"/>
        <v>0.17525648973511843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0.12484447170735115</v>
      </c>
      <c r="C114" s="302">
        <v>2.3058689529255313E-2</v>
      </c>
      <c r="D114" s="302">
        <f t="shared" si="31"/>
        <v>0.14790316123660646</v>
      </c>
      <c r="E114" s="303"/>
      <c r="F114" s="302">
        <v>0.12317334383902646</v>
      </c>
      <c r="G114" s="302">
        <v>2.4376265253704829E-2</v>
      </c>
      <c r="H114" s="302">
        <f t="shared" si="32"/>
        <v>0.14754960909273129</v>
      </c>
      <c r="I114" s="303"/>
      <c r="J114" s="302">
        <v>9.6360456783497125E-2</v>
      </c>
      <c r="K114" s="302">
        <v>1.736184501069098E-2</v>
      </c>
      <c r="L114" s="302">
        <f t="shared" si="33"/>
        <v>0.1137223017941881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3.1125897751310143E-3</v>
      </c>
      <c r="C115" s="302">
        <v>0.2852872016037295</v>
      </c>
      <c r="D115" s="302">
        <f t="shared" si="31"/>
        <v>0.28839979137886051</v>
      </c>
      <c r="E115" s="303"/>
      <c r="F115" s="302">
        <v>3.1343316548863619E-3</v>
      </c>
      <c r="G115" s="302">
        <v>0.21965187154396593</v>
      </c>
      <c r="H115" s="302">
        <f t="shared" si="32"/>
        <v>0.22278620319885228</v>
      </c>
      <c r="I115" s="303"/>
      <c r="J115" s="302">
        <v>4.04647963838114E-3</v>
      </c>
      <c r="K115" s="302">
        <v>0.15761863632682874</v>
      </c>
      <c r="L115" s="302">
        <f t="shared" si="33"/>
        <v>0.16166511596520988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2.2676424675012422E-2</v>
      </c>
      <c r="C116" s="302">
        <v>5.5335734535379945E-3</v>
      </c>
      <c r="D116" s="302">
        <f t="shared" si="31"/>
        <v>2.8209998128550417E-2</v>
      </c>
      <c r="E116" s="303"/>
      <c r="F116" s="302">
        <v>2.1381872565842033E-2</v>
      </c>
      <c r="G116" s="302">
        <v>4.8988602673680987E-3</v>
      </c>
      <c r="H116" s="302">
        <f t="shared" si="32"/>
        <v>2.628073283321013E-2</v>
      </c>
      <c r="I116" s="303"/>
      <c r="J116" s="302">
        <v>1.9652642879537108E-2</v>
      </c>
      <c r="K116" s="302">
        <v>4.3164983355328534E-3</v>
      </c>
      <c r="L116" s="302">
        <f t="shared" si="33"/>
        <v>2.3969141215069961E-2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8.6095180243104891E-2</v>
      </c>
      <c r="C117" s="302">
        <v>7.7001596373798525E-2</v>
      </c>
      <c r="D117" s="302">
        <f t="shared" si="31"/>
        <v>0.16309677661690342</v>
      </c>
      <c r="E117" s="303"/>
      <c r="F117" s="302">
        <v>8.9364912263550256E-2</v>
      </c>
      <c r="G117" s="302">
        <v>5.5698088282157145E-2</v>
      </c>
      <c r="H117" s="302">
        <f t="shared" si="32"/>
        <v>0.14506300054570739</v>
      </c>
      <c r="I117" s="303"/>
      <c r="J117" s="302">
        <v>9.5300117539255269E-2</v>
      </c>
      <c r="K117" s="302">
        <v>5.623844248862149E-2</v>
      </c>
      <c r="L117" s="302">
        <f t="shared" si="33"/>
        <v>0.15153856002787675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1.3715850086504955E-3</v>
      </c>
      <c r="C118" s="302">
        <v>5.4118300864088698E-2</v>
      </c>
      <c r="D118" s="302">
        <f t="shared" si="31"/>
        <v>5.5489885872739196E-2</v>
      </c>
      <c r="E118" s="303"/>
      <c r="F118" s="302">
        <v>1.0856307638952495E-3</v>
      </c>
      <c r="G118" s="302">
        <v>4.0384881806252118E-2</v>
      </c>
      <c r="H118" s="302">
        <f t="shared" si="32"/>
        <v>4.1470512570147368E-2</v>
      </c>
      <c r="I118" s="303"/>
      <c r="J118" s="302">
        <v>9.6957199243042139E-4</v>
      </c>
      <c r="K118" s="302">
        <v>3.6731151371575545E-2</v>
      </c>
      <c r="L118" s="302">
        <f t="shared" si="33"/>
        <v>3.7700723364005963E-2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1.1762151591096663E-2</v>
      </c>
      <c r="C119" s="302">
        <v>9.9607242670024625E-3</v>
      </c>
      <c r="D119" s="302">
        <f t="shared" si="31"/>
        <v>2.1722875858099126E-2</v>
      </c>
      <c r="E119" s="303"/>
      <c r="F119" s="302">
        <v>8.6311133543575842E-3</v>
      </c>
      <c r="G119" s="302">
        <v>4.7093677695558703E-3</v>
      </c>
      <c r="H119" s="302">
        <f t="shared" si="32"/>
        <v>1.3340481123913454E-2</v>
      </c>
      <c r="I119" s="303"/>
      <c r="J119" s="302">
        <v>6.7739770630855321E-3</v>
      </c>
      <c r="K119" s="302">
        <v>2.9225040535389804E-3</v>
      </c>
      <c r="L119" s="302">
        <f t="shared" si="33"/>
        <v>9.696481116624512E-3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0.37391609337348852</v>
      </c>
      <c r="C121" s="311">
        <f t="shared" ref="C121:D121" si="34">SUM(C111:C119)</f>
        <v>0.92308390662651296</v>
      </c>
      <c r="D121" s="311">
        <f t="shared" si="34"/>
        <v>1.2970000000000017</v>
      </c>
      <c r="E121" s="311"/>
      <c r="F121" s="311">
        <f t="shared" ref="F121:H121" si="35">SUM(F111:F119)</f>
        <v>0.41911447883768965</v>
      </c>
      <c r="G121" s="311">
        <f t="shared" si="35"/>
        <v>0.89988552116231146</v>
      </c>
      <c r="H121" s="311">
        <f t="shared" si="35"/>
        <v>1.3190000000000013</v>
      </c>
      <c r="I121" s="311"/>
      <c r="J121" s="311">
        <f t="shared" ref="J121:L121" si="36">SUM(J111:J119)</f>
        <v>0.41364089457394321</v>
      </c>
      <c r="K121" s="311">
        <f t="shared" si="36"/>
        <v>0.85235910542605509</v>
      </c>
      <c r="L121" s="311">
        <f t="shared" si="36"/>
        <v>1.265999999999998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8.7222858477726997E-2</v>
      </c>
      <c r="C128" s="302">
        <v>0.4701406237587783</v>
      </c>
      <c r="D128" s="302">
        <f>SUM(B128:C128)</f>
        <v>0.55736348223650534</v>
      </c>
      <c r="E128" s="303"/>
      <c r="F128" s="302">
        <v>0.10103040046863944</v>
      </c>
      <c r="G128" s="302">
        <v>0.46358349703941165</v>
      </c>
      <c r="H128" s="302">
        <f>SUM(F128:G128)</f>
        <v>0.56461389750805113</v>
      </c>
      <c r="I128" s="303"/>
      <c r="J128" s="302">
        <v>0.11044986318048176</v>
      </c>
      <c r="K128" s="302">
        <v>0.47608792776228576</v>
      </c>
      <c r="L128" s="302">
        <f>SUM(J128:K128)</f>
        <v>0.58653779094276748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0.12481046156804192</v>
      </c>
      <c r="C129" s="302">
        <v>0.37958519299990939</v>
      </c>
      <c r="D129" s="302">
        <f t="shared" ref="D129:D136" si="37">SUM(B129:C129)</f>
        <v>0.50439565456795132</v>
      </c>
      <c r="E129" s="303"/>
      <c r="F129" s="302">
        <v>0.15879435965354718</v>
      </c>
      <c r="G129" s="302">
        <v>0.45530925287558627</v>
      </c>
      <c r="H129" s="302">
        <f t="shared" ref="H129:H136" si="38">SUM(F129:G129)</f>
        <v>0.61410361252913348</v>
      </c>
      <c r="I129" s="303"/>
      <c r="J129" s="302">
        <v>0.22947908153605573</v>
      </c>
      <c r="K129" s="302">
        <v>0.57095761189207384</v>
      </c>
      <c r="L129" s="302">
        <f t="shared" ref="L129:L136" si="39">SUM(J129:K129)</f>
        <v>0.80043669342812951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0.212257155598227</v>
      </c>
      <c r="C130" s="302">
        <v>0.28919770234707076</v>
      </c>
      <c r="D130" s="302">
        <f t="shared" si="37"/>
        <v>0.50145485794529776</v>
      </c>
      <c r="E130" s="303"/>
      <c r="F130" s="302">
        <v>0.26628081319098762</v>
      </c>
      <c r="G130" s="302">
        <v>0.31072774843378331</v>
      </c>
      <c r="H130" s="302">
        <f t="shared" si="38"/>
        <v>0.57700856162477088</v>
      </c>
      <c r="I130" s="303"/>
      <c r="J130" s="302">
        <v>0.37981384680336477</v>
      </c>
      <c r="K130" s="302">
        <v>0.2973392534835122</v>
      </c>
      <c r="L130" s="302">
        <f t="shared" si="39"/>
        <v>0.67715310028687692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0.31101681403401182</v>
      </c>
      <c r="C131" s="302">
        <v>0.11604805822974625</v>
      </c>
      <c r="D131" s="302">
        <f t="shared" si="37"/>
        <v>0.42706487226375806</v>
      </c>
      <c r="E131" s="303"/>
      <c r="F131" s="302">
        <v>0.26902340823817189</v>
      </c>
      <c r="G131" s="302">
        <v>0.12269753059179028</v>
      </c>
      <c r="H131" s="302">
        <f t="shared" si="38"/>
        <v>0.39172093882996217</v>
      </c>
      <c r="I131" s="303"/>
      <c r="J131" s="302">
        <v>0.23783504849663989</v>
      </c>
      <c r="K131" s="302">
        <v>0.20264396549162317</v>
      </c>
      <c r="L131" s="302">
        <f t="shared" si="39"/>
        <v>0.44047901398826306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1.7634134628142662E-2</v>
      </c>
      <c r="C132" s="302">
        <v>0.519468163205966</v>
      </c>
      <c r="D132" s="302">
        <f t="shared" si="37"/>
        <v>0.53710229783410868</v>
      </c>
      <c r="E132" s="303"/>
      <c r="F132" s="302">
        <v>2.4492528472953898E-2</v>
      </c>
      <c r="G132" s="302">
        <v>0.35731974075831952</v>
      </c>
      <c r="H132" s="302">
        <f t="shared" si="38"/>
        <v>0.38181226923127343</v>
      </c>
      <c r="I132" s="303"/>
      <c r="J132" s="302">
        <v>2.9583811913370093E-2</v>
      </c>
      <c r="K132" s="302">
        <v>0.29810072042351132</v>
      </c>
      <c r="L132" s="302">
        <f t="shared" si="39"/>
        <v>0.32768453233688144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9.3537949480029595E-2</v>
      </c>
      <c r="C133" s="302">
        <v>4.3034862025725387E-2</v>
      </c>
      <c r="D133" s="302">
        <f t="shared" si="37"/>
        <v>0.13657281150575498</v>
      </c>
      <c r="E133" s="303"/>
      <c r="F133" s="302">
        <v>8.764748801988051E-2</v>
      </c>
      <c r="G133" s="302">
        <v>4.306157517821825E-2</v>
      </c>
      <c r="H133" s="302">
        <f t="shared" si="38"/>
        <v>0.13070906319809877</v>
      </c>
      <c r="I133" s="303"/>
      <c r="J133" s="302">
        <v>0.1233627992069769</v>
      </c>
      <c r="K133" s="302">
        <v>4.1943609899618151E-2</v>
      </c>
      <c r="L133" s="302">
        <f t="shared" si="39"/>
        <v>0.16530640910659505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7.9062978088476413E-2</v>
      </c>
      <c r="C134" s="302">
        <v>0.10383025393886211</v>
      </c>
      <c r="D134" s="302">
        <f>SUM(B134:C134)</f>
        <v>0.18289323202733854</v>
      </c>
      <c r="E134" s="303"/>
      <c r="F134" s="302">
        <v>7.2341511057799332E-2</v>
      </c>
      <c r="G134" s="302">
        <v>9.1209268435916757E-2</v>
      </c>
      <c r="H134" s="302">
        <f t="shared" si="38"/>
        <v>0.1635507794937161</v>
      </c>
      <c r="I134" s="303"/>
      <c r="J134" s="302">
        <v>7.8003188738561838E-2</v>
      </c>
      <c r="K134" s="302">
        <v>0.1267130837117213</v>
      </c>
      <c r="L134" s="302">
        <f t="shared" si="39"/>
        <v>0.20471627245028312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6.3358050381535302E-2</v>
      </c>
      <c r="C135" s="302">
        <v>1.4063441878363834</v>
      </c>
      <c r="D135" s="302">
        <f t="shared" si="37"/>
        <v>1.4697022382179186</v>
      </c>
      <c r="E135" s="303"/>
      <c r="F135" s="302">
        <v>4.0469245643674212E-2</v>
      </c>
      <c r="G135" s="302">
        <v>1.1624186645618093</v>
      </c>
      <c r="H135" s="302">
        <f t="shared" si="38"/>
        <v>1.2028879102054835</v>
      </c>
      <c r="I135" s="303"/>
      <c r="J135" s="302">
        <v>3.7197466337223317E-2</v>
      </c>
      <c r="K135" s="302">
        <v>1.2637496289378225</v>
      </c>
      <c r="L135" s="302">
        <f t="shared" si="39"/>
        <v>1.3009470952750459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0.13340703214856392</v>
      </c>
      <c r="C136" s="302">
        <v>0.79104352125280564</v>
      </c>
      <c r="D136" s="302">
        <f t="shared" si="37"/>
        <v>0.92445055340136961</v>
      </c>
      <c r="E136" s="303"/>
      <c r="F136" s="302">
        <v>9.7082128463623116E-2</v>
      </c>
      <c r="G136" s="302">
        <v>0.66251083891589213</v>
      </c>
      <c r="H136" s="302">
        <f t="shared" si="38"/>
        <v>0.7595929673795152</v>
      </c>
      <c r="I136" s="303"/>
      <c r="J136" s="302">
        <v>0.12242354069671023</v>
      </c>
      <c r="K136" s="302">
        <v>0.67831555148844636</v>
      </c>
      <c r="L136" s="302">
        <f t="shared" si="39"/>
        <v>0.8007390921851566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1.1223074344047557</v>
      </c>
      <c r="C138" s="311">
        <f t="shared" ref="C138" si="40">SUM(C128:C136)</f>
        <v>4.1186925655952473</v>
      </c>
      <c r="D138" s="311">
        <f>SUM(D128:D136)</f>
        <v>5.2410000000000032</v>
      </c>
      <c r="E138" s="311"/>
      <c r="F138" s="311">
        <f t="shared" ref="F138:H138" si="41">SUM(F128:F136)</f>
        <v>1.1171618832092773</v>
      </c>
      <c r="G138" s="311">
        <f t="shared" si="41"/>
        <v>3.6688381167907274</v>
      </c>
      <c r="H138" s="311">
        <f t="shared" si="41"/>
        <v>4.7860000000000049</v>
      </c>
      <c r="I138" s="311"/>
      <c r="J138" s="311">
        <f t="shared" ref="J138:L138" si="42">SUM(J128:J136)</f>
        <v>1.3481486469093846</v>
      </c>
      <c r="K138" s="311">
        <f t="shared" si="42"/>
        <v>3.955851353090615</v>
      </c>
      <c r="L138" s="311">
        <f t="shared" si="42"/>
        <v>5.3039999999999985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0.63235002102243043</v>
      </c>
      <c r="C145" s="302">
        <v>2.6802919881116778</v>
      </c>
      <c r="D145" s="302">
        <f>SUM(B145:C145)</f>
        <v>3.312642009134108</v>
      </c>
      <c r="E145" s="303"/>
      <c r="F145" s="302">
        <v>0.81505709247682856</v>
      </c>
      <c r="G145" s="302">
        <v>3.2737878670724632</v>
      </c>
      <c r="H145" s="302">
        <f>SUM(F145:G145)</f>
        <v>4.0888449595492915</v>
      </c>
      <c r="I145" s="303"/>
      <c r="J145" s="302">
        <v>0.93650427539813308</v>
      </c>
      <c r="K145" s="302">
        <v>3.1125792151408862</v>
      </c>
      <c r="L145" s="302">
        <f>SUM(J145:K145)</f>
        <v>4.0490834905390196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0.67282966445484893</v>
      </c>
      <c r="C146" s="302">
        <v>4.3501962129410785</v>
      </c>
      <c r="D146" s="302">
        <f t="shared" ref="D146:D153" si="43">SUM(B146:C146)</f>
        <v>5.0230258773959271</v>
      </c>
      <c r="E146" s="303"/>
      <c r="F146" s="302">
        <v>0.82061494427257931</v>
      </c>
      <c r="G146" s="302">
        <v>5.4086644695650214</v>
      </c>
      <c r="H146" s="302">
        <f t="shared" ref="H146:H153" si="44">SUM(F146:G146)</f>
        <v>6.2292794138376006</v>
      </c>
      <c r="I146" s="303"/>
      <c r="J146" s="302">
        <v>1.0662999056584861</v>
      </c>
      <c r="K146" s="302">
        <v>7.0062243085560114</v>
      </c>
      <c r="L146" s="302">
        <f t="shared" ref="L146:L153" si="45">SUM(J146:K146)</f>
        <v>8.0725242142144982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0.65321346144884229</v>
      </c>
      <c r="C147" s="302">
        <v>1.8245453201886008</v>
      </c>
      <c r="D147" s="302">
        <f t="shared" si="43"/>
        <v>2.4777587816374433</v>
      </c>
      <c r="E147" s="303"/>
      <c r="F147" s="302">
        <v>0.70032213020673706</v>
      </c>
      <c r="G147" s="302">
        <v>2.1920055034200114</v>
      </c>
      <c r="H147" s="302">
        <f t="shared" si="44"/>
        <v>2.8923276336267483</v>
      </c>
      <c r="I147" s="303"/>
      <c r="J147" s="302">
        <v>0.88436800336030408</v>
      </c>
      <c r="K147" s="302">
        <v>2.2255884474543013</v>
      </c>
      <c r="L147" s="302">
        <f t="shared" si="45"/>
        <v>3.1099564508146056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2.4960313423839566</v>
      </c>
      <c r="C148" s="302">
        <v>0.95218652216269672</v>
      </c>
      <c r="D148" s="302">
        <f t="shared" si="43"/>
        <v>3.4482178645466535</v>
      </c>
      <c r="E148" s="303"/>
      <c r="F148" s="302">
        <v>2.1409268083999482</v>
      </c>
      <c r="G148" s="302">
        <v>1.0521884554193515</v>
      </c>
      <c r="H148" s="302">
        <f t="shared" si="44"/>
        <v>3.1931152638192994</v>
      </c>
      <c r="I148" s="303"/>
      <c r="J148" s="302">
        <v>1.8668574995529725</v>
      </c>
      <c r="K148" s="302">
        <v>1.3097167555892282</v>
      </c>
      <c r="L148" s="302">
        <f t="shared" si="45"/>
        <v>3.1765742551422007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3.9004727556841118E-2</v>
      </c>
      <c r="C149" s="302">
        <v>13.613339273168165</v>
      </c>
      <c r="D149" s="302">
        <f t="shared" si="43"/>
        <v>13.652344000725007</v>
      </c>
      <c r="E149" s="303"/>
      <c r="F149" s="302">
        <v>4.9278184371637307E-2</v>
      </c>
      <c r="G149" s="302">
        <v>11.257184499087975</v>
      </c>
      <c r="H149" s="302">
        <f t="shared" si="44"/>
        <v>11.306462683459612</v>
      </c>
      <c r="I149" s="303"/>
      <c r="J149" s="302">
        <v>6.5042679755603475E-2</v>
      </c>
      <c r="K149" s="302">
        <v>10.424646925021889</v>
      </c>
      <c r="L149" s="302">
        <f t="shared" si="45"/>
        <v>10.489689604777492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3.253845258276971E-2</v>
      </c>
      <c r="C150" s="302">
        <v>7.3987062626906352E-2</v>
      </c>
      <c r="D150" s="302">
        <f t="shared" si="43"/>
        <v>0.10652551520967607</v>
      </c>
      <c r="E150" s="303"/>
      <c r="F150" s="302">
        <v>3.2367436364220251E-2</v>
      </c>
      <c r="G150" s="302">
        <v>8.3617901941591591E-2</v>
      </c>
      <c r="H150" s="302">
        <f t="shared" si="44"/>
        <v>0.11598533830581184</v>
      </c>
      <c r="I150" s="303"/>
      <c r="J150" s="302">
        <v>3.2014916096918436E-2</v>
      </c>
      <c r="K150" s="302">
        <v>7.5773755674402005E-2</v>
      </c>
      <c r="L150" s="302">
        <f t="shared" si="45"/>
        <v>0.10778867177132044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0.36680057844603142</v>
      </c>
      <c r="C151" s="302">
        <v>0.49001595257843761</v>
      </c>
      <c r="D151" s="302">
        <f t="shared" si="43"/>
        <v>0.85681653102446909</v>
      </c>
      <c r="E151" s="303"/>
      <c r="F151" s="302">
        <v>0.33112073526752034</v>
      </c>
      <c r="G151" s="302">
        <v>0.4969162802944791</v>
      </c>
      <c r="H151" s="302">
        <f t="shared" si="44"/>
        <v>0.82803701556199938</v>
      </c>
      <c r="I151" s="303"/>
      <c r="J151" s="302">
        <v>0.31718812959466131</v>
      </c>
      <c r="K151" s="302">
        <v>0.56664316635858425</v>
      </c>
      <c r="L151" s="302">
        <f t="shared" si="45"/>
        <v>0.8838312959532455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5.0235093171443541E-2</v>
      </c>
      <c r="C152" s="302">
        <v>3.862337018836556</v>
      </c>
      <c r="D152" s="302">
        <f t="shared" si="43"/>
        <v>3.9125721120079997</v>
      </c>
      <c r="E152" s="303"/>
      <c r="F152" s="302">
        <v>4.092206106825378E-2</v>
      </c>
      <c r="G152" s="302">
        <v>3.2839191128357403</v>
      </c>
      <c r="H152" s="302">
        <f t="shared" si="44"/>
        <v>3.324841173903994</v>
      </c>
      <c r="I152" s="303"/>
      <c r="J152" s="302">
        <v>5.2394834672056544E-2</v>
      </c>
      <c r="K152" s="302">
        <v>3.2463939136614206</v>
      </c>
      <c r="L152" s="302">
        <f t="shared" si="45"/>
        <v>3.298788748333477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0.30030911627389878</v>
      </c>
      <c r="C153" s="302">
        <v>2.1607881920448802</v>
      </c>
      <c r="D153" s="302">
        <f t="shared" si="43"/>
        <v>2.461097308318779</v>
      </c>
      <c r="E153" s="303"/>
      <c r="F153" s="302">
        <v>0.2258928556166751</v>
      </c>
      <c r="G153" s="302">
        <v>1.8162136623189586</v>
      </c>
      <c r="H153" s="302">
        <f t="shared" si="44"/>
        <v>2.0421065179356339</v>
      </c>
      <c r="I153" s="303"/>
      <c r="J153" s="302">
        <v>0.3651621567438284</v>
      </c>
      <c r="K153" s="302">
        <v>2.0736011117103499</v>
      </c>
      <c r="L153" s="302">
        <f t="shared" si="45"/>
        <v>2.4387632684541782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5.2433124573410623</v>
      </c>
      <c r="C155" s="311">
        <f t="shared" ref="C155:D155" si="46">SUM(C145:C153)</f>
        <v>30.007687542658999</v>
      </c>
      <c r="D155" s="311">
        <f t="shared" si="46"/>
        <v>35.251000000000062</v>
      </c>
      <c r="E155" s="311"/>
      <c r="F155" s="311">
        <f t="shared" ref="F155:H155" si="47">SUM(F145:F153)</f>
        <v>5.1565022480443998</v>
      </c>
      <c r="G155" s="311">
        <f t="shared" si="47"/>
        <v>28.864497751955589</v>
      </c>
      <c r="H155" s="311">
        <f t="shared" si="47"/>
        <v>34.020999999999994</v>
      </c>
      <c r="I155" s="311"/>
      <c r="J155" s="311">
        <f t="shared" ref="J155:L155" si="48">SUM(J145:J153)</f>
        <v>5.5858324008329641</v>
      </c>
      <c r="K155" s="311">
        <f t="shared" si="48"/>
        <v>30.041167599167071</v>
      </c>
      <c r="L155" s="311">
        <f t="shared" si="48"/>
        <v>35.627000000000045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2.5080368437284295</v>
      </c>
      <c r="C162" s="302">
        <v>6.8396740793406341</v>
      </c>
      <c r="D162" s="302">
        <f>SUM(B162:C162)</f>
        <v>9.347710923069064</v>
      </c>
      <c r="E162" s="303"/>
      <c r="F162" s="302">
        <v>2.9484552610103392</v>
      </c>
      <c r="G162" s="302">
        <v>8.5521853743841199</v>
      </c>
      <c r="H162" s="302">
        <f>SUM(F162:G162)</f>
        <v>11.500640635394459</v>
      </c>
      <c r="I162" s="303"/>
      <c r="J162" s="302">
        <v>3.4019100017305801</v>
      </c>
      <c r="K162" s="302">
        <v>8.7447480326702411</v>
      </c>
      <c r="L162" s="302">
        <f>SUM(J162:K162)</f>
        <v>12.146658034400822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1.8479515667055786</v>
      </c>
      <c r="C163" s="302">
        <v>3.7049615857837472</v>
      </c>
      <c r="D163" s="302">
        <f t="shared" ref="D163:D170" si="49">SUM(B163:C163)</f>
        <v>5.5529131524893263</v>
      </c>
      <c r="E163" s="303"/>
      <c r="F163" s="302">
        <v>2.4140987342171449</v>
      </c>
      <c r="G163" s="302">
        <v>4.9261689207881103</v>
      </c>
      <c r="H163" s="302">
        <f t="shared" ref="H163:H170" si="50">SUM(F163:G163)</f>
        <v>7.3402676550052552</v>
      </c>
      <c r="I163" s="303"/>
      <c r="J163" s="302">
        <v>2.9469263329723669</v>
      </c>
      <c r="K163" s="302">
        <v>6.4854284728132949</v>
      </c>
      <c r="L163" s="302">
        <f t="shared" ref="L163:L170" si="51">SUM(J163:K163)</f>
        <v>9.4323548057856623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2.5685094977125447</v>
      </c>
      <c r="C164" s="302">
        <v>3.5356616512119081</v>
      </c>
      <c r="D164" s="302">
        <f t="shared" si="49"/>
        <v>6.1041711489244523</v>
      </c>
      <c r="E164" s="303"/>
      <c r="F164" s="302">
        <v>2.9879445830753548</v>
      </c>
      <c r="G164" s="302">
        <v>4.303383292162148</v>
      </c>
      <c r="H164" s="302">
        <f t="shared" si="50"/>
        <v>7.2913278752375028</v>
      </c>
      <c r="I164" s="303"/>
      <c r="J164" s="302">
        <v>3.2911444038392128</v>
      </c>
      <c r="K164" s="302">
        <v>4.5547005999119241</v>
      </c>
      <c r="L164" s="302">
        <f t="shared" si="51"/>
        <v>7.8458450037511369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5.217705720824501</v>
      </c>
      <c r="C165" s="302">
        <v>2.385509606764634</v>
      </c>
      <c r="D165" s="302">
        <f t="shared" si="49"/>
        <v>7.603215327589135</v>
      </c>
      <c r="E165" s="303"/>
      <c r="F165" s="302">
        <v>5.3847704671851213</v>
      </c>
      <c r="G165" s="302">
        <v>2.7023455034600423</v>
      </c>
      <c r="H165" s="302">
        <f t="shared" si="50"/>
        <v>8.0871159706451632</v>
      </c>
      <c r="I165" s="303"/>
      <c r="J165" s="302">
        <v>5.4758172448203242</v>
      </c>
      <c r="K165" s="302">
        <v>3.5912203481724236</v>
      </c>
      <c r="L165" s="302">
        <f t="shared" si="51"/>
        <v>9.0670375929927474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0.84069652599698641</v>
      </c>
      <c r="C166" s="302">
        <v>7.0924371030036282</v>
      </c>
      <c r="D166" s="302">
        <f t="shared" si="49"/>
        <v>7.9331336290006149</v>
      </c>
      <c r="E166" s="303"/>
      <c r="F166" s="302">
        <v>0.70242181225773048</v>
      </c>
      <c r="G166" s="302">
        <v>6.158639564636867</v>
      </c>
      <c r="H166" s="302">
        <f t="shared" si="50"/>
        <v>6.8610613768945976</v>
      </c>
      <c r="I166" s="303"/>
      <c r="J166" s="302">
        <v>0.78202608333839896</v>
      </c>
      <c r="K166" s="302">
        <v>6.2485058125052202</v>
      </c>
      <c r="L166" s="302">
        <f t="shared" si="51"/>
        <v>7.0305318958436196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0.38076431042927916</v>
      </c>
      <c r="C167" s="302">
        <v>0.14859722996185487</v>
      </c>
      <c r="D167" s="302">
        <f t="shared" si="49"/>
        <v>0.52936154039113403</v>
      </c>
      <c r="E167" s="303"/>
      <c r="F167" s="302">
        <v>0.3337204286167843</v>
      </c>
      <c r="G167" s="302">
        <v>0.16298340598258654</v>
      </c>
      <c r="H167" s="302">
        <f t="shared" si="50"/>
        <v>0.49670383459937084</v>
      </c>
      <c r="I167" s="303"/>
      <c r="J167" s="302">
        <v>0.40018886519932451</v>
      </c>
      <c r="K167" s="302">
        <v>0.19724567530526804</v>
      </c>
      <c r="L167" s="302">
        <f t="shared" si="51"/>
        <v>0.59743454050459255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21.442278454319617</v>
      </c>
      <c r="C168" s="302">
        <v>9.0482073019342284</v>
      </c>
      <c r="D168" s="302">
        <f t="shared" si="49"/>
        <v>30.490485756253847</v>
      </c>
      <c r="E168" s="303"/>
      <c r="F168" s="302">
        <v>18.370380229210944</v>
      </c>
      <c r="G168" s="302">
        <v>8.4145267999644613</v>
      </c>
      <c r="H168" s="302">
        <f t="shared" si="50"/>
        <v>26.784907029175407</v>
      </c>
      <c r="I168" s="303"/>
      <c r="J168" s="302">
        <v>15.750125083318208</v>
      </c>
      <c r="K168" s="302">
        <v>8.0080569729345488</v>
      </c>
      <c r="L168" s="302">
        <f t="shared" si="51"/>
        <v>23.758182056252757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1.7254431978531042</v>
      </c>
      <c r="C169" s="302">
        <v>5.0965499589368779</v>
      </c>
      <c r="D169" s="302">
        <f t="shared" si="49"/>
        <v>6.8219931567899819</v>
      </c>
      <c r="E169" s="303"/>
      <c r="F169" s="302">
        <v>1.624077652726176</v>
      </c>
      <c r="G169" s="302">
        <v>4.6749316577843816</v>
      </c>
      <c r="H169" s="302">
        <f t="shared" si="50"/>
        <v>6.2990093105105576</v>
      </c>
      <c r="I169" s="303"/>
      <c r="J169" s="302">
        <v>2.3036796204574164</v>
      </c>
      <c r="K169" s="302">
        <v>4.2876051337656342</v>
      </c>
      <c r="L169" s="302">
        <f t="shared" si="51"/>
        <v>6.5912847542230502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3.7918697355537443</v>
      </c>
      <c r="C170" s="302">
        <v>4.5991456299386329</v>
      </c>
      <c r="D170" s="302">
        <f t="shared" si="49"/>
        <v>8.3910153654923771</v>
      </c>
      <c r="E170" s="303"/>
      <c r="F170" s="302">
        <v>3.2231348653785359</v>
      </c>
      <c r="G170" s="302">
        <v>3.6058314471590931</v>
      </c>
      <c r="H170" s="302">
        <f t="shared" si="50"/>
        <v>6.828966312537629</v>
      </c>
      <c r="I170" s="303"/>
      <c r="J170" s="302">
        <v>4.3881001197974774</v>
      </c>
      <c r="K170" s="302">
        <v>3.1745711964482437</v>
      </c>
      <c r="L170" s="302">
        <f t="shared" si="51"/>
        <v>7.5626713162457211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40.323255853123783</v>
      </c>
      <c r="C172" s="311">
        <f t="shared" ref="C172:D172" si="52">SUM(C162:C170)</f>
        <v>42.450744146876147</v>
      </c>
      <c r="D172" s="311">
        <f t="shared" si="52"/>
        <v>82.773999999999944</v>
      </c>
      <c r="E172" s="311"/>
      <c r="F172" s="311">
        <f t="shared" ref="F172:H172" si="53">SUM(F162:F170)</f>
        <v>37.989004033678128</v>
      </c>
      <c r="G172" s="311">
        <f t="shared" si="53"/>
        <v>43.50099596632181</v>
      </c>
      <c r="H172" s="311">
        <f t="shared" si="53"/>
        <v>81.489999999999938</v>
      </c>
      <c r="I172" s="311"/>
      <c r="J172" s="311">
        <f t="shared" ref="J172:L172" si="54">SUM(J162:J170)</f>
        <v>38.739917755473307</v>
      </c>
      <c r="K172" s="311">
        <f t="shared" si="54"/>
        <v>45.292082244526796</v>
      </c>
      <c r="L172" s="311">
        <f t="shared" si="54"/>
        <v>84.032000000000124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0.36005174466495199</v>
      </c>
      <c r="C179" s="302">
        <v>1.6463565741882662</v>
      </c>
      <c r="D179" s="302">
        <f>SUM(B179:C179)</f>
        <v>2.006408318853218</v>
      </c>
      <c r="E179" s="303"/>
      <c r="F179" s="302">
        <v>0.61896732025172385</v>
      </c>
      <c r="G179" s="302">
        <v>2.0501136995880893</v>
      </c>
      <c r="H179" s="302">
        <f>SUM(F179:G179)</f>
        <v>2.6690810198398132</v>
      </c>
      <c r="I179" s="303"/>
      <c r="J179" s="302">
        <v>0.70759853053287136</v>
      </c>
      <c r="K179" s="302">
        <v>2.0825707061854684</v>
      </c>
      <c r="L179" s="302">
        <f>SUM(J179:K179)</f>
        <v>2.7901692367183397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0.28468387955122848</v>
      </c>
      <c r="C180" s="302">
        <v>1.0781182403843121</v>
      </c>
      <c r="D180" s="302">
        <f t="shared" ref="D180:D187" si="55">SUM(B180:C180)</f>
        <v>1.3628021199355407</v>
      </c>
      <c r="E180" s="303"/>
      <c r="F180" s="302">
        <v>0.49435109101353986</v>
      </c>
      <c r="G180" s="302">
        <v>1.4734660396293893</v>
      </c>
      <c r="H180" s="302">
        <f t="shared" ref="H180:H187" si="56">SUM(F180:G180)</f>
        <v>1.9678171306429291</v>
      </c>
      <c r="I180" s="303"/>
      <c r="J180" s="302">
        <v>0.6331887158890479</v>
      </c>
      <c r="K180" s="302">
        <v>2.0056068973899173</v>
      </c>
      <c r="L180" s="302">
        <f t="shared" ref="L180:L187" si="57">SUM(J180:K180)</f>
        <v>2.6387956132789654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0.34882927600587699</v>
      </c>
      <c r="C181" s="302">
        <v>1.055341349303264</v>
      </c>
      <c r="D181" s="302">
        <f t="shared" si="55"/>
        <v>1.4041706253091411</v>
      </c>
      <c r="E181" s="303"/>
      <c r="F181" s="302">
        <v>0.49763620939909392</v>
      </c>
      <c r="G181" s="302">
        <v>1.3270406739114553</v>
      </c>
      <c r="H181" s="302">
        <f t="shared" si="56"/>
        <v>1.8246768833105493</v>
      </c>
      <c r="I181" s="303"/>
      <c r="J181" s="302">
        <v>0.57071799012441082</v>
      </c>
      <c r="K181" s="302">
        <v>1.3954018610961854</v>
      </c>
      <c r="L181" s="302">
        <f t="shared" si="57"/>
        <v>1.9661198512205962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1.8584383264534998</v>
      </c>
      <c r="C182" s="302">
        <v>1.1289618609222829</v>
      </c>
      <c r="D182" s="302">
        <f t="shared" si="55"/>
        <v>2.9874001873757825</v>
      </c>
      <c r="E182" s="303"/>
      <c r="F182" s="302">
        <v>2.1798767135497639</v>
      </c>
      <c r="G182" s="302">
        <v>1.4101428818085406</v>
      </c>
      <c r="H182" s="302">
        <f t="shared" si="56"/>
        <v>3.5900195953583047</v>
      </c>
      <c r="I182" s="303"/>
      <c r="J182" s="302">
        <v>2.2708342041373313</v>
      </c>
      <c r="K182" s="302">
        <v>1.8308770183366767</v>
      </c>
      <c r="L182" s="302">
        <f t="shared" si="57"/>
        <v>4.101711222474008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4.7563431154778582E-2</v>
      </c>
      <c r="C183" s="302">
        <v>1.5216154521504566</v>
      </c>
      <c r="D183" s="302">
        <f t="shared" si="55"/>
        <v>1.5691788833052351</v>
      </c>
      <c r="E183" s="303"/>
      <c r="F183" s="302">
        <v>6.1546515829727734E-2</v>
      </c>
      <c r="G183" s="302">
        <v>1.3506030330210945</v>
      </c>
      <c r="H183" s="302">
        <f t="shared" si="56"/>
        <v>1.4121495488508222</v>
      </c>
      <c r="I183" s="303"/>
      <c r="J183" s="302">
        <v>9.1663806174944656E-2</v>
      </c>
      <c r="K183" s="302">
        <v>1.2924199447072775</v>
      </c>
      <c r="L183" s="302">
        <f t="shared" si="57"/>
        <v>1.3840837508822221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0.61804605861580253</v>
      </c>
      <c r="C184" s="302">
        <v>0.44910562478166893</v>
      </c>
      <c r="D184" s="302">
        <f t="shared" si="55"/>
        <v>1.0671516833974715</v>
      </c>
      <c r="E184" s="303"/>
      <c r="F184" s="302">
        <v>0.6093216643752104</v>
      </c>
      <c r="G184" s="302">
        <v>0.54900006496168718</v>
      </c>
      <c r="H184" s="302">
        <f t="shared" si="56"/>
        <v>1.1583217293368975</v>
      </c>
      <c r="I184" s="303"/>
      <c r="J184" s="302">
        <v>0.48769781716102029</v>
      </c>
      <c r="K184" s="302">
        <v>0.53779353178738409</v>
      </c>
      <c r="L184" s="302">
        <f t="shared" si="57"/>
        <v>1.0254913489484043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0.46125435847439411</v>
      </c>
      <c r="C185" s="302">
        <v>0.93920081915527132</v>
      </c>
      <c r="D185" s="302">
        <f t="shared" si="55"/>
        <v>1.4004551776296654</v>
      </c>
      <c r="E185" s="303"/>
      <c r="F185" s="302">
        <v>0.54725484411768777</v>
      </c>
      <c r="G185" s="302">
        <v>1.1577013396990912</v>
      </c>
      <c r="H185" s="302">
        <f t="shared" si="56"/>
        <v>1.7049561838167788</v>
      </c>
      <c r="I185" s="303"/>
      <c r="J185" s="302">
        <v>0.60377103880339611</v>
      </c>
      <c r="K185" s="302">
        <v>1.3337801043249902</v>
      </c>
      <c r="L185" s="302">
        <f t="shared" si="57"/>
        <v>1.9375511431283863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0.42981591692372106</v>
      </c>
      <c r="C186" s="302">
        <v>9.5348695132691077</v>
      </c>
      <c r="D186" s="302">
        <f t="shared" si="55"/>
        <v>9.9646854301928283</v>
      </c>
      <c r="E186" s="303"/>
      <c r="F186" s="302">
        <v>0.57234072126336777</v>
      </c>
      <c r="G186" s="302">
        <v>9.6757855586462203</v>
      </c>
      <c r="H186" s="302">
        <f t="shared" si="56"/>
        <v>10.248126279909588</v>
      </c>
      <c r="I186" s="303"/>
      <c r="J186" s="302">
        <v>0.8399227810724601</v>
      </c>
      <c r="K186" s="302">
        <v>9.1067557214244523</v>
      </c>
      <c r="L186" s="302">
        <f t="shared" si="57"/>
        <v>9.946678502496912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0.95081394379732798</v>
      </c>
      <c r="C187" s="302">
        <v>3.3729336302037787</v>
      </c>
      <c r="D187" s="302">
        <f t="shared" si="55"/>
        <v>4.3237475740011071</v>
      </c>
      <c r="E187" s="303"/>
      <c r="F187" s="302">
        <v>0.95213223140886116</v>
      </c>
      <c r="G187" s="302">
        <v>3.0577193975254664</v>
      </c>
      <c r="H187" s="302">
        <f t="shared" si="56"/>
        <v>4.009851628934328</v>
      </c>
      <c r="I187" s="303"/>
      <c r="J187" s="302">
        <v>1.2146764625214892</v>
      </c>
      <c r="K187" s="302">
        <v>2.9787228683307254</v>
      </c>
      <c r="L187" s="302">
        <f t="shared" si="57"/>
        <v>4.1933993308522144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5.359496935641582</v>
      </c>
      <c r="C189" s="311">
        <f t="shared" ref="C189:D189" si="58">SUM(C179:C187)</f>
        <v>20.726503064358408</v>
      </c>
      <c r="D189" s="311">
        <f t="shared" si="58"/>
        <v>26.085999999999988</v>
      </c>
      <c r="E189" s="311"/>
      <c r="F189" s="311">
        <f t="shared" ref="F189:H189" si="59">SUM(F179:F187)</f>
        <v>6.5334273112089765</v>
      </c>
      <c r="G189" s="311">
        <f t="shared" si="59"/>
        <v>22.051572688791033</v>
      </c>
      <c r="H189" s="311">
        <f t="shared" si="59"/>
        <v>28.585000000000012</v>
      </c>
      <c r="I189" s="311"/>
      <c r="J189" s="311">
        <f t="shared" ref="J189:L189" si="60">SUM(J179:J187)</f>
        <v>7.4200713464169725</v>
      </c>
      <c r="K189" s="311">
        <f t="shared" si="60"/>
        <v>22.563928653583073</v>
      </c>
      <c r="L189" s="311">
        <f t="shared" si="60"/>
        <v>29.984000000000052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1.8428404857462857</v>
      </c>
      <c r="C196" s="302">
        <v>2.3406107304439652</v>
      </c>
      <c r="D196" s="302">
        <f>SUM(B196:C196)</f>
        <v>4.1834512161902513</v>
      </c>
      <c r="E196" s="303"/>
      <c r="F196" s="302">
        <v>2.1825778407837304</v>
      </c>
      <c r="G196" s="302">
        <v>2.4645976576295729</v>
      </c>
      <c r="H196" s="302">
        <f>SUM(F196:G196)</f>
        <v>4.6471754984133034</v>
      </c>
      <c r="I196" s="303"/>
      <c r="J196" s="302">
        <v>2.2690938210979996</v>
      </c>
      <c r="K196" s="302">
        <v>2.8627844334944617</v>
      </c>
      <c r="L196" s="302">
        <f>SUM(J196:K196)</f>
        <v>5.1318782545924613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0.44750827180548591</v>
      </c>
      <c r="C197" s="302">
        <v>0.46366861786082764</v>
      </c>
      <c r="D197" s="302">
        <f t="shared" ref="D197:D204" si="61">SUM(B197:C197)</f>
        <v>0.91117688966631349</v>
      </c>
      <c r="E197" s="303"/>
      <c r="F197" s="302">
        <v>0.76009110619882991</v>
      </c>
      <c r="G197" s="302">
        <v>0.63206819087713051</v>
      </c>
      <c r="H197" s="302">
        <f t="shared" ref="H197:H204" si="62">SUM(F197:G197)</f>
        <v>1.3921592970759604</v>
      </c>
      <c r="I197" s="303"/>
      <c r="J197" s="302">
        <v>0.9454773989027847</v>
      </c>
      <c r="K197" s="302">
        <v>0.80052135540812086</v>
      </c>
      <c r="L197" s="302">
        <f t="shared" ref="L197:L204" si="63">SUM(J197:K197)</f>
        <v>1.7459987543109055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0.50911665535686368</v>
      </c>
      <c r="C198" s="302">
        <v>0.50453857277844527</v>
      </c>
      <c r="D198" s="302">
        <f t="shared" si="61"/>
        <v>1.0136552281353088</v>
      </c>
      <c r="E198" s="303"/>
      <c r="F198" s="302">
        <v>0.74716847832561373</v>
      </c>
      <c r="G198" s="302">
        <v>0.592879166052106</v>
      </c>
      <c r="H198" s="302">
        <f t="shared" si="62"/>
        <v>1.3400476443777198</v>
      </c>
      <c r="I198" s="303"/>
      <c r="J198" s="302">
        <v>1.0941270828475524</v>
      </c>
      <c r="K198" s="302">
        <v>0.5581967179114633</v>
      </c>
      <c r="L198" s="302">
        <f t="shared" si="63"/>
        <v>1.6523238007590157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1.2271709439785337</v>
      </c>
      <c r="C199" s="302">
        <v>0.49213960662884576</v>
      </c>
      <c r="D199" s="302">
        <f t="shared" si="61"/>
        <v>1.7193105506073794</v>
      </c>
      <c r="E199" s="303"/>
      <c r="F199" s="302">
        <v>1.5913608505024708</v>
      </c>
      <c r="G199" s="302">
        <v>0.49863882629866246</v>
      </c>
      <c r="H199" s="302">
        <f t="shared" si="62"/>
        <v>2.0899996768011331</v>
      </c>
      <c r="I199" s="303"/>
      <c r="J199" s="302">
        <v>2.2527957000614833</v>
      </c>
      <c r="K199" s="302">
        <v>0.57430607178952431</v>
      </c>
      <c r="L199" s="302">
        <f t="shared" si="63"/>
        <v>2.8271017718510079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1.3458345597062165</v>
      </c>
      <c r="C200" s="302">
        <v>2.3902162035714278</v>
      </c>
      <c r="D200" s="302">
        <f t="shared" si="61"/>
        <v>3.7360507632776443</v>
      </c>
      <c r="E200" s="303"/>
      <c r="F200" s="302">
        <v>1.4505026100233733</v>
      </c>
      <c r="G200" s="302">
        <v>1.5789305127103179</v>
      </c>
      <c r="H200" s="302">
        <f t="shared" si="62"/>
        <v>3.0294331227336913</v>
      </c>
      <c r="I200" s="303"/>
      <c r="J200" s="302">
        <v>1.5025986213690543</v>
      </c>
      <c r="K200" s="302">
        <v>1.4232219621297155</v>
      </c>
      <c r="L200" s="302">
        <f t="shared" si="63"/>
        <v>2.9258205834987701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1.1941733901956744</v>
      </c>
      <c r="C201" s="302">
        <v>0.28072227213528683</v>
      </c>
      <c r="D201" s="302">
        <f t="shared" si="61"/>
        <v>1.4748956623309613</v>
      </c>
      <c r="E201" s="303"/>
      <c r="F201" s="302">
        <v>1.3025286903797697</v>
      </c>
      <c r="G201" s="302">
        <v>0.28081165051588108</v>
      </c>
      <c r="H201" s="302">
        <f t="shared" si="62"/>
        <v>1.5833403408956508</v>
      </c>
      <c r="I201" s="303"/>
      <c r="J201" s="302">
        <v>1.4016066506947111</v>
      </c>
      <c r="K201" s="302">
        <v>0.31303032660086783</v>
      </c>
      <c r="L201" s="302">
        <f t="shared" si="63"/>
        <v>1.714636977295579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1.9371984314566517</v>
      </c>
      <c r="C202" s="302">
        <v>1.4995723692438185</v>
      </c>
      <c r="D202" s="302">
        <f t="shared" si="61"/>
        <v>3.4367708007004705</v>
      </c>
      <c r="E202" s="303"/>
      <c r="F202" s="302">
        <v>2.1494880947147799</v>
      </c>
      <c r="G202" s="302">
        <v>1.2477654829229061</v>
      </c>
      <c r="H202" s="302">
        <f t="shared" si="62"/>
        <v>3.3972535776376862</v>
      </c>
      <c r="I202" s="303"/>
      <c r="J202" s="302">
        <v>3.741242149245227</v>
      </c>
      <c r="K202" s="302">
        <v>1.7084470211927758</v>
      </c>
      <c r="L202" s="302">
        <f t="shared" si="63"/>
        <v>5.4496891704380026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0.23704961892185372</v>
      </c>
      <c r="C203" s="302">
        <v>1.4121439614245073</v>
      </c>
      <c r="D203" s="302">
        <f t="shared" si="61"/>
        <v>1.6491935803463611</v>
      </c>
      <c r="E203" s="303"/>
      <c r="F203" s="302">
        <v>0.25433783873169669</v>
      </c>
      <c r="G203" s="302">
        <v>1.2444880894749903</v>
      </c>
      <c r="H203" s="302">
        <f t="shared" si="62"/>
        <v>1.4988259282066871</v>
      </c>
      <c r="I203" s="303"/>
      <c r="J203" s="302">
        <v>0.62886036212791907</v>
      </c>
      <c r="K203" s="302">
        <v>1.5472700647468955</v>
      </c>
      <c r="L203" s="302">
        <f t="shared" si="63"/>
        <v>2.1761304268748147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8.9318314865817623</v>
      </c>
      <c r="C204" s="302">
        <v>7.090663822163517</v>
      </c>
      <c r="D204" s="302">
        <f t="shared" si="61"/>
        <v>16.022495308745277</v>
      </c>
      <c r="E204" s="303"/>
      <c r="F204" s="302">
        <v>9.530678673200395</v>
      </c>
      <c r="G204" s="302">
        <v>5.5540862406578047</v>
      </c>
      <c r="H204" s="302">
        <f t="shared" si="62"/>
        <v>15.0847649138582</v>
      </c>
      <c r="I204" s="303"/>
      <c r="J204" s="302">
        <v>8.2548388132783224</v>
      </c>
      <c r="K204" s="302">
        <v>5.5655814471010725</v>
      </c>
      <c r="L204" s="302">
        <f t="shared" si="63"/>
        <v>13.820420260379395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17.672723843749324</v>
      </c>
      <c r="C206" s="311">
        <f t="shared" ref="C206:D206" si="64">SUM(C196:C204)</f>
        <v>16.474276156250639</v>
      </c>
      <c r="D206" s="311">
        <f t="shared" si="64"/>
        <v>34.146999999999963</v>
      </c>
      <c r="E206" s="311"/>
      <c r="F206" s="311">
        <f t="shared" ref="F206:H206" si="65">SUM(F196:F204)</f>
        <v>19.968734182860658</v>
      </c>
      <c r="G206" s="311">
        <f t="shared" si="65"/>
        <v>14.094265817139371</v>
      </c>
      <c r="H206" s="311">
        <f t="shared" si="65"/>
        <v>34.063000000000031</v>
      </c>
      <c r="I206" s="311"/>
      <c r="J206" s="311">
        <f t="shared" ref="J206:L206" si="66">SUM(J196:J204)</f>
        <v>22.090640599625054</v>
      </c>
      <c r="K206" s="311">
        <f t="shared" si="66"/>
        <v>15.353359400374897</v>
      </c>
      <c r="L206" s="311">
        <f t="shared" si="66"/>
        <v>37.443999999999946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7.1601221049818392E-2</v>
      </c>
      <c r="C213" s="302">
        <v>0.23398637132167896</v>
      </c>
      <c r="D213" s="302">
        <f>SUM(B213:C213)</f>
        <v>0.30558759237149735</v>
      </c>
      <c r="E213" s="303"/>
      <c r="F213" s="302">
        <v>9.9208705289943216E-2</v>
      </c>
      <c r="G213" s="302">
        <v>0.202535182320909</v>
      </c>
      <c r="H213" s="302">
        <f>SUM(F213:G213)</f>
        <v>0.30174388761085225</v>
      </c>
      <c r="I213" s="303"/>
      <c r="J213" s="302">
        <v>9.209782455326522E-2</v>
      </c>
      <c r="K213" s="302">
        <v>0.20957378308285188</v>
      </c>
      <c r="L213" s="302">
        <f>SUM(J213:K213)</f>
        <v>0.30167160763611711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0.10749982787016998</v>
      </c>
      <c r="C214" s="302">
        <v>0.31056921704522156</v>
      </c>
      <c r="D214" s="302">
        <f t="shared" ref="D214:D221" si="67">SUM(B214:C214)</f>
        <v>0.41806904491539154</v>
      </c>
      <c r="E214" s="303"/>
      <c r="F214" s="302">
        <v>0.14969356514845009</v>
      </c>
      <c r="G214" s="302">
        <v>0.29649052133525838</v>
      </c>
      <c r="H214" s="302">
        <f t="shared" ref="H214:H221" si="68">SUM(F214:G214)</f>
        <v>0.44618408648370844</v>
      </c>
      <c r="I214" s="303"/>
      <c r="J214" s="302">
        <v>0.17475985701648178</v>
      </c>
      <c r="K214" s="302">
        <v>0.35292414979764231</v>
      </c>
      <c r="L214" s="302">
        <f t="shared" ref="L214:L221" si="69">SUM(J214:K214)</f>
        <v>0.52768400681412408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0.19235695057651872</v>
      </c>
      <c r="C215" s="302">
        <v>0.25808363548599028</v>
      </c>
      <c r="D215" s="302">
        <f t="shared" si="67"/>
        <v>0.45044058606250903</v>
      </c>
      <c r="E215" s="303"/>
      <c r="F215" s="302">
        <v>0.24299050185143767</v>
      </c>
      <c r="G215" s="302">
        <v>0.20103066620190388</v>
      </c>
      <c r="H215" s="302">
        <f t="shared" si="68"/>
        <v>0.44402116805334158</v>
      </c>
      <c r="I215" s="303"/>
      <c r="J215" s="302">
        <v>0.23694805398929095</v>
      </c>
      <c r="K215" s="302">
        <v>0.18032172835752319</v>
      </c>
      <c r="L215" s="302">
        <f t="shared" si="69"/>
        <v>0.41726978234681411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0.18175900433624245</v>
      </c>
      <c r="C216" s="302">
        <v>5.0486190242062308E-2</v>
      </c>
      <c r="D216" s="302">
        <f t="shared" si="67"/>
        <v>0.23224519457830475</v>
      </c>
      <c r="E216" s="303"/>
      <c r="F216" s="302">
        <v>0.26658439452251809</v>
      </c>
      <c r="G216" s="302">
        <v>5.1273573447898874E-2</v>
      </c>
      <c r="H216" s="302">
        <f t="shared" si="68"/>
        <v>0.31785796797041699</v>
      </c>
      <c r="I216" s="303"/>
      <c r="J216" s="302">
        <v>0.26520302951491964</v>
      </c>
      <c r="K216" s="302">
        <v>4.6357038275600872E-2</v>
      </c>
      <c r="L216" s="302">
        <f t="shared" si="69"/>
        <v>0.31156006779052053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2.4712424290232477E-2</v>
      </c>
      <c r="C217" s="302">
        <v>0.15959149358547503</v>
      </c>
      <c r="D217" s="302">
        <f t="shared" si="67"/>
        <v>0.18430391787570752</v>
      </c>
      <c r="E217" s="303"/>
      <c r="F217" s="302">
        <v>3.0772189854955199E-2</v>
      </c>
      <c r="G217" s="302">
        <v>9.907119344009041E-2</v>
      </c>
      <c r="H217" s="302">
        <f t="shared" si="68"/>
        <v>0.12984338329504561</v>
      </c>
      <c r="I217" s="303"/>
      <c r="J217" s="302">
        <v>3.2754192967429471E-2</v>
      </c>
      <c r="K217" s="302">
        <v>9.2957103477522368E-2</v>
      </c>
      <c r="L217" s="302">
        <f t="shared" si="69"/>
        <v>0.12571129644495183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6.6190211467714963E-2</v>
      </c>
      <c r="C218" s="302">
        <v>2.657561485918929E-2</v>
      </c>
      <c r="D218" s="302">
        <f t="shared" si="67"/>
        <v>9.2765826326904249E-2</v>
      </c>
      <c r="E218" s="303"/>
      <c r="F218" s="302">
        <v>9.3210881696063119E-2</v>
      </c>
      <c r="G218" s="302">
        <v>3.2423053957895361E-2</v>
      </c>
      <c r="H218" s="302">
        <f t="shared" si="68"/>
        <v>0.12563393565395847</v>
      </c>
      <c r="I218" s="303"/>
      <c r="J218" s="302">
        <v>8.1682854499153607E-2</v>
      </c>
      <c r="K218" s="302">
        <v>3.7619369403555855E-2</v>
      </c>
      <c r="L218" s="302">
        <f t="shared" si="69"/>
        <v>0.11930222390270946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5.567408801167003E-2</v>
      </c>
      <c r="C219" s="302">
        <v>5.5208077201526908E-2</v>
      </c>
      <c r="D219" s="302">
        <f t="shared" si="67"/>
        <v>0.11088216521319694</v>
      </c>
      <c r="E219" s="303"/>
      <c r="F219" s="302">
        <v>6.7203854236916549E-2</v>
      </c>
      <c r="G219" s="302">
        <v>5.0043833736531963E-2</v>
      </c>
      <c r="H219" s="302">
        <f t="shared" si="68"/>
        <v>0.11724768797344851</v>
      </c>
      <c r="I219" s="303"/>
      <c r="J219" s="302">
        <v>6.0842262576538186E-2</v>
      </c>
      <c r="K219" s="302">
        <v>5.5936315236682292E-2</v>
      </c>
      <c r="L219" s="302">
        <f t="shared" si="69"/>
        <v>0.11677857781322049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1.2026058451266492E-2</v>
      </c>
      <c r="C220" s="302">
        <v>5.1362469226457048E-2</v>
      </c>
      <c r="D220" s="302">
        <f t="shared" si="67"/>
        <v>6.3388527677723544E-2</v>
      </c>
      <c r="E220" s="303"/>
      <c r="F220" s="302">
        <v>1.4099014168071595E-2</v>
      </c>
      <c r="G220" s="302">
        <v>4.7172863504599809E-2</v>
      </c>
      <c r="H220" s="302">
        <f t="shared" si="68"/>
        <v>6.1271877672671407E-2</v>
      </c>
      <c r="I220" s="303"/>
      <c r="J220" s="302">
        <v>1.3908867491557281E-2</v>
      </c>
      <c r="K220" s="302">
        <v>4.0935748387697875E-2</v>
      </c>
      <c r="L220" s="302">
        <f t="shared" si="69"/>
        <v>5.4844615879255154E-2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0.10182830136634759</v>
      </c>
      <c r="C221" s="302">
        <v>0.12848884361241886</v>
      </c>
      <c r="D221" s="302">
        <f t="shared" si="67"/>
        <v>0.23031714497876643</v>
      </c>
      <c r="E221" s="303"/>
      <c r="F221" s="302">
        <v>0.14411814323020089</v>
      </c>
      <c r="G221" s="302">
        <v>0.11407786205635863</v>
      </c>
      <c r="H221" s="302">
        <f t="shared" si="68"/>
        <v>0.2581960052865595</v>
      </c>
      <c r="I221" s="303"/>
      <c r="J221" s="302">
        <v>0.13587142356231402</v>
      </c>
      <c r="K221" s="302">
        <v>9.4306397809974102E-2</v>
      </c>
      <c r="L221" s="302">
        <f t="shared" si="69"/>
        <v>0.23017782137228812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0.81364808741998107</v>
      </c>
      <c r="C223" s="311">
        <f t="shared" ref="C223:D223" si="70">SUM(C213:C221)</f>
        <v>1.2743519125800202</v>
      </c>
      <c r="D223" s="311">
        <f t="shared" si="70"/>
        <v>2.088000000000001</v>
      </c>
      <c r="E223" s="311"/>
      <c r="F223" s="311">
        <f t="shared" ref="F223:H223" si="71">SUM(F213:F221)</f>
        <v>1.1078812499985564</v>
      </c>
      <c r="G223" s="311">
        <f t="shared" si="71"/>
        <v>1.0941187500014464</v>
      </c>
      <c r="H223" s="311">
        <f t="shared" si="71"/>
        <v>2.2020000000000026</v>
      </c>
      <c r="I223" s="311"/>
      <c r="J223" s="311">
        <f t="shared" ref="J223:L223" si="72">SUM(J213:J221)</f>
        <v>1.09406836617095</v>
      </c>
      <c r="K223" s="311">
        <f t="shared" si="72"/>
        <v>1.1109316338290507</v>
      </c>
      <c r="L223" s="311">
        <f t="shared" si="72"/>
        <v>2.205000000000001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0.22299413183170788</v>
      </c>
      <c r="C230" s="302">
        <v>0.6249377954582096</v>
      </c>
      <c r="D230" s="302">
        <f>SUM(B230:C230)</f>
        <v>0.84793192728991751</v>
      </c>
      <c r="E230" s="303"/>
      <c r="F230" s="302">
        <v>0.21535659817779679</v>
      </c>
      <c r="G230" s="302">
        <v>0.6765402582268395</v>
      </c>
      <c r="H230" s="302">
        <f>SUM(F230:G230)</f>
        <v>0.89189685640463634</v>
      </c>
      <c r="I230" s="303"/>
      <c r="J230" s="302">
        <v>0.25504928700672358</v>
      </c>
      <c r="K230" s="302">
        <v>0.63271781504316205</v>
      </c>
      <c r="L230" s="302">
        <f>SUM(J230:K230)</f>
        <v>0.88776710204988563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0.42110919562156163</v>
      </c>
      <c r="C231" s="302">
        <v>1.8657257060348298</v>
      </c>
      <c r="D231" s="302">
        <f t="shared" ref="D231:D238" si="73">SUM(B231:C231)</f>
        <v>2.2868349016563916</v>
      </c>
      <c r="E231" s="303"/>
      <c r="F231" s="302">
        <v>0.43941752949723878</v>
      </c>
      <c r="G231" s="302">
        <v>2.1723893268775316</v>
      </c>
      <c r="H231" s="302">
        <f t="shared" ref="H231:H238" si="74">SUM(F231:G231)</f>
        <v>2.6118068563747703</v>
      </c>
      <c r="I231" s="303"/>
      <c r="J231" s="302">
        <v>0.6079337108863585</v>
      </c>
      <c r="K231" s="302">
        <v>2.8620289998327726</v>
      </c>
      <c r="L231" s="302">
        <f t="shared" ref="L231:L238" si="75">SUM(J231:K231)</f>
        <v>3.4699627107191313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0.29698128163543641</v>
      </c>
      <c r="C232" s="302">
        <v>0.54047648284543337</v>
      </c>
      <c r="D232" s="302">
        <f t="shared" si="73"/>
        <v>0.83745776448086984</v>
      </c>
      <c r="E232" s="303"/>
      <c r="F232" s="302">
        <v>0.26850554979254937</v>
      </c>
      <c r="G232" s="302">
        <v>0.58365229716615685</v>
      </c>
      <c r="H232" s="302">
        <f t="shared" si="74"/>
        <v>0.85215784695870622</v>
      </c>
      <c r="I232" s="303"/>
      <c r="J232" s="302">
        <v>0.31840271915125457</v>
      </c>
      <c r="K232" s="302">
        <v>0.54422871792077432</v>
      </c>
      <c r="L232" s="302">
        <f t="shared" si="75"/>
        <v>0.86263143707202894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0.3369970536127071</v>
      </c>
      <c r="C233" s="302">
        <v>7.4059472237623811E-2</v>
      </c>
      <c r="D233" s="302">
        <f t="shared" si="73"/>
        <v>0.41105652585033092</v>
      </c>
      <c r="E233" s="303"/>
      <c r="F233" s="302">
        <v>0.27544721003093209</v>
      </c>
      <c r="G233" s="302">
        <v>8.5475458781846661E-2</v>
      </c>
      <c r="H233" s="302">
        <f t="shared" si="74"/>
        <v>0.36092266881277874</v>
      </c>
      <c r="I233" s="303"/>
      <c r="J233" s="302">
        <v>0.25177040553567964</v>
      </c>
      <c r="K233" s="302">
        <v>8.7988985570349496E-2</v>
      </c>
      <c r="L233" s="302">
        <f t="shared" si="75"/>
        <v>0.33975939110602915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2.3574788282330922E-2</v>
      </c>
      <c r="C234" s="302">
        <v>0.35404878492868952</v>
      </c>
      <c r="D234" s="302">
        <f t="shared" si="73"/>
        <v>0.37762357321102047</v>
      </c>
      <c r="E234" s="303"/>
      <c r="F234" s="302">
        <v>2.0194801463552004E-2</v>
      </c>
      <c r="G234" s="302">
        <v>0.26005947876493662</v>
      </c>
      <c r="H234" s="302">
        <f t="shared" si="74"/>
        <v>0.28025428022848864</v>
      </c>
      <c r="I234" s="303"/>
      <c r="J234" s="302">
        <v>2.6892287483880031E-2</v>
      </c>
      <c r="K234" s="302">
        <v>0.21274717784680741</v>
      </c>
      <c r="L234" s="302">
        <f t="shared" si="75"/>
        <v>0.23963946533068745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7.5985477053835848E-2</v>
      </c>
      <c r="C235" s="302">
        <v>6.5341508721595512E-2</v>
      </c>
      <c r="D235" s="302">
        <f t="shared" si="73"/>
        <v>0.14132698577543135</v>
      </c>
      <c r="E235" s="303"/>
      <c r="F235" s="302">
        <v>5.8488800047213435E-2</v>
      </c>
      <c r="G235" s="302">
        <v>6.7561783989771362E-2</v>
      </c>
      <c r="H235" s="302">
        <f t="shared" si="74"/>
        <v>0.1260505840369848</v>
      </c>
      <c r="I235" s="303"/>
      <c r="J235" s="302">
        <v>7.2333046016942876E-2</v>
      </c>
      <c r="K235" s="302">
        <v>9.2721090717600957E-2</v>
      </c>
      <c r="L235" s="302">
        <f t="shared" si="75"/>
        <v>0.16505413673454383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0.18010850556298272</v>
      </c>
      <c r="C236" s="302">
        <v>8.2643416598442848E-2</v>
      </c>
      <c r="D236" s="302">
        <f t="shared" si="73"/>
        <v>0.26275192216142557</v>
      </c>
      <c r="E236" s="303"/>
      <c r="F236" s="302">
        <v>0.11490916463695308</v>
      </c>
      <c r="G236" s="302">
        <v>7.9894799916165396E-2</v>
      </c>
      <c r="H236" s="302">
        <f t="shared" si="74"/>
        <v>0.19480396455311849</v>
      </c>
      <c r="I236" s="303"/>
      <c r="J236" s="302">
        <v>0.12609676510872375</v>
      </c>
      <c r="K236" s="302">
        <v>0.10309710292515806</v>
      </c>
      <c r="L236" s="302">
        <f t="shared" si="75"/>
        <v>0.22919386803388181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1.1060114905370443E-2</v>
      </c>
      <c r="C237" s="302">
        <v>5.7015541739674852E-2</v>
      </c>
      <c r="D237" s="302">
        <f t="shared" si="73"/>
        <v>6.8075656645045293E-2</v>
      </c>
      <c r="E237" s="303"/>
      <c r="F237" s="302">
        <v>6.154262988738687E-3</v>
      </c>
      <c r="G237" s="302">
        <v>4.3889229096690761E-2</v>
      </c>
      <c r="H237" s="302">
        <f t="shared" si="74"/>
        <v>5.004349208542945E-2</v>
      </c>
      <c r="I237" s="303"/>
      <c r="J237" s="302">
        <v>9.2156650644497004E-3</v>
      </c>
      <c r="K237" s="302">
        <v>4.7106765649426639E-2</v>
      </c>
      <c r="L237" s="302">
        <f t="shared" si="75"/>
        <v>5.632243071387634E-2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5.0076685881485679E-2</v>
      </c>
      <c r="C238" s="302">
        <v>8.2864057048096476E-2</v>
      </c>
      <c r="D238" s="302">
        <f t="shared" si="73"/>
        <v>0.13294074292958216</v>
      </c>
      <c r="E238" s="303"/>
      <c r="F238" s="302">
        <v>3.4507568026029868E-2</v>
      </c>
      <c r="G238" s="302">
        <v>6.6555882519055726E-2</v>
      </c>
      <c r="H238" s="302">
        <f t="shared" si="74"/>
        <v>0.10106345054508559</v>
      </c>
      <c r="I238" s="303"/>
      <c r="J238" s="302">
        <v>5.6524716373519385E-2</v>
      </c>
      <c r="K238" s="302">
        <v>5.9144741866409611E-2</v>
      </c>
      <c r="L238" s="302">
        <f t="shared" si="75"/>
        <v>0.115669458239929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1.6188872343874185</v>
      </c>
      <c r="C240" s="311">
        <f t="shared" ref="C240:D240" si="76">SUM(C230:C238)</f>
        <v>3.747112765612596</v>
      </c>
      <c r="D240" s="311">
        <f t="shared" si="76"/>
        <v>5.3660000000000148</v>
      </c>
      <c r="E240" s="311"/>
      <c r="F240" s="311">
        <f t="shared" ref="F240:H240" si="77">SUM(F230:F238)</f>
        <v>1.4329814846610043</v>
      </c>
      <c r="G240" s="311">
        <f t="shared" si="77"/>
        <v>4.036018515338994</v>
      </c>
      <c r="H240" s="311">
        <f t="shared" si="77"/>
        <v>5.4689999999999994</v>
      </c>
      <c r="I240" s="311"/>
      <c r="J240" s="311">
        <f t="shared" ref="J240:L240" si="78">SUM(J230:J238)</f>
        <v>1.7242186026275319</v>
      </c>
      <c r="K240" s="311">
        <f t="shared" si="78"/>
        <v>4.6417813973724611</v>
      </c>
      <c r="L240" s="311">
        <f t="shared" si="78"/>
        <v>6.3659999999999943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0.33473316076030507</v>
      </c>
      <c r="C247" s="302">
        <v>0.75460345088831005</v>
      </c>
      <c r="D247" s="302">
        <f>SUM(B247:C247)</f>
        <v>1.0893366116486152</v>
      </c>
      <c r="E247" s="303"/>
      <c r="F247" s="302">
        <v>0.30014600191104818</v>
      </c>
      <c r="G247" s="302">
        <v>0.62546783883151602</v>
      </c>
      <c r="H247" s="302">
        <f>SUM(F247:G247)</f>
        <v>0.92561384074256425</v>
      </c>
      <c r="I247" s="303"/>
      <c r="J247" s="302">
        <v>0.28884701800811968</v>
      </c>
      <c r="K247" s="302">
        <v>0.5163666663888985</v>
      </c>
      <c r="L247" s="302">
        <f>SUM(J247:K247)</f>
        <v>0.80521368439701813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0.40768659620397613</v>
      </c>
      <c r="C248" s="302">
        <v>0.78246376860961253</v>
      </c>
      <c r="D248" s="302">
        <f t="shared" ref="D248:D255" si="79">SUM(B248:C248)</f>
        <v>1.1901503648135887</v>
      </c>
      <c r="E248" s="303"/>
      <c r="F248" s="302">
        <v>0.43232228019095281</v>
      </c>
      <c r="G248" s="302">
        <v>0.73221287085633835</v>
      </c>
      <c r="H248" s="302">
        <f t="shared" ref="H248:H255" si="80">SUM(F248:G248)</f>
        <v>1.1645351510472912</v>
      </c>
      <c r="I248" s="303"/>
      <c r="J248" s="302">
        <v>0.48363574715828295</v>
      </c>
      <c r="K248" s="302">
        <v>0.85301994793749603</v>
      </c>
      <c r="L248" s="302">
        <f t="shared" ref="L248:L255" si="81">SUM(J248:K248)</f>
        <v>1.3366556950957791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0.57134752133503053</v>
      </c>
      <c r="C249" s="302">
        <v>0.780572949452215</v>
      </c>
      <c r="D249" s="302">
        <f t="shared" si="79"/>
        <v>1.3519204707872454</v>
      </c>
      <c r="E249" s="303"/>
      <c r="F249" s="302">
        <v>0.47992858556120221</v>
      </c>
      <c r="G249" s="302">
        <v>0.66302389129220252</v>
      </c>
      <c r="H249" s="302">
        <f t="shared" si="80"/>
        <v>1.1429524768534047</v>
      </c>
      <c r="I249" s="303"/>
      <c r="J249" s="302">
        <v>0.47602991335968919</v>
      </c>
      <c r="K249" s="302">
        <v>0.57122240434657323</v>
      </c>
      <c r="L249" s="302">
        <f t="shared" si="81"/>
        <v>1.0472523177062625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1.4978823442346536</v>
      </c>
      <c r="C250" s="302">
        <v>0.22757459996789162</v>
      </c>
      <c r="D250" s="302">
        <f t="shared" si="79"/>
        <v>1.7254569442025451</v>
      </c>
      <c r="E250" s="303"/>
      <c r="F250" s="302">
        <v>0.98967923985204609</v>
      </c>
      <c r="G250" s="302">
        <v>0.20449447550503372</v>
      </c>
      <c r="H250" s="302">
        <f t="shared" si="80"/>
        <v>1.1941737153570797</v>
      </c>
      <c r="I250" s="303"/>
      <c r="J250" s="302">
        <v>0.7964764130740668</v>
      </c>
      <c r="K250" s="302">
        <v>0.16587357739090203</v>
      </c>
      <c r="L250" s="302">
        <f t="shared" si="81"/>
        <v>0.96234999046496883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2.1834314123327883E-2</v>
      </c>
      <c r="C251" s="302">
        <v>0.11258896927089652</v>
      </c>
      <c r="D251" s="302">
        <f t="shared" si="79"/>
        <v>0.13442328339422441</v>
      </c>
      <c r="E251" s="303"/>
      <c r="F251" s="302">
        <v>1.3646192700380326E-2</v>
      </c>
      <c r="G251" s="302">
        <v>5.8931084611272111E-2</v>
      </c>
      <c r="H251" s="302">
        <f t="shared" si="80"/>
        <v>7.2577277311652436E-2</v>
      </c>
      <c r="I251" s="303"/>
      <c r="J251" s="302">
        <v>1.5449969602845904E-2</v>
      </c>
      <c r="K251" s="302">
        <v>5.0406055388304893E-2</v>
      </c>
      <c r="L251" s="302">
        <f t="shared" si="81"/>
        <v>6.5856024991150799E-2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4.4073730286646504E-2</v>
      </c>
      <c r="C252" s="302">
        <v>2.1599853999012781E-2</v>
      </c>
      <c r="D252" s="302">
        <f t="shared" si="79"/>
        <v>6.5673584285659281E-2</v>
      </c>
      <c r="E252" s="303"/>
      <c r="F252" s="302">
        <v>2.7165759019749745E-2</v>
      </c>
      <c r="G252" s="302">
        <v>1.7339532659849225E-2</v>
      </c>
      <c r="H252" s="302">
        <f t="shared" si="80"/>
        <v>4.450529167959897E-2</v>
      </c>
      <c r="I252" s="303"/>
      <c r="J252" s="302">
        <v>3.0461539926473026E-2</v>
      </c>
      <c r="K252" s="302">
        <v>1.9571439914535419E-2</v>
      </c>
      <c r="L252" s="302">
        <f t="shared" si="81"/>
        <v>5.0032979841008449E-2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0.35460907651740259</v>
      </c>
      <c r="C253" s="302">
        <v>0.10973699823574606</v>
      </c>
      <c r="D253" s="302">
        <f t="shared" si="79"/>
        <v>0.46434607475314865</v>
      </c>
      <c r="E253" s="303"/>
      <c r="F253" s="302">
        <v>0.23637993010694391</v>
      </c>
      <c r="G253" s="302">
        <v>8.1506326850340399E-2</v>
      </c>
      <c r="H253" s="302">
        <f t="shared" si="80"/>
        <v>0.31788625695728434</v>
      </c>
      <c r="I253" s="303"/>
      <c r="J253" s="302">
        <v>0.19898233810376678</v>
      </c>
      <c r="K253" s="302">
        <v>7.9994885715039543E-2</v>
      </c>
      <c r="L253" s="302">
        <f t="shared" si="81"/>
        <v>0.2789772238188063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6.9825899134436896E-3</v>
      </c>
      <c r="C254" s="302">
        <v>4.3508096755162609E-2</v>
      </c>
      <c r="D254" s="302">
        <f t="shared" si="79"/>
        <v>5.0490686668606302E-2</v>
      </c>
      <c r="E254" s="303"/>
      <c r="F254" s="302">
        <v>4.5810935459060812E-3</v>
      </c>
      <c r="G254" s="302">
        <v>3.3264284861866909E-2</v>
      </c>
      <c r="H254" s="302">
        <f t="shared" si="80"/>
        <v>3.7845378407772988E-2</v>
      </c>
      <c r="I254" s="303"/>
      <c r="J254" s="302">
        <v>5.3186955565034414E-3</v>
      </c>
      <c r="K254" s="302">
        <v>3.5575418259302355E-2</v>
      </c>
      <c r="L254" s="302">
        <f t="shared" si="81"/>
        <v>4.0894113815805794E-2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5.6775688141022032E-2</v>
      </c>
      <c r="C255" s="302">
        <v>4.1426291305344247E-2</v>
      </c>
      <c r="D255" s="302">
        <f t="shared" si="79"/>
        <v>9.8201979446366272E-2</v>
      </c>
      <c r="E255" s="303"/>
      <c r="F255" s="302">
        <v>2.4071842779253481E-2</v>
      </c>
      <c r="G255" s="302">
        <v>2.8838768864092021E-2</v>
      </c>
      <c r="H255" s="302">
        <f t="shared" si="80"/>
        <v>5.2910611643345498E-2</v>
      </c>
      <c r="I255" s="303"/>
      <c r="J255" s="302">
        <v>2.3859694991028323E-2</v>
      </c>
      <c r="K255" s="302">
        <v>2.4908274878164893E-2</v>
      </c>
      <c r="L255" s="302">
        <f t="shared" si="81"/>
        <v>4.8767969869193212E-2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3.2959250215158078</v>
      </c>
      <c r="C257" s="311">
        <f t="shared" ref="C257:D257" si="82">SUM(C247:C255)</f>
        <v>2.8740749784841912</v>
      </c>
      <c r="D257" s="311">
        <f t="shared" si="82"/>
        <v>6.169999999999999</v>
      </c>
      <c r="E257" s="311"/>
      <c r="F257" s="311">
        <f t="shared" ref="F257:H257" si="83">SUM(F247:F255)</f>
        <v>2.5079209256674826</v>
      </c>
      <c r="G257" s="311">
        <f t="shared" si="83"/>
        <v>2.445079074332511</v>
      </c>
      <c r="H257" s="311">
        <f t="shared" si="83"/>
        <v>4.9529999999999941</v>
      </c>
      <c r="I257" s="311"/>
      <c r="J257" s="311">
        <f t="shared" ref="J257:L257" si="84">SUM(J247:J255)</f>
        <v>2.3190613297807761</v>
      </c>
      <c r="K257" s="311">
        <f t="shared" si="84"/>
        <v>2.3169386702192174</v>
      </c>
      <c r="L257" s="311">
        <f t="shared" si="84"/>
        <v>4.6359999999999921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0.43938965371114896</v>
      </c>
      <c r="C264" s="302">
        <v>0.75273833156741299</v>
      </c>
      <c r="D264" s="302">
        <f>SUM(B264:C264)</f>
        <v>1.192127985278562</v>
      </c>
      <c r="E264" s="303"/>
      <c r="F264" s="302">
        <v>0.52417130170391624</v>
      </c>
      <c r="G264" s="302">
        <v>1.4125581564061227</v>
      </c>
      <c r="H264" s="302">
        <f>SUM(F264:G264)</f>
        <v>1.9367294581100389</v>
      </c>
      <c r="I264" s="303"/>
      <c r="J264" s="302">
        <v>0.53052756586335059</v>
      </c>
      <c r="K264" s="302">
        <v>1.5196195088588047</v>
      </c>
      <c r="L264" s="302">
        <f>SUM(J264:K264)</f>
        <v>2.0501470747221555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0.38229185831533991</v>
      </c>
      <c r="C265" s="302">
        <v>0.49565689250179723</v>
      </c>
      <c r="D265" s="302">
        <f t="shared" ref="D265:D272" si="85">SUM(B265:C265)</f>
        <v>0.87794875081713708</v>
      </c>
      <c r="E265" s="303"/>
      <c r="F265" s="302">
        <v>0.57086596979800197</v>
      </c>
      <c r="G265" s="302">
        <v>0.87870592387715063</v>
      </c>
      <c r="H265" s="302">
        <f t="shared" ref="H265:H272" si="86">SUM(F265:G265)</f>
        <v>1.4495718936751527</v>
      </c>
      <c r="I265" s="303"/>
      <c r="J265" s="302">
        <v>0.63112260824579203</v>
      </c>
      <c r="K265" s="302">
        <v>0.94428286594331623</v>
      </c>
      <c r="L265" s="302">
        <f t="shared" ref="L265:L272" si="87">SUM(J265:K265)</f>
        <v>1.5754054741891084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0.39710857822424811</v>
      </c>
      <c r="C266" s="302">
        <v>0.396250355548591</v>
      </c>
      <c r="D266" s="302">
        <f t="shared" si="85"/>
        <v>0.79335893377283906</v>
      </c>
      <c r="E266" s="303"/>
      <c r="F266" s="302">
        <v>0.5399161972088341</v>
      </c>
      <c r="G266" s="302">
        <v>0.63909951228014739</v>
      </c>
      <c r="H266" s="302">
        <f t="shared" si="86"/>
        <v>1.1790157094889815</v>
      </c>
      <c r="I266" s="303"/>
      <c r="J266" s="302">
        <v>0.70307166170563806</v>
      </c>
      <c r="K266" s="302">
        <v>0.61927358700247293</v>
      </c>
      <c r="L266" s="302">
        <f t="shared" si="87"/>
        <v>1.3223452487081109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1.2536037129951996</v>
      </c>
      <c r="C267" s="302">
        <v>8.4670196670794007E-2</v>
      </c>
      <c r="D267" s="302">
        <f t="shared" si="85"/>
        <v>1.3382739096659937</v>
      </c>
      <c r="E267" s="303"/>
      <c r="F267" s="302">
        <v>1.1948526123076399</v>
      </c>
      <c r="G267" s="302">
        <v>0.12980215462666403</v>
      </c>
      <c r="H267" s="302">
        <f t="shared" si="86"/>
        <v>1.3246547669343041</v>
      </c>
      <c r="I267" s="303"/>
      <c r="J267" s="302">
        <v>0.98052907026859415</v>
      </c>
      <c r="K267" s="302">
        <v>0.12410485150602175</v>
      </c>
      <c r="L267" s="302">
        <f t="shared" si="87"/>
        <v>1.1046339217746159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9.0847675181256332E-2</v>
      </c>
      <c r="C268" s="302">
        <v>0.3646665690541116</v>
      </c>
      <c r="D268" s="302">
        <f t="shared" si="85"/>
        <v>0.4555142442353679</v>
      </c>
      <c r="E268" s="303"/>
      <c r="F268" s="302">
        <v>9.0462261544748859E-2</v>
      </c>
      <c r="G268" s="302">
        <v>0.45683799223748517</v>
      </c>
      <c r="H268" s="302">
        <f t="shared" si="86"/>
        <v>0.54730025378223401</v>
      </c>
      <c r="I268" s="303"/>
      <c r="J268" s="302">
        <v>0.13518798584566838</v>
      </c>
      <c r="K268" s="302">
        <v>0.44539212792775218</v>
      </c>
      <c r="L268" s="302">
        <f t="shared" si="87"/>
        <v>0.58058011377342056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0.14486255742699239</v>
      </c>
      <c r="C269" s="302">
        <v>6.6783727179737573E-2</v>
      </c>
      <c r="D269" s="302">
        <f t="shared" si="85"/>
        <v>0.21164628460672996</v>
      </c>
      <c r="E269" s="303"/>
      <c r="F269" s="302">
        <v>0.14399470373091625</v>
      </c>
      <c r="G269" s="302">
        <v>0.1105412226011343</v>
      </c>
      <c r="H269" s="302">
        <f t="shared" si="86"/>
        <v>0.25453592633205058</v>
      </c>
      <c r="I269" s="303"/>
      <c r="J269" s="302">
        <v>0.16117655350350582</v>
      </c>
      <c r="K269" s="302">
        <v>0.1109829217170821</v>
      </c>
      <c r="L269" s="302">
        <f t="shared" si="87"/>
        <v>0.27215947522058792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0.40926338070331181</v>
      </c>
      <c r="C270" s="302">
        <v>0.15572652618665211</v>
      </c>
      <c r="D270" s="302">
        <f t="shared" si="85"/>
        <v>0.56498990688996398</v>
      </c>
      <c r="E270" s="303"/>
      <c r="F270" s="302">
        <v>0.41149160643818655</v>
      </c>
      <c r="G270" s="302">
        <v>0.27150885560231969</v>
      </c>
      <c r="H270" s="302">
        <f t="shared" si="86"/>
        <v>0.68300046204050624</v>
      </c>
      <c r="I270" s="303"/>
      <c r="J270" s="302">
        <v>0.402169554925349</v>
      </c>
      <c r="K270" s="302">
        <v>0.24365758066954296</v>
      </c>
      <c r="L270" s="302">
        <f t="shared" si="87"/>
        <v>0.64582713559489191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4.9696139845685113E-3</v>
      </c>
      <c r="C271" s="302">
        <v>9.4994327343956089E-2</v>
      </c>
      <c r="D271" s="302">
        <f t="shared" si="85"/>
        <v>9.9963941328524597E-2</v>
      </c>
      <c r="E271" s="303"/>
      <c r="F271" s="302">
        <v>4.1154678632236465E-3</v>
      </c>
      <c r="G271" s="302">
        <v>0.10392936033689272</v>
      </c>
      <c r="H271" s="302">
        <f t="shared" si="86"/>
        <v>0.10804482820011636</v>
      </c>
      <c r="I271" s="303"/>
      <c r="J271" s="302">
        <v>5.9133821920157393E-3</v>
      </c>
      <c r="K271" s="302">
        <v>7.2024802617584316E-2</v>
      </c>
      <c r="L271" s="302">
        <f t="shared" si="87"/>
        <v>7.7938184809600061E-2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0.138597667233709</v>
      </c>
      <c r="C272" s="302">
        <v>7.9578376171177384E-2</v>
      </c>
      <c r="D272" s="302">
        <f t="shared" si="85"/>
        <v>0.21817604340488639</v>
      </c>
      <c r="E272" s="303"/>
      <c r="F272" s="302">
        <v>0.10168105401625195</v>
      </c>
      <c r="G272" s="302">
        <v>8.8465647420359408E-2</v>
      </c>
      <c r="H272" s="302">
        <f t="shared" si="86"/>
        <v>0.19014670143661136</v>
      </c>
      <c r="I272" s="303"/>
      <c r="J272" s="302">
        <v>6.562873141583328E-2</v>
      </c>
      <c r="K272" s="302">
        <v>7.3334639791678563E-2</v>
      </c>
      <c r="L272" s="302">
        <f t="shared" si="87"/>
        <v>0.13896337120751184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3.2609346977757747</v>
      </c>
      <c r="C274" s="311">
        <f t="shared" ref="C274:D274" si="88">SUM(C264:C272)</f>
        <v>2.4910653022242304</v>
      </c>
      <c r="D274" s="311">
        <f t="shared" si="88"/>
        <v>5.7520000000000042</v>
      </c>
      <c r="E274" s="311"/>
      <c r="F274" s="311">
        <f t="shared" ref="F274:H274" si="89">SUM(F264:F272)</f>
        <v>3.5815511746117203</v>
      </c>
      <c r="G274" s="311">
        <f t="shared" si="89"/>
        <v>4.0914488253882766</v>
      </c>
      <c r="H274" s="311">
        <f t="shared" si="89"/>
        <v>7.6729999999999965</v>
      </c>
      <c r="I274" s="311"/>
      <c r="J274" s="311">
        <f t="shared" ref="J274:L274" si="90">SUM(J264:J272)</f>
        <v>3.6153271139657472</v>
      </c>
      <c r="K274" s="311">
        <f t="shared" si="90"/>
        <v>4.1526728860342565</v>
      </c>
      <c r="L274" s="311">
        <f t="shared" si="90"/>
        <v>7.7680000000000016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1.0759586335989522</v>
      </c>
      <c r="C281" s="302">
        <v>2.5524139990219386</v>
      </c>
      <c r="D281" s="302">
        <f>SUM(B281:C281)</f>
        <v>3.6283726326208905</v>
      </c>
      <c r="E281" s="303"/>
      <c r="F281" s="302">
        <v>1.8212695092992117</v>
      </c>
      <c r="G281" s="302">
        <v>2.5087499292225597</v>
      </c>
      <c r="H281" s="302">
        <f>SUM(F281:G281)</f>
        <v>4.3300194385217718</v>
      </c>
      <c r="I281" s="303"/>
      <c r="J281" s="302">
        <v>2.1040487380895811</v>
      </c>
      <c r="K281" s="302">
        <v>2.4779951588959777</v>
      </c>
      <c r="L281" s="302">
        <f>SUM(J281:K281)</f>
        <v>4.5820438969855584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2.8576345711354949</v>
      </c>
      <c r="C282" s="302">
        <v>6.5278160150508446</v>
      </c>
      <c r="D282" s="302">
        <f t="shared" ref="D282:D289" si="91">SUM(B282:C282)</f>
        <v>9.3854505861863391</v>
      </c>
      <c r="E282" s="303"/>
      <c r="F282" s="302">
        <v>5.0392167676073729</v>
      </c>
      <c r="G282" s="302">
        <v>6.9534588311691063</v>
      </c>
      <c r="H282" s="302">
        <f t="shared" ref="H282:H289" si="92">SUM(F282:G282)</f>
        <v>11.992675598776479</v>
      </c>
      <c r="I282" s="303"/>
      <c r="J282" s="302">
        <v>6.613123351313436</v>
      </c>
      <c r="K282" s="302">
        <v>8.043033033606136</v>
      </c>
      <c r="L282" s="302">
        <f t="shared" ref="L282:L289" si="93">SUM(J282:K282)</f>
        <v>14.656156384919573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1.7340207186196324</v>
      </c>
      <c r="C283" s="302">
        <v>2.6641174472408355</v>
      </c>
      <c r="D283" s="302">
        <f t="shared" si="91"/>
        <v>4.3981381658604679</v>
      </c>
      <c r="E283" s="303"/>
      <c r="F283" s="302">
        <v>2.5550874467294902</v>
      </c>
      <c r="G283" s="302">
        <v>2.7206935957897009</v>
      </c>
      <c r="H283" s="302">
        <f t="shared" si="92"/>
        <v>5.2757810425191911</v>
      </c>
      <c r="I283" s="303"/>
      <c r="J283" s="302">
        <v>3.2262581216589914</v>
      </c>
      <c r="K283" s="302">
        <v>2.6647050716983189</v>
      </c>
      <c r="L283" s="302">
        <f t="shared" si="93"/>
        <v>5.8909631933573099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4.3581047071589749</v>
      </c>
      <c r="C284" s="302">
        <v>0.47161955110098103</v>
      </c>
      <c r="D284" s="302">
        <f t="shared" si="91"/>
        <v>4.8297242582599562</v>
      </c>
      <c r="E284" s="303"/>
      <c r="F284" s="302">
        <v>5.2548524899524498</v>
      </c>
      <c r="G284" s="302">
        <v>0.44486446022678727</v>
      </c>
      <c r="H284" s="302">
        <f t="shared" si="92"/>
        <v>5.6997169501792371</v>
      </c>
      <c r="I284" s="303"/>
      <c r="J284" s="302">
        <v>4.7619293471709447</v>
      </c>
      <c r="K284" s="302">
        <v>0.33303551011462401</v>
      </c>
      <c r="L284" s="302">
        <f t="shared" si="93"/>
        <v>5.0949648572855688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0.12517009256790562</v>
      </c>
      <c r="C285" s="302">
        <v>0.89704651266857549</v>
      </c>
      <c r="D285" s="302">
        <f t="shared" si="91"/>
        <v>1.0222166052364812</v>
      </c>
      <c r="E285" s="303"/>
      <c r="F285" s="302">
        <v>0.18756187417137873</v>
      </c>
      <c r="G285" s="302">
        <v>0.59521999824142691</v>
      </c>
      <c r="H285" s="302">
        <f t="shared" si="92"/>
        <v>0.78278187241280561</v>
      </c>
      <c r="I285" s="303"/>
      <c r="J285" s="302">
        <v>0.29201265555034345</v>
      </c>
      <c r="K285" s="302">
        <v>0.53130550549260447</v>
      </c>
      <c r="L285" s="302">
        <f t="shared" si="93"/>
        <v>0.82331816104294786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0.3738981797464313</v>
      </c>
      <c r="C286" s="302">
        <v>0.22705202681364903</v>
      </c>
      <c r="D286" s="302">
        <f t="shared" si="91"/>
        <v>0.60095020656008036</v>
      </c>
      <c r="E286" s="303"/>
      <c r="F286" s="302">
        <v>0.68879841140415621</v>
      </c>
      <c r="G286" s="302">
        <v>0.22662909842945789</v>
      </c>
      <c r="H286" s="302">
        <f t="shared" si="92"/>
        <v>0.91542750983361409</v>
      </c>
      <c r="I286" s="303"/>
      <c r="J286" s="302">
        <v>0.7788909166677066</v>
      </c>
      <c r="K286" s="302">
        <v>0.33218718562300859</v>
      </c>
      <c r="L286" s="302">
        <f t="shared" si="93"/>
        <v>1.1110781022907152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0.60775556875582148</v>
      </c>
      <c r="C287" s="302">
        <v>0.37550335919190875</v>
      </c>
      <c r="D287" s="302">
        <f t="shared" si="91"/>
        <v>0.98325892794773018</v>
      </c>
      <c r="E287" s="303"/>
      <c r="F287" s="302">
        <v>0.7099039591955012</v>
      </c>
      <c r="G287" s="302">
        <v>0.30249865657524144</v>
      </c>
      <c r="H287" s="302">
        <f t="shared" si="92"/>
        <v>1.0124026157707426</v>
      </c>
      <c r="I287" s="303"/>
      <c r="J287" s="302">
        <v>0.69072095980863779</v>
      </c>
      <c r="K287" s="302">
        <v>0.34931552508598257</v>
      </c>
      <c r="L287" s="302">
        <f t="shared" si="93"/>
        <v>1.0400364848946204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3.8095016733489015E-2</v>
      </c>
      <c r="C288" s="302">
        <v>0.40242669699477612</v>
      </c>
      <c r="D288" s="302">
        <f t="shared" si="91"/>
        <v>0.44052171372826515</v>
      </c>
      <c r="E288" s="303"/>
      <c r="F288" s="302">
        <v>4.4582005081402601E-2</v>
      </c>
      <c r="G288" s="302">
        <v>0.29689268045310496</v>
      </c>
      <c r="H288" s="302">
        <f t="shared" si="92"/>
        <v>0.34147468553450755</v>
      </c>
      <c r="I288" s="303"/>
      <c r="J288" s="302">
        <v>4.8124792941673059E-2</v>
      </c>
      <c r="K288" s="302">
        <v>0.26775982844559543</v>
      </c>
      <c r="L288" s="302">
        <f t="shared" si="93"/>
        <v>0.31588462138726847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0.53299218148131444</v>
      </c>
      <c r="C289" s="302">
        <v>0.46237472211849201</v>
      </c>
      <c r="D289" s="302">
        <f t="shared" si="91"/>
        <v>0.99536690359980651</v>
      </c>
      <c r="E289" s="303"/>
      <c r="F289" s="302">
        <v>0.57076148587871633</v>
      </c>
      <c r="G289" s="302">
        <v>0.32095880057297299</v>
      </c>
      <c r="H289" s="302">
        <f t="shared" si="92"/>
        <v>0.89172028645168933</v>
      </c>
      <c r="I289" s="303"/>
      <c r="J289" s="302">
        <v>0.52610393470908412</v>
      </c>
      <c r="K289" s="302">
        <v>0.27845036312735444</v>
      </c>
      <c r="L289" s="302">
        <f t="shared" si="93"/>
        <v>0.80455429783643861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11.703629669798017</v>
      </c>
      <c r="C291" s="311">
        <f t="shared" ref="C291:D291" si="94">SUM(C281:C289)</f>
        <v>14.580370330201999</v>
      </c>
      <c r="D291" s="311">
        <f t="shared" si="94"/>
        <v>26.28400000000002</v>
      </c>
      <c r="E291" s="311"/>
      <c r="F291" s="311">
        <f t="shared" ref="F291:H291" si="95">SUM(F281:F289)</f>
        <v>16.872033949319679</v>
      </c>
      <c r="G291" s="311">
        <f t="shared" si="95"/>
        <v>14.369966050680359</v>
      </c>
      <c r="H291" s="311">
        <f t="shared" si="95"/>
        <v>31.24200000000004</v>
      </c>
      <c r="I291" s="311"/>
      <c r="J291" s="311">
        <f t="shared" ref="J291:L291" si="96">SUM(J281:J289)</f>
        <v>19.041212817910402</v>
      </c>
      <c r="K291" s="311">
        <f t="shared" si="96"/>
        <v>15.2777871820896</v>
      </c>
      <c r="L291" s="311">
        <f t="shared" si="96"/>
        <v>34.318999999999996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1.1583718439135393</v>
      </c>
      <c r="C298" s="302">
        <v>2.9142420210050823</v>
      </c>
      <c r="D298" s="302">
        <f>SUM(B298:C298)</f>
        <v>4.0726138649186217</v>
      </c>
      <c r="E298" s="303"/>
      <c r="F298" s="302">
        <v>1.4250050798249763</v>
      </c>
      <c r="G298" s="302">
        <v>3.6209382269035846</v>
      </c>
      <c r="H298" s="302">
        <f>SUM(F298:G298)</f>
        <v>5.0459433067285611</v>
      </c>
      <c r="I298" s="303"/>
      <c r="J298" s="302">
        <v>1.5618316080528125</v>
      </c>
      <c r="K298" s="302">
        <v>3.9760091374689366</v>
      </c>
      <c r="L298" s="302">
        <f>SUM(J298:K298)</f>
        <v>5.5378407455217493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1.480806446654104</v>
      </c>
      <c r="C299" s="302">
        <v>2.492113958520414</v>
      </c>
      <c r="D299" s="302">
        <f t="shared" ref="D299:D306" si="97">SUM(B299:C299)</f>
        <v>3.9729204051745182</v>
      </c>
      <c r="E299" s="303"/>
      <c r="F299" s="302">
        <v>1.9035889257634027</v>
      </c>
      <c r="G299" s="302">
        <v>3.4093785859981218</v>
      </c>
      <c r="H299" s="302">
        <f t="shared" ref="H299:H306" si="98">SUM(F299:G299)</f>
        <v>5.3129675117615243</v>
      </c>
      <c r="I299" s="303"/>
      <c r="J299" s="302">
        <v>2.5467858810767248</v>
      </c>
      <c r="K299" s="302">
        <v>4.8830255912271481</v>
      </c>
      <c r="L299" s="302">
        <f t="shared" ref="L299:L306" si="99">SUM(J299:K299)</f>
        <v>7.4298114723038733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1.9333165795500267</v>
      </c>
      <c r="C300" s="302">
        <v>3.4266603783046876</v>
      </c>
      <c r="D300" s="302">
        <f t="shared" si="97"/>
        <v>5.3599769578547143</v>
      </c>
      <c r="E300" s="303"/>
      <c r="F300" s="302">
        <v>2.2255060339519934</v>
      </c>
      <c r="G300" s="302">
        <v>4.0913158864559174</v>
      </c>
      <c r="H300" s="302">
        <f t="shared" si="98"/>
        <v>6.3168219204079108</v>
      </c>
      <c r="I300" s="303"/>
      <c r="J300" s="302">
        <v>2.8740566741161868</v>
      </c>
      <c r="K300" s="302">
        <v>4.229011939537437</v>
      </c>
      <c r="L300" s="302">
        <f t="shared" si="99"/>
        <v>7.1030686136536243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3.8809665143472913</v>
      </c>
      <c r="C301" s="302">
        <v>0.85589603186743834</v>
      </c>
      <c r="D301" s="302">
        <f t="shared" si="97"/>
        <v>4.7368625462147298</v>
      </c>
      <c r="E301" s="303"/>
      <c r="F301" s="302">
        <v>3.6098286111545912</v>
      </c>
      <c r="G301" s="302">
        <v>1.0416115986440297</v>
      </c>
      <c r="H301" s="302">
        <f t="shared" si="98"/>
        <v>4.6514402097986212</v>
      </c>
      <c r="I301" s="303"/>
      <c r="J301" s="302">
        <v>3.8254145379292894</v>
      </c>
      <c r="K301" s="302">
        <v>1.2412772839945259</v>
      </c>
      <c r="L301" s="302">
        <f t="shared" si="99"/>
        <v>5.0666918219238148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0.24663337408821731</v>
      </c>
      <c r="C302" s="302">
        <v>1.5185473609844342</v>
      </c>
      <c r="D302" s="302">
        <f t="shared" si="97"/>
        <v>1.7651807350726516</v>
      </c>
      <c r="E302" s="303"/>
      <c r="F302" s="302">
        <v>0.29316903879670825</v>
      </c>
      <c r="G302" s="302">
        <v>1.3467093744231293</v>
      </c>
      <c r="H302" s="302">
        <f t="shared" si="98"/>
        <v>1.6398784132198376</v>
      </c>
      <c r="I302" s="303"/>
      <c r="J302" s="302">
        <v>0.48296098110325808</v>
      </c>
      <c r="K302" s="302">
        <v>1.3790837630264154</v>
      </c>
      <c r="L302" s="302">
        <f t="shared" si="99"/>
        <v>1.8620447441296735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2.4839743617218288</v>
      </c>
      <c r="C303" s="302">
        <v>0.86414884259302227</v>
      </c>
      <c r="D303" s="302">
        <f t="shared" si="97"/>
        <v>3.348123204314851</v>
      </c>
      <c r="E303" s="303"/>
      <c r="F303" s="302">
        <v>2.4468700886983172</v>
      </c>
      <c r="G303" s="302">
        <v>1.0914797534178928</v>
      </c>
      <c r="H303" s="302">
        <f t="shared" si="98"/>
        <v>3.5383498421162098</v>
      </c>
      <c r="I303" s="303"/>
      <c r="J303" s="302">
        <v>2.9555137888401575</v>
      </c>
      <c r="K303" s="302">
        <v>1.4673459071692443</v>
      </c>
      <c r="L303" s="302">
        <f t="shared" si="99"/>
        <v>4.422859696009402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1.2564484958681279</v>
      </c>
      <c r="C304" s="302">
        <v>1.2101818923169729</v>
      </c>
      <c r="D304" s="302">
        <f t="shared" si="97"/>
        <v>2.4666303881851008</v>
      </c>
      <c r="E304" s="303"/>
      <c r="F304" s="302">
        <v>1.2503277832430204</v>
      </c>
      <c r="G304" s="302">
        <v>1.2853866799225071</v>
      </c>
      <c r="H304" s="302">
        <f t="shared" si="98"/>
        <v>2.5357144631655277</v>
      </c>
      <c r="I304" s="303"/>
      <c r="J304" s="302">
        <v>1.6329716477339691</v>
      </c>
      <c r="K304" s="302">
        <v>1.5222509108361886</v>
      </c>
      <c r="L304" s="302">
        <f t="shared" si="99"/>
        <v>3.1552225585701574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0.1462718519333587</v>
      </c>
      <c r="C305" s="302">
        <v>1.8876031692946111</v>
      </c>
      <c r="D305" s="302">
        <f t="shared" si="97"/>
        <v>2.0338750212279697</v>
      </c>
      <c r="E305" s="303"/>
      <c r="F305" s="302">
        <v>0.10939442900934526</v>
      </c>
      <c r="G305" s="302">
        <v>1.8838030390679865</v>
      </c>
      <c r="H305" s="302">
        <f t="shared" si="98"/>
        <v>1.9931974680773319</v>
      </c>
      <c r="I305" s="303"/>
      <c r="J305" s="302">
        <v>0.16872494854605044</v>
      </c>
      <c r="K305" s="302">
        <v>1.7705269480224948</v>
      </c>
      <c r="L305" s="302">
        <f t="shared" si="99"/>
        <v>1.9392518965685452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4.4144981596488471</v>
      </c>
      <c r="C306" s="302">
        <v>7.657318717388006</v>
      </c>
      <c r="D306" s="302">
        <f t="shared" si="97"/>
        <v>12.071816877036852</v>
      </c>
      <c r="E306" s="303"/>
      <c r="F306" s="302">
        <v>3.6055434734603322</v>
      </c>
      <c r="G306" s="302">
        <v>6.9351433912641625</v>
      </c>
      <c r="H306" s="302">
        <f t="shared" si="98"/>
        <v>10.540686864724496</v>
      </c>
      <c r="I306" s="303"/>
      <c r="J306" s="302">
        <v>3.2092298077363326</v>
      </c>
      <c r="K306" s="302">
        <v>7.7159786435828437</v>
      </c>
      <c r="L306" s="302">
        <f t="shared" si="99"/>
        <v>10.925208451319175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17.00128762772534</v>
      </c>
      <c r="C308" s="311">
        <f t="shared" ref="C308:D308" si="100">SUM(C298:C306)</f>
        <v>22.826712372274667</v>
      </c>
      <c r="D308" s="311">
        <f t="shared" si="100"/>
        <v>39.82800000000001</v>
      </c>
      <c r="E308" s="311"/>
      <c r="F308" s="311">
        <f t="shared" ref="F308:H308" si="101">SUM(F298:F306)</f>
        <v>16.869233463902688</v>
      </c>
      <c r="G308" s="311">
        <f t="shared" si="101"/>
        <v>24.705766536097329</v>
      </c>
      <c r="H308" s="311">
        <f t="shared" si="101"/>
        <v>41.575000000000017</v>
      </c>
      <c r="I308" s="311"/>
      <c r="J308" s="311">
        <f t="shared" ref="J308:L308" si="102">SUM(J298:J306)</f>
        <v>19.25748987513478</v>
      </c>
      <c r="K308" s="311">
        <f t="shared" si="102"/>
        <v>28.184510124865234</v>
      </c>
      <c r="L308" s="311">
        <f t="shared" si="102"/>
        <v>47.442000000000021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0.59024980816065031</v>
      </c>
      <c r="C315" s="302">
        <v>0.8630893339472625</v>
      </c>
      <c r="D315" s="302">
        <f>SUM(B315:C315)</f>
        <v>1.4533391421079127</v>
      </c>
      <c r="E315" s="303"/>
      <c r="F315" s="302">
        <v>0.74395735241647254</v>
      </c>
      <c r="G315" s="302">
        <v>0.88006655722497207</v>
      </c>
      <c r="H315" s="302">
        <f>SUM(F315:G315)</f>
        <v>1.6240239096414446</v>
      </c>
      <c r="I315" s="303"/>
      <c r="J315" s="302">
        <v>0.82882733853815838</v>
      </c>
      <c r="K315" s="302">
        <v>0.93450187044019872</v>
      </c>
      <c r="L315" s="302">
        <f>SUM(J315:K315)</f>
        <v>1.763329208978357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2.2551866753774918</v>
      </c>
      <c r="C316" s="302">
        <v>1.4336415487968548</v>
      </c>
      <c r="D316" s="302">
        <f t="shared" ref="D316:D323" si="103">SUM(B316:C316)</f>
        <v>3.6888282241743466</v>
      </c>
      <c r="E316" s="303"/>
      <c r="F316" s="302">
        <v>2.8600421297913923</v>
      </c>
      <c r="G316" s="302">
        <v>1.5889094713509426</v>
      </c>
      <c r="H316" s="302">
        <f t="shared" ref="H316:H323" si="104">SUM(F316:G316)</f>
        <v>4.4489516011423351</v>
      </c>
      <c r="I316" s="303"/>
      <c r="J316" s="302">
        <v>3.4099371873895383</v>
      </c>
      <c r="K316" s="302">
        <v>2.2117873986775138</v>
      </c>
      <c r="L316" s="302">
        <f t="shared" ref="L316:L323" si="105">SUM(J316:K316)</f>
        <v>5.6217245860670522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2.2137267722630996</v>
      </c>
      <c r="C317" s="302">
        <v>3.8470090244297555</v>
      </c>
      <c r="D317" s="302">
        <f t="shared" si="103"/>
        <v>6.060735796692855</v>
      </c>
      <c r="E317" s="303"/>
      <c r="F317" s="302">
        <v>2.4887292740660745</v>
      </c>
      <c r="G317" s="302">
        <v>3.7393541177716121</v>
      </c>
      <c r="H317" s="302">
        <f t="shared" si="104"/>
        <v>6.2280833918376866</v>
      </c>
      <c r="I317" s="303"/>
      <c r="J317" s="302">
        <v>3.1595110504571076</v>
      </c>
      <c r="K317" s="302">
        <v>3.3722176935072099</v>
      </c>
      <c r="L317" s="302">
        <f t="shared" si="105"/>
        <v>6.531728743964317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3.5544625618224197</v>
      </c>
      <c r="C318" s="302">
        <v>0.57741439553374529</v>
      </c>
      <c r="D318" s="302">
        <f t="shared" si="103"/>
        <v>4.1318769573561651</v>
      </c>
      <c r="E318" s="303"/>
      <c r="F318" s="302">
        <v>3.0716644916245541</v>
      </c>
      <c r="G318" s="302">
        <v>0.54113557198310913</v>
      </c>
      <c r="H318" s="302">
        <f t="shared" si="104"/>
        <v>3.6128000636076631</v>
      </c>
      <c r="I318" s="303"/>
      <c r="J318" s="302">
        <v>2.3743411269843997</v>
      </c>
      <c r="K318" s="302">
        <v>0.48849709076004821</v>
      </c>
      <c r="L318" s="302">
        <f t="shared" si="105"/>
        <v>2.8628382177444478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4.3945090903171689E-2</v>
      </c>
      <c r="C319" s="302">
        <v>0.1099991206174824</v>
      </c>
      <c r="D319" s="302">
        <f t="shared" si="103"/>
        <v>0.1539442115206541</v>
      </c>
      <c r="E319" s="303"/>
      <c r="F319" s="302">
        <v>4.6370431321242078E-2</v>
      </c>
      <c r="G319" s="302">
        <v>7.0276068671915701E-2</v>
      </c>
      <c r="H319" s="302">
        <f t="shared" si="104"/>
        <v>0.11664649999315778</v>
      </c>
      <c r="I319" s="303"/>
      <c r="J319" s="302">
        <v>8.8590022937561172E-2</v>
      </c>
      <c r="K319" s="302">
        <v>6.2152064350647289E-2</v>
      </c>
      <c r="L319" s="302">
        <f t="shared" si="105"/>
        <v>0.15074208728820845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0.86721549522362473</v>
      </c>
      <c r="C320" s="302">
        <v>0.24730548948313127</v>
      </c>
      <c r="D320" s="302">
        <f t="shared" si="103"/>
        <v>1.1145209847067561</v>
      </c>
      <c r="E320" s="303"/>
      <c r="F320" s="302">
        <v>0.80638711569668176</v>
      </c>
      <c r="G320" s="302">
        <v>0.22671825220385011</v>
      </c>
      <c r="H320" s="302">
        <f t="shared" si="104"/>
        <v>1.0331053679005318</v>
      </c>
      <c r="I320" s="303"/>
      <c r="J320" s="302">
        <v>0.84071846367888792</v>
      </c>
      <c r="K320" s="302">
        <v>0.25608736972980412</v>
      </c>
      <c r="L320" s="302">
        <f t="shared" si="105"/>
        <v>1.0968058334086921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0.30947400499130079</v>
      </c>
      <c r="C321" s="302">
        <v>8.7753732455765121E-2</v>
      </c>
      <c r="D321" s="302">
        <f t="shared" si="103"/>
        <v>0.39722773744706591</v>
      </c>
      <c r="E321" s="303"/>
      <c r="F321" s="302">
        <v>0.30317658724268326</v>
      </c>
      <c r="G321" s="302">
        <v>7.4407569471755697E-2</v>
      </c>
      <c r="H321" s="302">
        <f t="shared" si="104"/>
        <v>0.37758415671443896</v>
      </c>
      <c r="I321" s="303"/>
      <c r="J321" s="302">
        <v>0.31070515656330427</v>
      </c>
      <c r="K321" s="302">
        <v>9.8617417379013486E-2</v>
      </c>
      <c r="L321" s="302">
        <f t="shared" si="105"/>
        <v>0.40932257394231775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4.1114266959762759E-2</v>
      </c>
      <c r="C322" s="302">
        <v>5.061386617956265E-2</v>
      </c>
      <c r="D322" s="302">
        <f t="shared" si="103"/>
        <v>9.1728133139325402E-2</v>
      </c>
      <c r="E322" s="303"/>
      <c r="F322" s="302">
        <v>3.4401465890163581E-2</v>
      </c>
      <c r="G322" s="302">
        <v>3.6917994421827423E-2</v>
      </c>
      <c r="H322" s="302">
        <f t="shared" si="104"/>
        <v>7.1319460311991004E-2</v>
      </c>
      <c r="I322" s="303"/>
      <c r="J322" s="302">
        <v>6.9176278533738728E-2</v>
      </c>
      <c r="K322" s="302">
        <v>2.6703914078914173E-2</v>
      </c>
      <c r="L322" s="302">
        <f t="shared" si="105"/>
        <v>9.5880192612652904E-2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0.32848386038966099</v>
      </c>
      <c r="C323" s="302">
        <v>0.28931495246527023</v>
      </c>
      <c r="D323" s="302">
        <f t="shared" si="103"/>
        <v>0.61779881285493121</v>
      </c>
      <c r="E323" s="303"/>
      <c r="F323" s="302">
        <v>0.32840125016601951</v>
      </c>
      <c r="G323" s="302">
        <v>0.21008429868474388</v>
      </c>
      <c r="H323" s="302">
        <f t="shared" si="104"/>
        <v>0.53848554885076338</v>
      </c>
      <c r="I323" s="303"/>
      <c r="J323" s="302">
        <v>0.35472183230257759</v>
      </c>
      <c r="K323" s="302">
        <v>0.20390672369138324</v>
      </c>
      <c r="L323" s="302">
        <f t="shared" si="105"/>
        <v>0.55862855599396077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10.203858536091182</v>
      </c>
      <c r="C325" s="311">
        <f t="shared" ref="C325:D325" si="106">SUM(C315:C323)</f>
        <v>7.50614146390883</v>
      </c>
      <c r="D325" s="311">
        <f t="shared" si="106"/>
        <v>17.710000000000015</v>
      </c>
      <c r="E325" s="311"/>
      <c r="F325" s="311">
        <f t="shared" ref="F325:H325" si="107">SUM(F315:F323)</f>
        <v>10.683130098215281</v>
      </c>
      <c r="G325" s="311">
        <f t="shared" si="107"/>
        <v>7.3678699017847284</v>
      </c>
      <c r="H325" s="311">
        <f t="shared" si="107"/>
        <v>18.051000000000009</v>
      </c>
      <c r="I325" s="311"/>
      <c r="J325" s="311">
        <f t="shared" ref="J325:L325" si="108">SUM(J315:J323)</f>
        <v>11.436528457385275</v>
      </c>
      <c r="K325" s="311">
        <f t="shared" si="108"/>
        <v>7.6544715426147327</v>
      </c>
      <c r="L325" s="311">
        <f t="shared" si="108"/>
        <v>19.091000000000008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0.63160426887708154</v>
      </c>
      <c r="C332" s="302">
        <v>0.58890153092673536</v>
      </c>
      <c r="D332" s="302">
        <f>SUM(B332:C332)</f>
        <v>1.2205057998038169</v>
      </c>
      <c r="E332" s="303"/>
      <c r="F332" s="302">
        <v>0.78195839754577479</v>
      </c>
      <c r="G332" s="302">
        <v>0.54082406126469584</v>
      </c>
      <c r="H332" s="302">
        <f>SUM(F332:G332)</f>
        <v>1.3227824588104706</v>
      </c>
      <c r="I332" s="303"/>
      <c r="J332" s="302">
        <v>0.90593713536436071</v>
      </c>
      <c r="K332" s="302">
        <v>0.48825406289209139</v>
      </c>
      <c r="L332" s="302">
        <f>SUM(J332:K332)</f>
        <v>1.3941911982564521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10.759040963965031</v>
      </c>
      <c r="C333" s="302">
        <v>8.001413586530969</v>
      </c>
      <c r="D333" s="302">
        <f t="shared" ref="D333:D340" si="109">SUM(B333:C333)</f>
        <v>18.760454550496</v>
      </c>
      <c r="E333" s="303"/>
      <c r="F333" s="302">
        <v>11.80153591242464</v>
      </c>
      <c r="G333" s="302">
        <v>7.5652295555695588</v>
      </c>
      <c r="H333" s="302">
        <f t="shared" ref="H333:H340" si="110">SUM(F333:G333)</f>
        <v>19.366765467994199</v>
      </c>
      <c r="I333" s="303"/>
      <c r="J333" s="302">
        <v>11.841713760031208</v>
      </c>
      <c r="K333" s="302">
        <v>7.6585204983472908</v>
      </c>
      <c r="L333" s="302">
        <f t="shared" ref="L333:L340" si="111">SUM(J333:K333)</f>
        <v>19.500234258378498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2.3352677884188782</v>
      </c>
      <c r="C334" s="302">
        <v>1.3595848702118138</v>
      </c>
      <c r="D334" s="302">
        <f t="shared" si="109"/>
        <v>3.6948526586306922</v>
      </c>
      <c r="E334" s="303"/>
      <c r="F334" s="302">
        <v>2.4769785382991496</v>
      </c>
      <c r="G334" s="302">
        <v>1.2833209264132701</v>
      </c>
      <c r="H334" s="302">
        <f t="shared" si="110"/>
        <v>3.7602994647124195</v>
      </c>
      <c r="I334" s="303"/>
      <c r="J334" s="302">
        <v>3.5576171824261387</v>
      </c>
      <c r="K334" s="302">
        <v>1.0713291779038854</v>
      </c>
      <c r="L334" s="302">
        <f t="shared" si="111"/>
        <v>4.6289463603300245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2.5145866397682459</v>
      </c>
      <c r="C335" s="302">
        <v>0.32453275940322207</v>
      </c>
      <c r="D335" s="302">
        <f t="shared" si="109"/>
        <v>2.8391193991714681</v>
      </c>
      <c r="E335" s="303"/>
      <c r="F335" s="302">
        <v>2.1474383872391822</v>
      </c>
      <c r="G335" s="302">
        <v>0.26425526254161169</v>
      </c>
      <c r="H335" s="302">
        <f t="shared" si="110"/>
        <v>2.4116936497807941</v>
      </c>
      <c r="I335" s="303"/>
      <c r="J335" s="302">
        <v>1.1648563822080265</v>
      </c>
      <c r="K335" s="302">
        <v>0.22064181168810548</v>
      </c>
      <c r="L335" s="302">
        <f t="shared" si="111"/>
        <v>1.3854981938961319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0.39212958103780443</v>
      </c>
      <c r="C336" s="302">
        <v>0.28165716469045399</v>
      </c>
      <c r="D336" s="302">
        <f t="shared" si="109"/>
        <v>0.67378674572825847</v>
      </c>
      <c r="E336" s="303"/>
      <c r="F336" s="302">
        <v>0.30752153165538987</v>
      </c>
      <c r="G336" s="302">
        <v>0.1624793151095017</v>
      </c>
      <c r="H336" s="302">
        <f t="shared" si="110"/>
        <v>0.47000084676489157</v>
      </c>
      <c r="I336" s="303"/>
      <c r="J336" s="302">
        <v>0.19659165067778964</v>
      </c>
      <c r="K336" s="302">
        <v>0.11121596005097091</v>
      </c>
      <c r="L336" s="302">
        <f t="shared" si="111"/>
        <v>0.30780761072876056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12.455774470270091</v>
      </c>
      <c r="C337" s="302">
        <v>1.5173743178723369</v>
      </c>
      <c r="D337" s="302">
        <f t="shared" si="109"/>
        <v>13.973148788142428</v>
      </c>
      <c r="E337" s="303"/>
      <c r="F337" s="302">
        <v>11.017520434972923</v>
      </c>
      <c r="G337" s="302">
        <v>1.3589971162115388</v>
      </c>
      <c r="H337" s="302">
        <f t="shared" si="110"/>
        <v>12.376517551184461</v>
      </c>
      <c r="I337" s="303"/>
      <c r="J337" s="302">
        <v>11.422103086506819</v>
      </c>
      <c r="K337" s="302">
        <v>1.5164404324974443</v>
      </c>
      <c r="L337" s="302">
        <f t="shared" si="111"/>
        <v>12.938543519004263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0.20877299430255972</v>
      </c>
      <c r="C338" s="302">
        <v>7.8215241703540397E-2</v>
      </c>
      <c r="D338" s="302">
        <f t="shared" si="109"/>
        <v>0.28698823600610013</v>
      </c>
      <c r="E338" s="303"/>
      <c r="F338" s="302">
        <v>0.18447779329096739</v>
      </c>
      <c r="G338" s="302">
        <v>6.1809579541649499E-2</v>
      </c>
      <c r="H338" s="302">
        <f t="shared" si="110"/>
        <v>0.2462873728326169</v>
      </c>
      <c r="I338" s="303"/>
      <c r="J338" s="302">
        <v>0.18628404367900878</v>
      </c>
      <c r="K338" s="302">
        <v>7.0866873872772559E-2</v>
      </c>
      <c r="L338" s="302">
        <f t="shared" si="111"/>
        <v>0.25715091755178132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0.18628792308472367</v>
      </c>
      <c r="C339" s="302">
        <v>0.51661480091988665</v>
      </c>
      <c r="D339" s="302">
        <f t="shared" si="109"/>
        <v>0.70290272400461029</v>
      </c>
      <c r="E339" s="303"/>
      <c r="F339" s="302">
        <v>0.2105575674705483</v>
      </c>
      <c r="G339" s="302">
        <v>0.52254321953394756</v>
      </c>
      <c r="H339" s="302">
        <f t="shared" si="110"/>
        <v>0.73310078700449588</v>
      </c>
      <c r="I339" s="303"/>
      <c r="J339" s="302">
        <v>0.16883579989360378</v>
      </c>
      <c r="K339" s="302">
        <v>0.51348209176629789</v>
      </c>
      <c r="L339" s="302">
        <f t="shared" si="111"/>
        <v>0.68231789165990164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2.6484189707587982</v>
      </c>
      <c r="C340" s="302">
        <v>0.60282212725784434</v>
      </c>
      <c r="D340" s="302">
        <f t="shared" si="109"/>
        <v>3.2512410980166426</v>
      </c>
      <c r="E340" s="303"/>
      <c r="F340" s="302">
        <v>1.9944950874873362</v>
      </c>
      <c r="G340" s="302">
        <v>0.40305731342835882</v>
      </c>
      <c r="H340" s="302">
        <f t="shared" si="110"/>
        <v>2.397552400915695</v>
      </c>
      <c r="I340" s="303"/>
      <c r="J340" s="302">
        <v>1.1019173457983393</v>
      </c>
      <c r="K340" s="302">
        <v>0.33039270439590107</v>
      </c>
      <c r="L340" s="302">
        <f t="shared" si="111"/>
        <v>1.4323100501942405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32.131883600483214</v>
      </c>
      <c r="C342" s="311">
        <f t="shared" ref="C342:D342" si="112">SUM(C332:C340)</f>
        <v>13.271116399516805</v>
      </c>
      <c r="D342" s="311">
        <f t="shared" si="112"/>
        <v>45.40300000000002</v>
      </c>
      <c r="E342" s="311"/>
      <c r="F342" s="311">
        <f t="shared" ref="F342:H342" si="113">SUM(F332:F340)</f>
        <v>30.92248365038591</v>
      </c>
      <c r="G342" s="311">
        <f t="shared" si="113"/>
        <v>12.162516349614132</v>
      </c>
      <c r="H342" s="311">
        <f t="shared" si="113"/>
        <v>43.085000000000043</v>
      </c>
      <c r="I342" s="311"/>
      <c r="J342" s="311">
        <f t="shared" ref="J342:L342" si="114">SUM(J332:J340)</f>
        <v>30.545856386585292</v>
      </c>
      <c r="K342" s="311">
        <f t="shared" si="114"/>
        <v>11.981143613414762</v>
      </c>
      <c r="L342" s="311">
        <f t="shared" si="114"/>
        <v>42.527000000000058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1.6630199447899245</v>
      </c>
      <c r="C349" s="302">
        <v>0.8308714683484586</v>
      </c>
      <c r="D349" s="302">
        <f>SUM(B349:C349)</f>
        <v>2.4938914131383831</v>
      </c>
      <c r="E349" s="303"/>
      <c r="F349" s="302">
        <v>2.0728206711880905</v>
      </c>
      <c r="G349" s="302">
        <v>0.84474004702405703</v>
      </c>
      <c r="H349" s="302">
        <f>SUM(F349:G349)</f>
        <v>2.9175607182121475</v>
      </c>
      <c r="I349" s="303"/>
      <c r="J349" s="302">
        <v>2.3410483852698296</v>
      </c>
      <c r="K349" s="302">
        <v>0.7674785521786861</v>
      </c>
      <c r="L349" s="302">
        <f>SUM(J349:K349)</f>
        <v>3.1085269374485156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12.98864116732824</v>
      </c>
      <c r="C350" s="302">
        <v>4.1519104808320737</v>
      </c>
      <c r="D350" s="302">
        <f t="shared" ref="D350:D357" si="115">SUM(B350:C350)</f>
        <v>17.140551648160312</v>
      </c>
      <c r="E350" s="303"/>
      <c r="F350" s="302">
        <v>15.098118152065341</v>
      </c>
      <c r="G350" s="302">
        <v>4.8196776871797713</v>
      </c>
      <c r="H350" s="302">
        <f t="shared" ref="H350:H357" si="116">SUM(F350:G350)</f>
        <v>19.917795839245112</v>
      </c>
      <c r="I350" s="303"/>
      <c r="J350" s="302">
        <v>16.665531113582364</v>
      </c>
      <c r="K350" s="302">
        <v>4.7123170847420806</v>
      </c>
      <c r="L350" s="302">
        <f t="shared" ref="L350:L357" si="117">SUM(J350:K350)</f>
        <v>21.377848198324443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5.9511039162069714</v>
      </c>
      <c r="C351" s="302">
        <v>1.7889275714814539</v>
      </c>
      <c r="D351" s="302">
        <f t="shared" si="115"/>
        <v>7.7400314876884249</v>
      </c>
      <c r="E351" s="303"/>
      <c r="F351" s="302">
        <v>6.7842273810690443</v>
      </c>
      <c r="G351" s="302">
        <v>1.9346331522521805</v>
      </c>
      <c r="H351" s="302">
        <f t="shared" si="116"/>
        <v>8.7188605333212248</v>
      </c>
      <c r="I351" s="303"/>
      <c r="J351" s="302">
        <v>11.880988905825609</v>
      </c>
      <c r="K351" s="302">
        <v>2.3816878515512654</v>
      </c>
      <c r="L351" s="302">
        <f t="shared" si="117"/>
        <v>14.262676757376873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4.6877379024447396</v>
      </c>
      <c r="C352" s="302">
        <v>0.67753713768864676</v>
      </c>
      <c r="D352" s="302">
        <f t="shared" si="115"/>
        <v>5.3652750401333869</v>
      </c>
      <c r="E352" s="303"/>
      <c r="F352" s="302">
        <v>4.2496949142244826</v>
      </c>
      <c r="G352" s="302">
        <v>0.64390044106788136</v>
      </c>
      <c r="H352" s="302">
        <f t="shared" si="116"/>
        <v>4.8935953552923639</v>
      </c>
      <c r="I352" s="303"/>
      <c r="J352" s="302">
        <v>2.708610787159027</v>
      </c>
      <c r="K352" s="302">
        <v>0.5400758919314208</v>
      </c>
      <c r="L352" s="302">
        <f t="shared" si="117"/>
        <v>3.2486866790904481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0.38385024293981601</v>
      </c>
      <c r="C353" s="302">
        <v>0.33232640030089911</v>
      </c>
      <c r="D353" s="302">
        <f t="shared" si="115"/>
        <v>0.71617664324071506</v>
      </c>
      <c r="E353" s="303"/>
      <c r="F353" s="302">
        <v>0.31973369191481221</v>
      </c>
      <c r="G353" s="302">
        <v>0.23213704775078287</v>
      </c>
      <c r="H353" s="302">
        <f t="shared" si="116"/>
        <v>0.55187073966559508</v>
      </c>
      <c r="I353" s="303"/>
      <c r="J353" s="302">
        <v>0.24094976069804835</v>
      </c>
      <c r="K353" s="302">
        <v>0.15648829716536447</v>
      </c>
      <c r="L353" s="302">
        <f t="shared" si="117"/>
        <v>0.3974380578634128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21.902245869544448</v>
      </c>
      <c r="C354" s="302">
        <v>4.2633538058709721</v>
      </c>
      <c r="D354" s="302">
        <f t="shared" si="115"/>
        <v>26.165599675415422</v>
      </c>
      <c r="E354" s="303"/>
      <c r="F354" s="302">
        <v>21.619912917447422</v>
      </c>
      <c r="G354" s="302">
        <v>4.3416389037036174</v>
      </c>
      <c r="H354" s="302">
        <f t="shared" si="116"/>
        <v>25.961551821151041</v>
      </c>
      <c r="I354" s="303"/>
      <c r="J354" s="302">
        <v>22.669192985604131</v>
      </c>
      <c r="K354" s="302">
        <v>6.032657611315674</v>
      </c>
      <c r="L354" s="302">
        <f t="shared" si="117"/>
        <v>28.701850596919805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0.62302260194224146</v>
      </c>
      <c r="C355" s="302">
        <v>0.16417650076789841</v>
      </c>
      <c r="D355" s="302">
        <f t="shared" si="115"/>
        <v>0.78719910271013993</v>
      </c>
      <c r="E355" s="303"/>
      <c r="F355" s="302">
        <v>0.57492059446236299</v>
      </c>
      <c r="G355" s="302">
        <v>0.13690768389846275</v>
      </c>
      <c r="H355" s="302">
        <f t="shared" si="116"/>
        <v>0.71182827836082574</v>
      </c>
      <c r="I355" s="303"/>
      <c r="J355" s="302">
        <v>0.60899474520354968</v>
      </c>
      <c r="K355" s="302">
        <v>0.12653900420358849</v>
      </c>
      <c r="L355" s="302">
        <f t="shared" si="117"/>
        <v>0.73553374940713812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0.18683514787795222</v>
      </c>
      <c r="C356" s="302">
        <v>0.15572737794560121</v>
      </c>
      <c r="D356" s="302">
        <f t="shared" si="115"/>
        <v>0.3425625258235534</v>
      </c>
      <c r="E356" s="303"/>
      <c r="F356" s="302">
        <v>0.15299153087461548</v>
      </c>
      <c r="G356" s="302">
        <v>0.1277125598931296</v>
      </c>
      <c r="H356" s="302">
        <f t="shared" si="116"/>
        <v>0.28070409076774505</v>
      </c>
      <c r="I356" s="303"/>
      <c r="J356" s="302">
        <v>6.828191963498273E-2</v>
      </c>
      <c r="K356" s="302">
        <v>7.4036510543912235E-2</v>
      </c>
      <c r="L356" s="302">
        <f t="shared" si="117"/>
        <v>0.14231843017889495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1.3090026829489898</v>
      </c>
      <c r="C357" s="302">
        <v>0.62770978074061101</v>
      </c>
      <c r="D357" s="302">
        <f t="shared" si="115"/>
        <v>1.9367124636896009</v>
      </c>
      <c r="E357" s="303"/>
      <c r="F357" s="302">
        <v>0.99111651447722449</v>
      </c>
      <c r="G357" s="302">
        <v>0.46511610950684468</v>
      </c>
      <c r="H357" s="302">
        <f t="shared" si="116"/>
        <v>1.4562326239840693</v>
      </c>
      <c r="I357" s="303"/>
      <c r="J357" s="302">
        <v>0.70048038028456971</v>
      </c>
      <c r="K357" s="302">
        <v>0.34164021310589066</v>
      </c>
      <c r="L357" s="302">
        <f t="shared" si="117"/>
        <v>1.0421205933904605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49.695459476023316</v>
      </c>
      <c r="C359" s="311">
        <f t="shared" ref="C359:D359" si="118">SUM(C349:C357)</f>
        <v>12.992540523976615</v>
      </c>
      <c r="D359" s="311">
        <f t="shared" si="118"/>
        <v>62.687999999999938</v>
      </c>
      <c r="E359" s="311"/>
      <c r="F359" s="311">
        <f t="shared" ref="F359:H359" si="119">SUM(F349:F357)</f>
        <v>51.863536367723398</v>
      </c>
      <c r="G359" s="311">
        <f t="shared" si="119"/>
        <v>13.546463632276728</v>
      </c>
      <c r="H359" s="311">
        <f t="shared" si="119"/>
        <v>65.410000000000124</v>
      </c>
      <c r="I359" s="311"/>
      <c r="J359" s="311">
        <f t="shared" ref="J359:L359" si="120">SUM(J349:J357)</f>
        <v>57.884078983262114</v>
      </c>
      <c r="K359" s="311">
        <f t="shared" si="120"/>
        <v>15.132921016737882</v>
      </c>
      <c r="L359" s="311">
        <f t="shared" si="120"/>
        <v>73.016999999999982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0.25404898700154216</v>
      </c>
      <c r="C366" s="302">
        <v>0.76971210259531619</v>
      </c>
      <c r="D366" s="302">
        <f>SUM(B366:C366)</f>
        <v>1.0237610895968583</v>
      </c>
      <c r="E366" s="303"/>
      <c r="F366" s="302">
        <v>0.42330616460261283</v>
      </c>
      <c r="G366" s="302">
        <v>0.69808551851808331</v>
      </c>
      <c r="H366" s="302">
        <f>SUM(F366:G366)</f>
        <v>1.121391683120696</v>
      </c>
      <c r="I366" s="303"/>
      <c r="J366" s="302">
        <v>0.41350225719440675</v>
      </c>
      <c r="K366" s="302">
        <v>0.69863158554108051</v>
      </c>
      <c r="L366" s="302">
        <f>SUM(J366:K366)</f>
        <v>1.1121338427354872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0.54075060911580353</v>
      </c>
      <c r="C367" s="302">
        <v>1.0551250903786205</v>
      </c>
      <c r="D367" s="302">
        <f t="shared" ref="D367:D374" si="121">SUM(B367:C367)</f>
        <v>1.5958756994944241</v>
      </c>
      <c r="E367" s="303"/>
      <c r="F367" s="302">
        <v>0.94284298629729912</v>
      </c>
      <c r="G367" s="302">
        <v>0.9171078999650758</v>
      </c>
      <c r="H367" s="302">
        <f t="shared" ref="H367:H374" si="122">SUM(F367:G367)</f>
        <v>1.859950886262375</v>
      </c>
      <c r="I367" s="303"/>
      <c r="J367" s="302">
        <v>1.000737954364364</v>
      </c>
      <c r="K367" s="302">
        <v>1.0768097306248916</v>
      </c>
      <c r="L367" s="302">
        <f t="shared" ref="L367:L374" si="123">SUM(J367:K367)</f>
        <v>2.0775476849892556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0.74572331511664791</v>
      </c>
      <c r="C368" s="302">
        <v>1.9503944635511732</v>
      </c>
      <c r="D368" s="302">
        <f t="shared" si="121"/>
        <v>2.696117778667821</v>
      </c>
      <c r="E368" s="303"/>
      <c r="F368" s="302">
        <v>1.0927789000225114</v>
      </c>
      <c r="G368" s="302">
        <v>1.5492638604415065</v>
      </c>
      <c r="H368" s="302">
        <f t="shared" si="122"/>
        <v>2.642042760464018</v>
      </c>
      <c r="I368" s="303"/>
      <c r="J368" s="302">
        <v>0.98189467360383498</v>
      </c>
      <c r="K368" s="302">
        <v>1.3626700761366137</v>
      </c>
      <c r="L368" s="302">
        <f t="shared" si="123"/>
        <v>2.3445647497404485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1.1544669266648462</v>
      </c>
      <c r="C369" s="302">
        <v>0.17978426131731598</v>
      </c>
      <c r="D369" s="302">
        <f t="shared" si="121"/>
        <v>1.3342511879821621</v>
      </c>
      <c r="E369" s="303"/>
      <c r="F369" s="302">
        <v>1.4260465152612791</v>
      </c>
      <c r="G369" s="302">
        <v>0.16066982550019032</v>
      </c>
      <c r="H369" s="302">
        <f t="shared" si="122"/>
        <v>1.5867163407614695</v>
      </c>
      <c r="I369" s="303"/>
      <c r="J369" s="302">
        <v>1.2743277150113987</v>
      </c>
      <c r="K369" s="302">
        <v>0.18102618420683556</v>
      </c>
      <c r="L369" s="302">
        <f t="shared" si="123"/>
        <v>1.4553538992182342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0.20375109527697988</v>
      </c>
      <c r="C370" s="302">
        <v>1.0071602050819366</v>
      </c>
      <c r="D370" s="302">
        <f t="shared" si="121"/>
        <v>1.2109113003589165</v>
      </c>
      <c r="E370" s="303"/>
      <c r="F370" s="302">
        <v>0.29542313627796007</v>
      </c>
      <c r="G370" s="302">
        <v>0.68376028423766577</v>
      </c>
      <c r="H370" s="302">
        <f t="shared" si="122"/>
        <v>0.97918342051562579</v>
      </c>
      <c r="I370" s="303"/>
      <c r="J370" s="302">
        <v>0.30186899514309778</v>
      </c>
      <c r="K370" s="302">
        <v>0.62608231118423685</v>
      </c>
      <c r="L370" s="302">
        <f t="shared" si="123"/>
        <v>0.92795130632733458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0.82604321430122185</v>
      </c>
      <c r="C371" s="302">
        <v>0.59072319763990699</v>
      </c>
      <c r="D371" s="302">
        <f t="shared" si="121"/>
        <v>1.4167664119411287</v>
      </c>
      <c r="E371" s="303"/>
      <c r="F371" s="302">
        <v>0.94157484838012417</v>
      </c>
      <c r="G371" s="302">
        <v>0.52879480788089028</v>
      </c>
      <c r="H371" s="302">
        <f t="shared" si="122"/>
        <v>1.4703696562610145</v>
      </c>
      <c r="I371" s="303"/>
      <c r="J371" s="302">
        <v>0.73729010665164485</v>
      </c>
      <c r="K371" s="302">
        <v>0.59555661052055597</v>
      </c>
      <c r="L371" s="302">
        <f t="shared" si="123"/>
        <v>1.3328467171722007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0.22099065251702396</v>
      </c>
      <c r="C372" s="302">
        <v>0.36797548180144751</v>
      </c>
      <c r="D372" s="302">
        <f t="shared" si="121"/>
        <v>0.58896613431847145</v>
      </c>
      <c r="E372" s="303"/>
      <c r="F372" s="302">
        <v>0.27552514492178942</v>
      </c>
      <c r="G372" s="302">
        <v>0.31321568781406589</v>
      </c>
      <c r="H372" s="302">
        <f t="shared" si="122"/>
        <v>0.58874083273585531</v>
      </c>
      <c r="I372" s="303"/>
      <c r="J372" s="302">
        <v>0.25946260064892074</v>
      </c>
      <c r="K372" s="302">
        <v>0.3282737174219737</v>
      </c>
      <c r="L372" s="302">
        <f t="shared" si="123"/>
        <v>0.58773631807089444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9.9240399105370285E-3</v>
      </c>
      <c r="C373" s="302">
        <v>0.16279374947289682</v>
      </c>
      <c r="D373" s="302">
        <f t="shared" si="121"/>
        <v>0.17271778938343385</v>
      </c>
      <c r="E373" s="303"/>
      <c r="F373" s="302">
        <v>1.1423733889993397E-2</v>
      </c>
      <c r="G373" s="302">
        <v>0.13000935585057169</v>
      </c>
      <c r="H373" s="302">
        <f t="shared" si="122"/>
        <v>0.14143308974056509</v>
      </c>
      <c r="I373" s="303"/>
      <c r="J373" s="302">
        <v>1.7460465925272148E-2</v>
      </c>
      <c r="K373" s="302">
        <v>0.11199584490600563</v>
      </c>
      <c r="L373" s="302">
        <f t="shared" si="123"/>
        <v>0.12945631083127779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0.57395914780414681</v>
      </c>
      <c r="C374" s="302">
        <v>0.67867346045263777</v>
      </c>
      <c r="D374" s="302">
        <f t="shared" si="121"/>
        <v>1.2526326082567847</v>
      </c>
      <c r="E374" s="303"/>
      <c r="F374" s="302">
        <v>0.59674929149251843</v>
      </c>
      <c r="G374" s="302">
        <v>0.49542203864585088</v>
      </c>
      <c r="H374" s="302">
        <f t="shared" si="122"/>
        <v>1.0921713301383693</v>
      </c>
      <c r="I374" s="303"/>
      <c r="J374" s="302">
        <v>0.40367597390672094</v>
      </c>
      <c r="K374" s="302">
        <v>0.39173319700814174</v>
      </c>
      <c r="L374" s="302">
        <f t="shared" si="123"/>
        <v>0.79540917091486274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4.5296579877087488</v>
      </c>
      <c r="C376" s="311">
        <f t="shared" ref="C376:D376" si="124">SUM(C366:C374)</f>
        <v>6.7623420122912501</v>
      </c>
      <c r="D376" s="311">
        <f t="shared" si="124"/>
        <v>11.292000000000002</v>
      </c>
      <c r="E376" s="311"/>
      <c r="F376" s="311">
        <f t="shared" ref="F376:H376" si="125">SUM(F366:F374)</f>
        <v>6.0056707211460871</v>
      </c>
      <c r="G376" s="311">
        <f t="shared" si="125"/>
        <v>5.4763292788539006</v>
      </c>
      <c r="H376" s="311">
        <f t="shared" si="125"/>
        <v>11.481999999999987</v>
      </c>
      <c r="I376" s="311"/>
      <c r="J376" s="311">
        <f t="shared" ref="J376:L376" si="126">SUM(J366:J374)</f>
        <v>5.390220742449662</v>
      </c>
      <c r="K376" s="311">
        <f t="shared" si="126"/>
        <v>5.3727792575503353</v>
      </c>
      <c r="L376" s="311">
        <f t="shared" si="126"/>
        <v>10.762999999999995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0.35016725270387938</v>
      </c>
      <c r="C383" s="302">
        <v>0.64137843537353478</v>
      </c>
      <c r="D383" s="302">
        <f>SUM(B383:C383)</f>
        <v>0.99154568807741417</v>
      </c>
      <c r="E383" s="303"/>
      <c r="F383" s="302">
        <v>0.66247546280797154</v>
      </c>
      <c r="G383" s="302">
        <v>0.88384888738972767</v>
      </c>
      <c r="H383" s="302">
        <f>SUM(F383:G383)</f>
        <v>1.5463243501976991</v>
      </c>
      <c r="I383" s="303"/>
      <c r="J383" s="302">
        <v>0.4624926661184931</v>
      </c>
      <c r="K383" s="302">
        <v>0.86237803889702358</v>
      </c>
      <c r="L383" s="302">
        <f>SUM(J383:K383)</f>
        <v>1.3248707050155166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1.1035163932121708</v>
      </c>
      <c r="C384" s="302">
        <v>1.1252093007160198</v>
      </c>
      <c r="D384" s="302">
        <f t="shared" ref="D384:D391" si="127">SUM(B384:C384)</f>
        <v>2.2287256939281903</v>
      </c>
      <c r="E384" s="303"/>
      <c r="F384" s="302">
        <v>1.6252313871013899</v>
      </c>
      <c r="G384" s="302">
        <v>1.2205983425553755</v>
      </c>
      <c r="H384" s="302">
        <f t="shared" ref="H384:H391" si="128">SUM(F384:G384)</f>
        <v>2.8458297296567654</v>
      </c>
      <c r="I384" s="303"/>
      <c r="J384" s="302">
        <v>1.5701212464468608</v>
      </c>
      <c r="K384" s="302">
        <v>1.3151191460519307</v>
      </c>
      <c r="L384" s="302">
        <f t="shared" ref="L384:L391" si="129">SUM(J384:K384)</f>
        <v>2.8852403924987913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0.64822449806830496</v>
      </c>
      <c r="C385" s="302">
        <v>0.50540661602493619</v>
      </c>
      <c r="D385" s="302">
        <f t="shared" si="127"/>
        <v>1.1536311140932412</v>
      </c>
      <c r="E385" s="303"/>
      <c r="F385" s="302">
        <v>0.91282158368746547</v>
      </c>
      <c r="G385" s="302">
        <v>0.60330976181294371</v>
      </c>
      <c r="H385" s="302">
        <f t="shared" si="128"/>
        <v>1.5161313455004093</v>
      </c>
      <c r="I385" s="303"/>
      <c r="J385" s="302">
        <v>0.78544502993136101</v>
      </c>
      <c r="K385" s="302">
        <v>0.54768742010377802</v>
      </c>
      <c r="L385" s="302">
        <f t="shared" si="129"/>
        <v>1.3331324500351389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1.2669464123477829</v>
      </c>
      <c r="C386" s="302">
        <v>0.11862903055059448</v>
      </c>
      <c r="D386" s="302">
        <f t="shared" si="127"/>
        <v>1.3855754428983773</v>
      </c>
      <c r="E386" s="303"/>
      <c r="F386" s="302">
        <v>1.061871432722362</v>
      </c>
      <c r="G386" s="302">
        <v>0.13685166486484512</v>
      </c>
      <c r="H386" s="302">
        <f t="shared" si="128"/>
        <v>1.198723097587207</v>
      </c>
      <c r="I386" s="303"/>
      <c r="J386" s="302">
        <v>1.0431612994147967</v>
      </c>
      <c r="K386" s="302">
        <v>0.15248635324432003</v>
      </c>
      <c r="L386" s="302">
        <f t="shared" si="129"/>
        <v>1.1956476526591167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0.14128900017503768</v>
      </c>
      <c r="C387" s="302">
        <v>0.48489940467925824</v>
      </c>
      <c r="D387" s="302">
        <f t="shared" si="127"/>
        <v>0.62618840485429594</v>
      </c>
      <c r="E387" s="303"/>
      <c r="F387" s="302">
        <v>0.22203993825245674</v>
      </c>
      <c r="G387" s="302">
        <v>0.46916607373320968</v>
      </c>
      <c r="H387" s="302">
        <f t="shared" si="128"/>
        <v>0.69120601198566645</v>
      </c>
      <c r="I387" s="303"/>
      <c r="J387" s="302">
        <v>0.23680547205551342</v>
      </c>
      <c r="K387" s="302">
        <v>0.48008287862985766</v>
      </c>
      <c r="L387" s="302">
        <f t="shared" si="129"/>
        <v>0.71688835068537105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2.8795030182056944</v>
      </c>
      <c r="C388" s="302">
        <v>0.77134902104096903</v>
      </c>
      <c r="D388" s="302">
        <f t="shared" si="127"/>
        <v>3.6508520392466632</v>
      </c>
      <c r="E388" s="303"/>
      <c r="F388" s="302">
        <v>5.189088172854615</v>
      </c>
      <c r="G388" s="302">
        <v>1.0779111351822892</v>
      </c>
      <c r="H388" s="302">
        <f t="shared" si="128"/>
        <v>6.2669993080369046</v>
      </c>
      <c r="I388" s="303"/>
      <c r="J388" s="302">
        <v>4.453402758433211</v>
      </c>
      <c r="K388" s="302">
        <v>0.97904332515121173</v>
      </c>
      <c r="L388" s="302">
        <f t="shared" si="129"/>
        <v>5.4324460835844226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0.23890885996074718</v>
      </c>
      <c r="C389" s="302">
        <v>0.27993810898869342</v>
      </c>
      <c r="D389" s="302">
        <f t="shared" si="127"/>
        <v>0.5188469689494406</v>
      </c>
      <c r="E389" s="303"/>
      <c r="F389" s="302">
        <v>0.29294906269829274</v>
      </c>
      <c r="G389" s="302">
        <v>0.35557364329837493</v>
      </c>
      <c r="H389" s="302">
        <f t="shared" si="128"/>
        <v>0.64852270599666761</v>
      </c>
      <c r="I389" s="303"/>
      <c r="J389" s="302">
        <v>0.19722743960062156</v>
      </c>
      <c r="K389" s="302">
        <v>0.29486699788890913</v>
      </c>
      <c r="L389" s="302">
        <f t="shared" si="129"/>
        <v>0.49209443748953069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7.0912368193537578E-2</v>
      </c>
      <c r="C390" s="302">
        <v>0.28522925472821192</v>
      </c>
      <c r="D390" s="302">
        <f t="shared" si="127"/>
        <v>0.3561416229217495</v>
      </c>
      <c r="E390" s="303"/>
      <c r="F390" s="302">
        <v>7.9906668062352706E-2</v>
      </c>
      <c r="G390" s="302">
        <v>0.34604873281023396</v>
      </c>
      <c r="H390" s="302">
        <f t="shared" si="128"/>
        <v>0.42595540087258665</v>
      </c>
      <c r="I390" s="303"/>
      <c r="J390" s="302">
        <v>7.3724362362446921E-2</v>
      </c>
      <c r="K390" s="302">
        <v>0.26024044718261852</v>
      </c>
      <c r="L390" s="302">
        <f t="shared" si="129"/>
        <v>0.33396480954506547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0.70398138723509629</v>
      </c>
      <c r="C391" s="302">
        <v>0.52151163779552578</v>
      </c>
      <c r="D391" s="302">
        <f t="shared" si="127"/>
        <v>1.2254930250306222</v>
      </c>
      <c r="E391" s="303"/>
      <c r="F391" s="302">
        <v>0.45661495612123992</v>
      </c>
      <c r="G391" s="302">
        <v>0.55169309404484512</v>
      </c>
      <c r="H391" s="302">
        <f t="shared" si="128"/>
        <v>1.008308050166085</v>
      </c>
      <c r="I391" s="303"/>
      <c r="J391" s="302">
        <v>0.30309357396309411</v>
      </c>
      <c r="K391" s="302">
        <v>0.51762154452393927</v>
      </c>
      <c r="L391" s="302">
        <f t="shared" si="129"/>
        <v>0.82071511848703338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7.4034491901022514</v>
      </c>
      <c r="C393" s="311">
        <f t="shared" ref="C393:D393" si="130">SUM(C383:C391)</f>
        <v>4.7335508098977437</v>
      </c>
      <c r="D393" s="311">
        <f t="shared" si="130"/>
        <v>12.136999999999993</v>
      </c>
      <c r="E393" s="311"/>
      <c r="F393" s="311">
        <f t="shared" ref="F393:H393" si="131">SUM(F383:F391)</f>
        <v>10.502998664308146</v>
      </c>
      <c r="G393" s="311">
        <f t="shared" si="131"/>
        <v>5.6450013356918447</v>
      </c>
      <c r="H393" s="311">
        <f t="shared" si="131"/>
        <v>16.147999999999989</v>
      </c>
      <c r="I393" s="311"/>
      <c r="J393" s="311">
        <f t="shared" ref="J393:L393" si="132">SUM(J383:J391)</f>
        <v>9.1254738483263989</v>
      </c>
      <c r="K393" s="311">
        <f t="shared" si="132"/>
        <v>5.409526151673588</v>
      </c>
      <c r="L393" s="311">
        <f t="shared" si="132"/>
        <v>14.534999999999986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Greater Lincolnshire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32.124888949738413</v>
      </c>
      <c r="C9" s="249">
        <f t="shared" ref="C9:D9" si="0">SUM(C26,C43,C60,C77,C94,C111,C128,C145,C162,C179,C196,C213,C230,C247,C264,C281,C298,C315,C332,C349,C366,C383)</f>
        <v>4.9053751487387558</v>
      </c>
      <c r="D9" s="249">
        <f t="shared" si="0"/>
        <v>8.7003310780554681</v>
      </c>
      <c r="E9" s="249">
        <f>SUM(B9:D9)</f>
        <v>45.730595176532638</v>
      </c>
      <c r="F9" s="238"/>
      <c r="G9" s="249">
        <f>SUM(G26,G43,G60,G77,G94,G111,G128,G145,G162,G179,G196,G213,G230,G247,G264,G281,G298,G315,G332,G349,G366,G383)</f>
        <v>37.225648474060954</v>
      </c>
      <c r="H9" s="249">
        <f t="shared" ref="H9:I9" si="1">SUM(H26,H43,H60,H77,H94,H111,H128,H145,H162,H179,H196,H213,H230,H247,H264,H281,H298,H315,H332,H349,H366,H383)</f>
        <v>7.3570171524071277</v>
      </c>
      <c r="I9" s="249">
        <f t="shared" si="1"/>
        <v>10.325621311637761</v>
      </c>
      <c r="J9" s="249">
        <f>SUM(G9:I9)</f>
        <v>54.908286938105846</v>
      </c>
      <c r="K9" s="238"/>
      <c r="L9" s="249">
        <f>SUM(L26,L43,L60,L77,L94,L111,L128,L145,L162,L179,L196,L213,L230,L247,L264,L281,L298,L315,L332,L349,L366,L383)</f>
        <v>35.846534080045586</v>
      </c>
      <c r="M9" s="249">
        <f t="shared" ref="M9:N9" si="2">SUM(M26,M43,M60,M77,M94,M111,M128,M145,M162,M179,M196,M213,M230,M247,M264,M281,M298,M315,M332,M349,M366,M383)</f>
        <v>8.4980014784967963</v>
      </c>
      <c r="N9" s="249">
        <f t="shared" si="2"/>
        <v>11.59897204146303</v>
      </c>
      <c r="O9" s="249">
        <f>SUM(L9:N9)</f>
        <v>55.943507600005411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58.12350486014013</v>
      </c>
      <c r="C10" s="249">
        <f t="shared" si="3"/>
        <v>15.900537310882408</v>
      </c>
      <c r="D10" s="249">
        <f t="shared" si="3"/>
        <v>10.124018229446218</v>
      </c>
      <c r="E10" s="249">
        <f t="shared" ref="E10:E17" si="4">SUM(B10:D10)</f>
        <v>84.148060400468765</v>
      </c>
      <c r="F10" s="238"/>
      <c r="G10" s="249">
        <f t="shared" ref="G10:I10" si="5">SUM(G27,G44,G61,G78,G95,G112,G129,G146,G163,G180,G197,G214,G231,G248,G265,G282,G299,G316,G333,G350,G367,G384)</f>
        <v>70.479574950972676</v>
      </c>
      <c r="H10" s="249">
        <f t="shared" si="5"/>
        <v>19.730882024390024</v>
      </c>
      <c r="I10" s="249">
        <f t="shared" si="5"/>
        <v>10.542771536744469</v>
      </c>
      <c r="J10" s="249">
        <f t="shared" ref="J10:J17" si="6">SUM(G10:I10)</f>
        <v>100.75322851210717</v>
      </c>
      <c r="K10" s="238"/>
      <c r="L10" s="249">
        <f t="shared" ref="L10:N10" si="7">SUM(L27,L44,L61,L78,L95,L112,L129,L146,L163,L180,L197,L214,L231,L248,L265,L282,L299,L316,L333,L350,L367,L384)</f>
        <v>83.956084220305385</v>
      </c>
      <c r="M10" s="249">
        <f t="shared" si="7"/>
        <v>22.793245072244531</v>
      </c>
      <c r="N10" s="249">
        <f t="shared" si="7"/>
        <v>10.521389809716553</v>
      </c>
      <c r="O10" s="249">
        <f t="shared" ref="O10:O17" si="8">SUM(L10:N10)</f>
        <v>117.27071910226647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36.118675160658675</v>
      </c>
      <c r="C11" s="249">
        <f t="shared" si="3"/>
        <v>10.705973587826122</v>
      </c>
      <c r="D11" s="249">
        <f t="shared" si="3"/>
        <v>7.1022367010167349</v>
      </c>
      <c r="E11" s="249">
        <f t="shared" si="4"/>
        <v>53.926885449501533</v>
      </c>
      <c r="F11" s="238"/>
      <c r="G11" s="249">
        <f t="shared" ref="G11:I11" si="9">SUM(G28,G45,G62,G79,G96,G113,G130,G147,G164,G181,G198,G215,G232,G249,G266,G283,G300,G317,G334,G351,G368,G385)</f>
        <v>41.992424633138782</v>
      </c>
      <c r="H11" s="249">
        <f t="shared" si="9"/>
        <v>12.580887846045345</v>
      </c>
      <c r="I11" s="249">
        <f t="shared" si="9"/>
        <v>6.8640606669631792</v>
      </c>
      <c r="J11" s="249">
        <f t="shared" si="6"/>
        <v>61.437373146147301</v>
      </c>
      <c r="K11" s="238"/>
      <c r="L11" s="249">
        <f t="shared" ref="L11:N11" si="10">SUM(L28,L45,L62,L79,L96,L113,L130,L147,L164,L181,L198,L215,L232,L249,L266,L283,L300,L317,L334,L351,L368,L385)</f>
        <v>47.261335947228098</v>
      </c>
      <c r="M11" s="249">
        <f t="shared" si="10"/>
        <v>15.512393782385566</v>
      </c>
      <c r="N11" s="249">
        <f t="shared" si="10"/>
        <v>7.0251764354693602</v>
      </c>
      <c r="O11" s="249">
        <f t="shared" si="8"/>
        <v>69.798906165083025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27.988936505406876</v>
      </c>
      <c r="C12" s="249">
        <f t="shared" si="3"/>
        <v>21.360782583280649</v>
      </c>
      <c r="D12" s="249">
        <f t="shared" si="3"/>
        <v>2.0166913563954139</v>
      </c>
      <c r="E12" s="249">
        <f t="shared" si="4"/>
        <v>51.366410445082934</v>
      </c>
      <c r="F12" s="238"/>
      <c r="G12" s="249">
        <f t="shared" ref="G12:I12" si="11">SUM(G29,G46,G63,G80,G97,G114,G131,G148,G165,G182,G199,G216,G233,G250,G267,G284,G301,G318,G335,G352,G369,G386)</f>
        <v>28.565021692605075</v>
      </c>
      <c r="H12" s="249">
        <f t="shared" si="11"/>
        <v>20.400057326964518</v>
      </c>
      <c r="I12" s="249">
        <f t="shared" si="11"/>
        <v>2.187061392486723</v>
      </c>
      <c r="J12" s="249">
        <f t="shared" si="6"/>
        <v>51.152140412056319</v>
      </c>
      <c r="K12" s="238"/>
      <c r="L12" s="249">
        <f t="shared" ref="L12:N12" si="12">SUM(L29,L46,L63,L80,L97,L114,L131,L148,L165,L182,L199,L216,L233,L250,L267,L284,L301,L318,L335,L352,L369,L386)</f>
        <v>28.309049124706576</v>
      </c>
      <c r="M12" s="249">
        <f t="shared" si="12"/>
        <v>17.8299454788514</v>
      </c>
      <c r="N12" s="249">
        <f t="shared" si="12"/>
        <v>2.0376316857663079</v>
      </c>
      <c r="O12" s="249">
        <f t="shared" si="8"/>
        <v>48.176626289324282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32.216209317291614</v>
      </c>
      <c r="C13" s="249">
        <f t="shared" si="3"/>
        <v>6.0536797029093572</v>
      </c>
      <c r="D13" s="249">
        <f t="shared" si="3"/>
        <v>17.302178982903428</v>
      </c>
      <c r="E13" s="249">
        <f t="shared" si="4"/>
        <v>55.572068003104398</v>
      </c>
      <c r="F13" s="238"/>
      <c r="G13" s="249">
        <f t="shared" ref="G13:I13" si="13">SUM(G30,G47,G64,G81,G98,G115,G132,G149,G166,G183,G200,G217,G234,G251,G268,G285,G302,G319,G336,G353,G370,G387)</f>
        <v>28.235574721845374</v>
      </c>
      <c r="H13" s="249">
        <f t="shared" si="13"/>
        <v>4.7166505579875775</v>
      </c>
      <c r="I13" s="249">
        <f t="shared" si="13"/>
        <v>15.580715667550214</v>
      </c>
      <c r="J13" s="249">
        <f t="shared" si="6"/>
        <v>48.532940947383167</v>
      </c>
      <c r="K13" s="238"/>
      <c r="L13" s="249">
        <f t="shared" ref="L13:N13" si="14">SUM(L30,L47,L64,L81,L98,L115,L132,L149,L166,L183,L200,L217,L234,L251,L268,L285,L302,L319,L336,L353,L370,L387)</f>
        <v>22.887355037126536</v>
      </c>
      <c r="M13" s="249">
        <f t="shared" si="14"/>
        <v>5.1853532036394316</v>
      </c>
      <c r="N13" s="249">
        <f t="shared" si="14"/>
        <v>15.162182180625612</v>
      </c>
      <c r="O13" s="249">
        <f t="shared" si="8"/>
        <v>43.234890421391583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25.456104414765022</v>
      </c>
      <c r="C14" s="249">
        <f t="shared" si="3"/>
        <v>25.478719641629116</v>
      </c>
      <c r="D14" s="249">
        <f t="shared" si="3"/>
        <v>4.2863507505297669</v>
      </c>
      <c r="E14" s="249">
        <f t="shared" si="4"/>
        <v>55.221174806923898</v>
      </c>
      <c r="F14" s="238"/>
      <c r="G14" s="249">
        <f t="shared" ref="G14:I14" si="15">SUM(G31,G48,G65,G82,G99,G116,G133,G150,G167,G184,G201,G218,G235,G252,G269,G286,G303,G320,G337,G354,G371,G388)</f>
        <v>25.732028012790355</v>
      </c>
      <c r="H14" s="249">
        <f t="shared" si="15"/>
        <v>24.721241766096707</v>
      </c>
      <c r="I14" s="249">
        <f t="shared" si="15"/>
        <v>6.3932282418016104</v>
      </c>
      <c r="J14" s="249">
        <f t="shared" si="6"/>
        <v>56.846498020688671</v>
      </c>
      <c r="K14" s="238"/>
      <c r="L14" s="249">
        <f t="shared" ref="L14:N14" si="16">SUM(L31,L48,L65,L82,L99,L116,L133,L150,L167,L184,L201,L218,L235,L252,L269,L286,L303,L320,L337,L354,L371,L388)</f>
        <v>29.200979976455063</v>
      </c>
      <c r="M14" s="249">
        <f t="shared" si="16"/>
        <v>24.179065808602179</v>
      </c>
      <c r="N14" s="249">
        <f t="shared" si="16"/>
        <v>7.047600431922822</v>
      </c>
      <c r="O14" s="249">
        <f t="shared" si="8"/>
        <v>60.427646216980065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16.086824105270992</v>
      </c>
      <c r="C15" s="249">
        <f t="shared" si="3"/>
        <v>27.091104894006445</v>
      </c>
      <c r="D15" s="249">
        <f t="shared" si="3"/>
        <v>3.1901431714171786</v>
      </c>
      <c r="E15" s="249">
        <f t="shared" si="4"/>
        <v>46.368072170694617</v>
      </c>
      <c r="F15" s="238"/>
      <c r="G15" s="249">
        <f t="shared" ref="G15:I15" si="17">SUM(G32,G49,G66,G83,G100,G117,G134,G151,G168,G185,G202,G219,G236,G253,G270,G287,G304,G321,G338,G355,G372,G389)</f>
        <v>14.325266904666783</v>
      </c>
      <c r="H15" s="249">
        <f t="shared" si="17"/>
        <v>26.030095951398149</v>
      </c>
      <c r="I15" s="249">
        <f t="shared" si="17"/>
        <v>2.4721109847399791</v>
      </c>
      <c r="J15" s="249">
        <f t="shared" si="6"/>
        <v>42.827473840804906</v>
      </c>
      <c r="K15" s="238"/>
      <c r="L15" s="249">
        <f t="shared" ref="L15:N15" si="18">SUM(L32,L49,L66,L83,L100,L117,L134,L151,L168,L185,L202,L219,L236,L253,L270,L287,L304,L321,L338,L355,L372,L389)</f>
        <v>13.569735353427451</v>
      </c>
      <c r="M15" s="249">
        <f t="shared" si="18"/>
        <v>27.023587556748627</v>
      </c>
      <c r="N15" s="249">
        <f t="shared" si="18"/>
        <v>1.9281752292118681</v>
      </c>
      <c r="O15" s="249">
        <f t="shared" si="8"/>
        <v>42.521498139387944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34.619754303789918</v>
      </c>
      <c r="C16" s="249">
        <f t="shared" si="3"/>
        <v>5.8071346046203605</v>
      </c>
      <c r="D16" s="249">
        <f t="shared" si="3"/>
        <v>4.2949232058574323</v>
      </c>
      <c r="E16" s="249">
        <f t="shared" si="4"/>
        <v>44.721812114267706</v>
      </c>
      <c r="F16" s="238"/>
      <c r="G16" s="249">
        <f t="shared" ref="G16:I16" si="19">SUM(G33,G50,G67,G84,G101,G118,G135,G152,G169,G186,G203,G220,G237,G254,G271,G288,G305,G322,G339,G356,G373,G390)</f>
        <v>29.605475572804075</v>
      </c>
      <c r="H16" s="249">
        <f t="shared" si="19"/>
        <v>6.7671141195373314</v>
      </c>
      <c r="I16" s="249">
        <f t="shared" si="19"/>
        <v>5.1564790709190937</v>
      </c>
      <c r="J16" s="249">
        <f t="shared" si="6"/>
        <v>41.529068763260497</v>
      </c>
      <c r="K16" s="238"/>
      <c r="L16" s="249">
        <f t="shared" ref="L16:N16" si="20">SUM(L33,L50,L67,L84,L101,L118,L135,L152,L169,L186,L203,L220,L237,L254,L271,L288,L305,L322,L339,L356,L373,L390)</f>
        <v>25.884173866391105</v>
      </c>
      <c r="M16" s="249">
        <f t="shared" si="20"/>
        <v>7.5933719142959522</v>
      </c>
      <c r="N16" s="249">
        <f t="shared" si="20"/>
        <v>5.782976327916872</v>
      </c>
      <c r="O16" s="249">
        <f t="shared" si="8"/>
        <v>39.260522108603929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31.606342166911585</v>
      </c>
      <c r="C17" s="249">
        <f t="shared" si="3"/>
        <v>29.545115592858295</v>
      </c>
      <c r="D17" s="249">
        <f t="shared" si="3"/>
        <v>3.3984636736536946</v>
      </c>
      <c r="E17" s="249">
        <f t="shared" si="4"/>
        <v>64.549921433423577</v>
      </c>
      <c r="F17" s="238"/>
      <c r="G17" s="249">
        <f t="shared" ref="G17:I17" si="21">SUM(G34,G51,G68,G85,G102,G119,G136,G153,G170,G187,G204,G221,G238,G255,G272,G289,G306,G323,G340,G357,G374,G391)</f>
        <v>27.052054550187599</v>
      </c>
      <c r="H17" s="249">
        <f t="shared" si="21"/>
        <v>26.52546201400634</v>
      </c>
      <c r="I17" s="249">
        <f t="shared" si="21"/>
        <v>3.2804728552524298</v>
      </c>
      <c r="J17" s="249">
        <f t="shared" si="6"/>
        <v>56.857989419446369</v>
      </c>
      <c r="K17" s="238"/>
      <c r="L17" s="249">
        <f t="shared" ref="L17:N17" si="22">SUM(L34,L51,L68,L85,L102,L119,L136,L153,L170,L187,L204,L221,L238,L255,L272,L289,L306,L323,L340,L357,L374,L391)</f>
        <v>29.775462458490651</v>
      </c>
      <c r="M17" s="249">
        <f t="shared" si="22"/>
        <v>22.148004356991585</v>
      </c>
      <c r="N17" s="249">
        <f t="shared" si="22"/>
        <v>4.3542171414752149</v>
      </c>
      <c r="O17" s="249">
        <f t="shared" si="8"/>
        <v>56.277683956957453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294.34123978397326</v>
      </c>
      <c r="C19" s="247">
        <f t="shared" ref="C19:O19" si="23">SUM(C9:C17)</f>
        <v>146.84842306675151</v>
      </c>
      <c r="D19" s="247">
        <f t="shared" si="23"/>
        <v>60.415337149275331</v>
      </c>
      <c r="E19" s="247">
        <f t="shared" si="23"/>
        <v>501.60500000000013</v>
      </c>
      <c r="F19" s="247"/>
      <c r="G19" s="247">
        <f t="shared" si="23"/>
        <v>303.21306951307173</v>
      </c>
      <c r="H19" s="247">
        <f t="shared" si="23"/>
        <v>148.82940875883313</v>
      </c>
      <c r="I19" s="247">
        <f t="shared" si="23"/>
        <v>62.802521728095456</v>
      </c>
      <c r="J19" s="247">
        <f t="shared" si="23"/>
        <v>514.84500000000025</v>
      </c>
      <c r="K19" s="247"/>
      <c r="L19" s="247">
        <f t="shared" si="23"/>
        <v>316.69071006417647</v>
      </c>
      <c r="M19" s="247">
        <f t="shared" si="23"/>
        <v>150.76296865225606</v>
      </c>
      <c r="N19" s="247">
        <f t="shared" si="23"/>
        <v>65.458321283567642</v>
      </c>
      <c r="O19" s="247">
        <f t="shared" si="23"/>
        <v>532.91200000000026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0.59694445903900928</v>
      </c>
      <c r="C26" s="302">
        <v>0.18283454098903951</v>
      </c>
      <c r="D26" s="302">
        <v>0.10187367693601759</v>
      </c>
      <c r="E26" s="302">
        <f>SUM(B26:D26)</f>
        <v>0.88165267696406635</v>
      </c>
      <c r="F26" s="303"/>
      <c r="G26" s="302">
        <v>1.0944075400556459</v>
      </c>
      <c r="H26" s="302">
        <v>0.15695625251056328</v>
      </c>
      <c r="I26" s="302">
        <v>0.13162584541789921</v>
      </c>
      <c r="J26" s="302">
        <f>SUM(G26:I26)</f>
        <v>1.3829896379841082</v>
      </c>
      <c r="K26" s="303"/>
      <c r="L26" s="302">
        <v>1.323893143200761</v>
      </c>
      <c r="M26" s="302">
        <v>9.9293124289016987E-2</v>
      </c>
      <c r="N26" s="302">
        <v>0.12003779286488082</v>
      </c>
      <c r="O26" s="302">
        <f>SUM(L26:N26)</f>
        <v>1.5432240603546588</v>
      </c>
    </row>
    <row r="27" spans="1:15" s="236" customFormat="1" x14ac:dyDescent="0.2">
      <c r="A27" s="237" t="str">
        <f>name!E$5</f>
        <v>Professional occupations</v>
      </c>
      <c r="B27" s="302">
        <v>0.47013144764729525</v>
      </c>
      <c r="C27" s="302">
        <v>0.19685065098317672</v>
      </c>
      <c r="D27" s="302">
        <v>4.5448592260948779E-2</v>
      </c>
      <c r="E27" s="302">
        <f t="shared" ref="E27:E34" si="24">SUM(B27:D27)</f>
        <v>0.71243069089142075</v>
      </c>
      <c r="F27" s="303"/>
      <c r="G27" s="302">
        <v>0.94573512914805735</v>
      </c>
      <c r="H27" s="302">
        <v>0.18072495574248137</v>
      </c>
      <c r="I27" s="302">
        <v>6.7811994199130254E-2</v>
      </c>
      <c r="J27" s="302">
        <f t="shared" ref="J27:J34" si="25">SUM(G27:I27)</f>
        <v>1.194272079089669</v>
      </c>
      <c r="K27" s="303"/>
      <c r="L27" s="302">
        <v>1.2932493495212238</v>
      </c>
      <c r="M27" s="302">
        <v>0.16243340471718318</v>
      </c>
      <c r="N27" s="302">
        <v>8.3754845644603795E-2</v>
      </c>
      <c r="O27" s="302">
        <f t="shared" ref="O27:O34" si="26">SUM(L27:N27)</f>
        <v>1.5394375998830108</v>
      </c>
    </row>
    <row r="28" spans="1:15" s="236" customFormat="1" x14ac:dyDescent="0.2">
      <c r="A28" s="237" t="str">
        <f>name!E$6</f>
        <v>Associate professional occupations</v>
      </c>
      <c r="B28" s="302">
        <v>0.24798583775366542</v>
      </c>
      <c r="C28" s="302">
        <v>0.17064434174186174</v>
      </c>
      <c r="D28" s="302">
        <v>2.9426148784791814E-2</v>
      </c>
      <c r="E28" s="302">
        <f t="shared" si="24"/>
        <v>0.44805632828031899</v>
      </c>
      <c r="F28" s="303"/>
      <c r="G28" s="302">
        <v>0.46116342455133391</v>
      </c>
      <c r="H28" s="302">
        <v>0.13268708841384616</v>
      </c>
      <c r="I28" s="302">
        <v>4.0670842682468927E-2</v>
      </c>
      <c r="J28" s="302">
        <f t="shared" si="25"/>
        <v>0.634521355647649</v>
      </c>
      <c r="K28" s="303"/>
      <c r="L28" s="302">
        <v>0.4876457881695791</v>
      </c>
      <c r="M28" s="302">
        <v>7.9115047450133813E-2</v>
      </c>
      <c r="N28" s="302">
        <v>5.7466325436699418E-2</v>
      </c>
      <c r="O28" s="302">
        <f t="shared" si="26"/>
        <v>0.62422716105641229</v>
      </c>
    </row>
    <row r="29" spans="1:15" s="236" customFormat="1" x14ac:dyDescent="0.2">
      <c r="A29" s="237" t="str">
        <f>name!E$7</f>
        <v>Administrative and secretarial occupations</v>
      </c>
      <c r="B29" s="302">
        <v>0.24481269901726377</v>
      </c>
      <c r="C29" s="302">
        <v>0.49336626007836742</v>
      </c>
      <c r="D29" s="302">
        <v>2.3012249812337147E-2</v>
      </c>
      <c r="E29" s="302">
        <f t="shared" si="24"/>
        <v>0.76119120890796832</v>
      </c>
      <c r="F29" s="303"/>
      <c r="G29" s="302">
        <v>0.32783423700866055</v>
      </c>
      <c r="H29" s="302">
        <v>0.18755715640474524</v>
      </c>
      <c r="I29" s="302">
        <v>3.7029791521738138E-2</v>
      </c>
      <c r="J29" s="302">
        <f t="shared" si="25"/>
        <v>0.55242118493514392</v>
      </c>
      <c r="K29" s="303"/>
      <c r="L29" s="302">
        <v>0.2489116298176122</v>
      </c>
      <c r="M29" s="302">
        <v>6.8670790143183752E-2</v>
      </c>
      <c r="N29" s="302">
        <v>4.2638150424586366E-2</v>
      </c>
      <c r="O29" s="302">
        <f t="shared" si="26"/>
        <v>0.3602205703853823</v>
      </c>
    </row>
    <row r="30" spans="1:15" s="236" customFormat="1" x14ac:dyDescent="0.2">
      <c r="A30" s="237" t="str">
        <f>name!E$8</f>
        <v>Skilled trades occupations</v>
      </c>
      <c r="B30" s="302">
        <v>2.8127298523219633</v>
      </c>
      <c r="C30" s="302">
        <v>0.38278012403036643</v>
      </c>
      <c r="D30" s="302">
        <v>3.208870532561428</v>
      </c>
      <c r="E30" s="302">
        <f t="shared" si="24"/>
        <v>6.4043805089137571</v>
      </c>
      <c r="F30" s="303"/>
      <c r="G30" s="302">
        <v>4.2559592295186164</v>
      </c>
      <c r="H30" s="302">
        <v>0.1840633613373632</v>
      </c>
      <c r="I30" s="302">
        <v>3.0497729592977958</v>
      </c>
      <c r="J30" s="302">
        <f>SUM(G30:I30)</f>
        <v>7.489795550153775</v>
      </c>
      <c r="K30" s="303"/>
      <c r="L30" s="302">
        <v>4.4603803580330474</v>
      </c>
      <c r="M30" s="302">
        <v>0.1889217528420713</v>
      </c>
      <c r="N30" s="302">
        <v>1.7337189906334101</v>
      </c>
      <c r="O30" s="302">
        <f t="shared" si="26"/>
        <v>6.383021101508529</v>
      </c>
    </row>
    <row r="31" spans="1:15" s="236" customFormat="1" x14ac:dyDescent="0.2">
      <c r="A31" s="237" t="str">
        <f>name!E$9</f>
        <v>Caring, leisure and other service occupations</v>
      </c>
      <c r="B31" s="302">
        <v>0.20636230619942916</v>
      </c>
      <c r="C31" s="302">
        <v>0.2054672877904456</v>
      </c>
      <c r="D31" s="302">
        <v>8.9313155335053865E-2</v>
      </c>
      <c r="E31" s="302">
        <f t="shared" si="24"/>
        <v>0.50114274932492864</v>
      </c>
      <c r="F31" s="303"/>
      <c r="G31" s="302">
        <v>0.27266609955915017</v>
      </c>
      <c r="H31" s="302">
        <v>9.0267759203832801E-2</v>
      </c>
      <c r="I31" s="302">
        <v>9.3336159864443977E-2</v>
      </c>
      <c r="J31" s="302">
        <f t="shared" si="25"/>
        <v>0.45627001862742694</v>
      </c>
      <c r="K31" s="303"/>
      <c r="L31" s="302">
        <v>0.21444928589280002</v>
      </c>
      <c r="M31" s="302">
        <v>5.2002405639803517E-2</v>
      </c>
      <c r="N31" s="302">
        <v>0.18019199514601641</v>
      </c>
      <c r="O31" s="302">
        <f t="shared" si="26"/>
        <v>0.44664368667861992</v>
      </c>
    </row>
    <row r="32" spans="1:15" s="236" customFormat="1" x14ac:dyDescent="0.2">
      <c r="A32" s="237" t="str">
        <f>name!E$10</f>
        <v>Sales and customer service occupations</v>
      </c>
      <c r="B32" s="302">
        <v>0.20916190327824577</v>
      </c>
      <c r="C32" s="302">
        <v>0.11761957189569432</v>
      </c>
      <c r="D32" s="302">
        <v>5.7241091480057439E-2</v>
      </c>
      <c r="E32" s="302">
        <f t="shared" si="24"/>
        <v>0.38402256665399753</v>
      </c>
      <c r="F32" s="303"/>
      <c r="G32" s="302">
        <v>0.30795620921641087</v>
      </c>
      <c r="H32" s="302">
        <v>6.7849775353823416E-2</v>
      </c>
      <c r="I32" s="302">
        <v>5.5849197586768415E-2</v>
      </c>
      <c r="J32" s="302">
        <f t="shared" si="25"/>
        <v>0.43165518215700271</v>
      </c>
      <c r="K32" s="303"/>
      <c r="L32" s="302">
        <v>0.32461089583987446</v>
      </c>
      <c r="M32" s="302">
        <v>6.060871513220363E-2</v>
      </c>
      <c r="N32" s="302">
        <v>4.2087592990695186E-2</v>
      </c>
      <c r="O32" s="302">
        <f t="shared" si="26"/>
        <v>0.42730720396277327</v>
      </c>
    </row>
    <row r="33" spans="1:15" s="236" customFormat="1" x14ac:dyDescent="0.2">
      <c r="A33" s="237" t="str">
        <f>name!E$11</f>
        <v>Process, plant and machine operatives</v>
      </c>
      <c r="B33" s="302">
        <v>0.31667533569507433</v>
      </c>
      <c r="C33" s="302">
        <v>0.15127689545293754</v>
      </c>
      <c r="D33" s="302">
        <v>8.2271354909092279E-2</v>
      </c>
      <c r="E33" s="302">
        <f t="shared" si="24"/>
        <v>0.5502235860571042</v>
      </c>
      <c r="F33" s="303"/>
      <c r="G33" s="302">
        <v>0.3935482675646419</v>
      </c>
      <c r="H33" s="302">
        <v>8.6752894774041231E-2</v>
      </c>
      <c r="I33" s="302">
        <v>0.12466960961400757</v>
      </c>
      <c r="J33" s="302">
        <f t="shared" si="25"/>
        <v>0.60497077195269067</v>
      </c>
      <c r="K33" s="303"/>
      <c r="L33" s="302">
        <v>0.21151505103209803</v>
      </c>
      <c r="M33" s="302">
        <v>0.10478657501789734</v>
      </c>
      <c r="N33" s="302">
        <v>0.26580080092162311</v>
      </c>
      <c r="O33" s="302">
        <f t="shared" si="26"/>
        <v>0.5821024269716184</v>
      </c>
    </row>
    <row r="34" spans="1:15" s="236" customFormat="1" x14ac:dyDescent="0.2">
      <c r="A34" s="237" t="str">
        <f>name!E$12</f>
        <v>Elementary occupations</v>
      </c>
      <c r="B34" s="302">
        <v>0.59817245002456954</v>
      </c>
      <c r="C34" s="302">
        <v>0.47640661914547972</v>
      </c>
      <c r="D34" s="302">
        <v>0.67432061483640482</v>
      </c>
      <c r="E34" s="302">
        <f t="shared" si="24"/>
        <v>1.7488996840064539</v>
      </c>
      <c r="F34" s="303"/>
      <c r="G34" s="302">
        <v>0.67880039877224541</v>
      </c>
      <c r="H34" s="302">
        <v>0.19544758869398743</v>
      </c>
      <c r="I34" s="302">
        <v>0.7138562319863242</v>
      </c>
      <c r="J34" s="302">
        <f t="shared" si="25"/>
        <v>1.588104219452557</v>
      </c>
      <c r="K34" s="303"/>
      <c r="L34" s="302">
        <v>0.35369303482224596</v>
      </c>
      <c r="M34" s="302">
        <v>0.35043844673271257</v>
      </c>
      <c r="N34" s="302">
        <v>1.2736847076440632</v>
      </c>
      <c r="O34" s="302">
        <f t="shared" si="26"/>
        <v>1.9778161891990216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5.7029762909765163</v>
      </c>
      <c r="C36" s="311">
        <f t="shared" ref="C36:O36" si="27">SUM(C26:C34)</f>
        <v>2.3772462921073689</v>
      </c>
      <c r="D36" s="311">
        <f t="shared" si="27"/>
        <v>4.311777416916132</v>
      </c>
      <c r="E36" s="311">
        <f t="shared" si="27"/>
        <v>12.392000000000017</v>
      </c>
      <c r="F36" s="311"/>
      <c r="G36" s="311">
        <f t="shared" si="27"/>
        <v>8.7380705353947636</v>
      </c>
      <c r="H36" s="311">
        <f t="shared" si="27"/>
        <v>1.2823068324346842</v>
      </c>
      <c r="I36" s="311">
        <f t="shared" si="27"/>
        <v>4.3146226321705763</v>
      </c>
      <c r="J36" s="311">
        <f t="shared" si="27"/>
        <v>14.335000000000022</v>
      </c>
      <c r="K36" s="311"/>
      <c r="L36" s="311">
        <f t="shared" si="27"/>
        <v>8.9183485363292423</v>
      </c>
      <c r="M36" s="311">
        <f t="shared" si="27"/>
        <v>1.166270261964206</v>
      </c>
      <c r="N36" s="311">
        <f t="shared" si="27"/>
        <v>3.7993812017065784</v>
      </c>
      <c r="O36" s="311">
        <f t="shared" si="27"/>
        <v>13.884000000000025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5.2478861429910137E-2</v>
      </c>
      <c r="C43" s="302">
        <v>1.3725192557739459E-3</v>
      </c>
      <c r="D43" s="302">
        <v>2.3218998211962918E-5</v>
      </c>
      <c r="E43" s="302">
        <f>SUM(B43:D43)</f>
        <v>5.3874599683896046E-2</v>
      </c>
      <c r="F43" s="303"/>
      <c r="G43" s="302">
        <v>8.0687500706512288E-2</v>
      </c>
      <c r="H43" s="302">
        <v>5.5006505791758446E-3</v>
      </c>
      <c r="I43" s="302">
        <v>0</v>
      </c>
      <c r="J43" s="302">
        <f>SUM(G43:I43)</f>
        <v>8.618815128568813E-2</v>
      </c>
      <c r="K43" s="303"/>
      <c r="L43" s="302">
        <v>4.8654000341987767E-2</v>
      </c>
      <c r="M43" s="302">
        <v>3.39104157586766E-3</v>
      </c>
      <c r="N43" s="302">
        <v>0</v>
      </c>
      <c r="O43" s="302">
        <f>SUM(L43:N43)</f>
        <v>5.2045041917855431E-2</v>
      </c>
    </row>
    <row r="44" spans="1:15" s="236" customFormat="1" x14ac:dyDescent="0.2">
      <c r="A44" s="237" t="str">
        <f>name!E$5</f>
        <v>Professional occupations</v>
      </c>
      <c r="B44" s="302">
        <v>7.1315943622984157E-2</v>
      </c>
      <c r="C44" s="302">
        <v>5.4976947040656955E-3</v>
      </c>
      <c r="D44" s="302">
        <v>1.2047819712162549E-5</v>
      </c>
      <c r="E44" s="302">
        <f t="shared" ref="E44:E51" si="28">SUM(B44:D44)</f>
        <v>7.6825686146762009E-2</v>
      </c>
      <c r="F44" s="303"/>
      <c r="G44" s="302">
        <v>0.12157749506097559</v>
      </c>
      <c r="H44" s="302">
        <v>1.2437961976902674E-2</v>
      </c>
      <c r="I44" s="302">
        <v>0</v>
      </c>
      <c r="J44" s="302">
        <f t="shared" ref="J44:J46" si="29">SUM(G44:I44)</f>
        <v>0.13401545703787826</v>
      </c>
      <c r="K44" s="303"/>
      <c r="L44" s="302">
        <v>9.7108343016686735E-2</v>
      </c>
      <c r="M44" s="302">
        <v>9.2081768178082189E-3</v>
      </c>
      <c r="N44" s="302">
        <v>0</v>
      </c>
      <c r="O44" s="302">
        <f t="shared" ref="O44:O51" si="30">SUM(L44:N44)</f>
        <v>0.10631651983449496</v>
      </c>
    </row>
    <row r="45" spans="1:15" s="236" customFormat="1" x14ac:dyDescent="0.2">
      <c r="A45" s="237" t="str">
        <f>name!E$6</f>
        <v>Associate professional occupations</v>
      </c>
      <c r="B45" s="302">
        <v>5.3428523235651927E-2</v>
      </c>
      <c r="C45" s="302">
        <v>3.7758503575282694E-3</v>
      </c>
      <c r="D45" s="302">
        <v>1.77930561781078E-5</v>
      </c>
      <c r="E45" s="302">
        <f t="shared" si="28"/>
        <v>5.7222166649358301E-2</v>
      </c>
      <c r="F45" s="303"/>
      <c r="G45" s="302">
        <v>8.489185193189959E-2</v>
      </c>
      <c r="H45" s="302">
        <v>7.3453180605241803E-3</v>
      </c>
      <c r="I45" s="302">
        <v>0</v>
      </c>
      <c r="J45" s="302">
        <f t="shared" si="29"/>
        <v>9.2237169992423776E-2</v>
      </c>
      <c r="K45" s="303"/>
      <c r="L45" s="302">
        <v>5.1147331752742088E-2</v>
      </c>
      <c r="M45" s="302">
        <v>4.2069142828180797E-3</v>
      </c>
      <c r="N45" s="302">
        <v>0</v>
      </c>
      <c r="O45" s="302">
        <f t="shared" si="30"/>
        <v>5.5354246035560169E-2</v>
      </c>
    </row>
    <row r="46" spans="1:15" s="236" customFormat="1" x14ac:dyDescent="0.2">
      <c r="A46" s="237" t="str">
        <f>name!E$7</f>
        <v>Administrative and secretarial occupations</v>
      </c>
      <c r="B46" s="302">
        <v>3.9852270801130851E-2</v>
      </c>
      <c r="C46" s="302">
        <v>6.9454589223826822E-3</v>
      </c>
      <c r="D46" s="302">
        <v>4.472726797068932E-5</v>
      </c>
      <c r="E46" s="302">
        <f t="shared" si="28"/>
        <v>4.6842456991484226E-2</v>
      </c>
      <c r="F46" s="303"/>
      <c r="G46" s="302">
        <v>5.565394835734553E-2</v>
      </c>
      <c r="H46" s="302">
        <v>8.2508743651314755E-3</v>
      </c>
      <c r="I46" s="302">
        <v>0</v>
      </c>
      <c r="J46" s="302">
        <f t="shared" si="29"/>
        <v>6.3904822722477009E-2</v>
      </c>
      <c r="K46" s="303"/>
      <c r="L46" s="302">
        <v>3.1452395678687621E-2</v>
      </c>
      <c r="M46" s="302">
        <v>3.3290342893687493E-3</v>
      </c>
      <c r="N46" s="302">
        <v>0</v>
      </c>
      <c r="O46" s="302">
        <f t="shared" si="30"/>
        <v>3.4781429968056374E-2</v>
      </c>
    </row>
    <row r="47" spans="1:15" s="236" customFormat="1" x14ac:dyDescent="0.2">
      <c r="A47" s="237" t="str">
        <f>name!E$8</f>
        <v>Skilled trades occupations</v>
      </c>
      <c r="B47" s="302">
        <v>0.23865758413033938</v>
      </c>
      <c r="C47" s="302">
        <v>3.8991396551608529E-3</v>
      </c>
      <c r="D47" s="302">
        <v>2.5542003741115059E-6</v>
      </c>
      <c r="E47" s="302">
        <f t="shared" si="28"/>
        <v>0.24255927798587437</v>
      </c>
      <c r="F47" s="303"/>
      <c r="G47" s="302">
        <v>0.27276667483150402</v>
      </c>
      <c r="H47" s="302">
        <v>5.4663541100848419E-3</v>
      </c>
      <c r="I47" s="302">
        <v>0</v>
      </c>
      <c r="J47" s="302">
        <f>SUM(G47:I47)</f>
        <v>0.27823302894158886</v>
      </c>
      <c r="K47" s="303"/>
      <c r="L47" s="302">
        <v>0.14209816392067254</v>
      </c>
      <c r="M47" s="302">
        <v>5.8296029992861258E-3</v>
      </c>
      <c r="N47" s="302">
        <v>0</v>
      </c>
      <c r="O47" s="302">
        <f t="shared" si="30"/>
        <v>0.14792776691995865</v>
      </c>
    </row>
    <row r="48" spans="1:15" s="236" customFormat="1" x14ac:dyDescent="0.2">
      <c r="A48" s="237" t="str">
        <f>name!E$9</f>
        <v>Caring, leisure and other service occupations</v>
      </c>
      <c r="B48" s="302">
        <v>4.3526081319807961E-3</v>
      </c>
      <c r="C48" s="302">
        <v>1.1942745573300006E-2</v>
      </c>
      <c r="D48" s="302">
        <v>5.8761469661384474E-6</v>
      </c>
      <c r="E48" s="302">
        <f t="shared" si="28"/>
        <v>1.630122985224694E-2</v>
      </c>
      <c r="F48" s="303"/>
      <c r="G48" s="302">
        <v>6.1975348182430143E-3</v>
      </c>
      <c r="H48" s="302">
        <v>1.2031845794138742E-2</v>
      </c>
      <c r="I48" s="302">
        <v>0</v>
      </c>
      <c r="J48" s="302">
        <f t="shared" ref="J48:J51" si="31">SUM(G48:I48)</f>
        <v>1.8229380612381756E-2</v>
      </c>
      <c r="K48" s="303"/>
      <c r="L48" s="302">
        <v>3.8085347306468292E-3</v>
      </c>
      <c r="M48" s="302">
        <v>7.4362766818701484E-3</v>
      </c>
      <c r="N48" s="302">
        <v>0</v>
      </c>
      <c r="O48" s="302">
        <f t="shared" si="30"/>
        <v>1.1244811412516978E-2</v>
      </c>
    </row>
    <row r="49" spans="1:15" s="236" customFormat="1" x14ac:dyDescent="0.2">
      <c r="A49" s="237" t="str">
        <f>name!E$10</f>
        <v>Sales and customer service occupations</v>
      </c>
      <c r="B49" s="302">
        <v>1.3892339406067176E-2</v>
      </c>
      <c r="C49" s="302">
        <v>5.4588710305151864E-3</v>
      </c>
      <c r="D49" s="302">
        <v>9.7409501961555836E-6</v>
      </c>
      <c r="E49" s="302">
        <f t="shared" si="28"/>
        <v>1.9360951386778517E-2</v>
      </c>
      <c r="F49" s="303"/>
      <c r="G49" s="302">
        <v>1.8463020686798528E-2</v>
      </c>
      <c r="H49" s="302">
        <v>8.8086902573218002E-3</v>
      </c>
      <c r="I49" s="302">
        <v>0</v>
      </c>
      <c r="J49" s="302">
        <f t="shared" si="31"/>
        <v>2.7271710944120328E-2</v>
      </c>
      <c r="K49" s="303"/>
      <c r="L49" s="302">
        <v>1.1558850099170997E-2</v>
      </c>
      <c r="M49" s="302">
        <v>4.8303071247028997E-3</v>
      </c>
      <c r="N49" s="302">
        <v>0</v>
      </c>
      <c r="O49" s="302">
        <f t="shared" si="30"/>
        <v>1.6389157223873897E-2</v>
      </c>
    </row>
    <row r="50" spans="1:15" s="236" customFormat="1" x14ac:dyDescent="0.2">
      <c r="A50" s="237" t="str">
        <f>name!E$11</f>
        <v>Process, plant and machine operatives</v>
      </c>
      <c r="B50" s="302">
        <v>0.15042783234086748</v>
      </c>
      <c r="C50" s="302">
        <v>4.8552347387870879E-3</v>
      </c>
      <c r="D50" s="302">
        <v>3.8208915339644722E-6</v>
      </c>
      <c r="E50" s="302">
        <f t="shared" si="28"/>
        <v>0.15528688797118856</v>
      </c>
      <c r="F50" s="303"/>
      <c r="G50" s="302">
        <v>0.16440852407773185</v>
      </c>
      <c r="H50" s="302">
        <v>1.3641566629987077E-2</v>
      </c>
      <c r="I50" s="302">
        <v>0</v>
      </c>
      <c r="J50" s="302">
        <f t="shared" si="31"/>
        <v>0.17805009070771893</v>
      </c>
      <c r="K50" s="303"/>
      <c r="L50" s="302">
        <v>8.1092898623678675E-2</v>
      </c>
      <c r="M50" s="302">
        <v>8.4319583390636416E-3</v>
      </c>
      <c r="N50" s="302">
        <v>0</v>
      </c>
      <c r="O50" s="302">
        <f t="shared" si="30"/>
        <v>8.9524856962742316E-2</v>
      </c>
    </row>
    <row r="51" spans="1:15" s="236" customFormat="1" x14ac:dyDescent="0.2">
      <c r="A51" s="237" t="str">
        <f>name!E$12</f>
        <v>Elementary occupations</v>
      </c>
      <c r="B51" s="302">
        <v>3.4861587044147525E-2</v>
      </c>
      <c r="C51" s="302">
        <v>6.857786622273045E-3</v>
      </c>
      <c r="D51" s="302">
        <v>7.3696659909731286E-6</v>
      </c>
      <c r="E51" s="302">
        <f t="shared" si="28"/>
        <v>4.1726743332411539E-2</v>
      </c>
      <c r="F51" s="303"/>
      <c r="G51" s="302">
        <v>3.7209150095748086E-2</v>
      </c>
      <c r="H51" s="302">
        <v>6.6610376599748715E-3</v>
      </c>
      <c r="I51" s="302">
        <v>0</v>
      </c>
      <c r="J51" s="302">
        <f t="shared" si="31"/>
        <v>4.3870187755722961E-2</v>
      </c>
      <c r="K51" s="303"/>
      <c r="L51" s="302">
        <v>2.3070292863041089E-2</v>
      </c>
      <c r="M51" s="302">
        <v>4.3458768618992076E-3</v>
      </c>
      <c r="N51" s="302">
        <v>0</v>
      </c>
      <c r="O51" s="302">
        <f t="shared" si="30"/>
        <v>2.7416169724940296E-2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0.65926755014307936</v>
      </c>
      <c r="C53" s="311">
        <f t="shared" ref="C53:E53" si="32">SUM(C43:C51)</f>
        <v>5.0605300859786768E-2</v>
      </c>
      <c r="D53" s="311">
        <f t="shared" si="32"/>
        <v>1.2714899713426575E-4</v>
      </c>
      <c r="E53" s="311">
        <f t="shared" si="32"/>
        <v>0.71000000000000063</v>
      </c>
      <c r="F53" s="311"/>
      <c r="G53" s="311">
        <f t="shared" ref="G53:J53" si="33">SUM(G43:G51)</f>
        <v>0.84185570056675862</v>
      </c>
      <c r="H53" s="311">
        <f t="shared" si="33"/>
        <v>8.0144299433241514E-2</v>
      </c>
      <c r="I53" s="311">
        <f t="shared" si="33"/>
        <v>0</v>
      </c>
      <c r="J53" s="311">
        <f t="shared" si="33"/>
        <v>0.92199999999999993</v>
      </c>
      <c r="K53" s="311"/>
      <c r="L53" s="311">
        <f t="shared" ref="L53:O53" si="34">SUM(L43:L51)</f>
        <v>0.48999081102731434</v>
      </c>
      <c r="M53" s="311">
        <f t="shared" si="34"/>
        <v>5.1009188972684735E-2</v>
      </c>
      <c r="N53" s="311">
        <f t="shared" si="34"/>
        <v>0</v>
      </c>
      <c r="O53" s="311">
        <f t="shared" si="34"/>
        <v>0.54099999999999915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1.6982323503913022</v>
      </c>
      <c r="C60" s="302">
        <v>6.5200345507896385E-2</v>
      </c>
      <c r="D60" s="302">
        <v>0.10094366796001233</v>
      </c>
      <c r="E60" s="302">
        <f>SUM(B60:D60)</f>
        <v>1.864376363859211</v>
      </c>
      <c r="F60" s="303"/>
      <c r="G60" s="302">
        <v>2.2031991866845559</v>
      </c>
      <c r="H60" s="302">
        <v>0.13730740525454041</v>
      </c>
      <c r="I60" s="302">
        <v>7.084389815196851E-2</v>
      </c>
      <c r="J60" s="302">
        <f>SUM(G60:I60)</f>
        <v>2.4113504900910647</v>
      </c>
      <c r="K60" s="303"/>
      <c r="L60" s="302">
        <v>2.1471581768470234</v>
      </c>
      <c r="M60" s="302">
        <v>7.8941336327856243E-2</v>
      </c>
      <c r="N60" s="302">
        <v>8.7274093287880591E-2</v>
      </c>
      <c r="O60" s="302">
        <f>SUM(L60:N60)</f>
        <v>2.3133736064627599</v>
      </c>
    </row>
    <row r="61" spans="1:15" s="236" customFormat="1" x14ac:dyDescent="0.2">
      <c r="A61" s="237" t="str">
        <f>name!E$5</f>
        <v>Professional occupations</v>
      </c>
      <c r="B61" s="302">
        <v>1.8703397003488622</v>
      </c>
      <c r="C61" s="302">
        <v>7.2014209000766355E-2</v>
      </c>
      <c r="D61" s="302">
        <v>6.6308813368158401E-2</v>
      </c>
      <c r="E61" s="302">
        <f t="shared" ref="E61:E68" si="35">SUM(B61:D61)</f>
        <v>2.0086627227177867</v>
      </c>
      <c r="F61" s="303"/>
      <c r="G61" s="302">
        <v>2.6356184146273183</v>
      </c>
      <c r="H61" s="302">
        <v>0.1349819426554047</v>
      </c>
      <c r="I61" s="302">
        <v>2.4622106606256793E-2</v>
      </c>
      <c r="J61" s="302">
        <f t="shared" ref="J61:J63" si="36">SUM(G61:I61)</f>
        <v>2.7952224638889795</v>
      </c>
      <c r="K61" s="303"/>
      <c r="L61" s="302">
        <v>3.8627657554830659</v>
      </c>
      <c r="M61" s="302">
        <v>0.13516694720604153</v>
      </c>
      <c r="N61" s="302">
        <v>1.27476956064314E-2</v>
      </c>
      <c r="O61" s="302">
        <f t="shared" ref="O61:O68" si="37">SUM(L61:N61)</f>
        <v>4.0106803982955386</v>
      </c>
    </row>
    <row r="62" spans="1:15" s="236" customFormat="1" x14ac:dyDescent="0.2">
      <c r="A62" s="237" t="str">
        <f>name!E$6</f>
        <v>Associate professional occupations</v>
      </c>
      <c r="B62" s="302">
        <v>2.4697002976142621</v>
      </c>
      <c r="C62" s="302">
        <v>0.12397232451114402</v>
      </c>
      <c r="D62" s="302">
        <v>4.1836281117145165E-2</v>
      </c>
      <c r="E62" s="302">
        <f t="shared" si="35"/>
        <v>2.6355089032425512</v>
      </c>
      <c r="F62" s="303"/>
      <c r="G62" s="302">
        <v>3.3356001415416112</v>
      </c>
      <c r="H62" s="302">
        <v>0.197316780576618</v>
      </c>
      <c r="I62" s="302">
        <v>1.8196718430301621E-2</v>
      </c>
      <c r="J62" s="302">
        <f t="shared" si="36"/>
        <v>3.5511136405485306</v>
      </c>
      <c r="K62" s="303"/>
      <c r="L62" s="302">
        <v>3.7059707521698293</v>
      </c>
      <c r="M62" s="302">
        <v>0.1365189612655357</v>
      </c>
      <c r="N62" s="302">
        <v>1.4503919399652E-2</v>
      </c>
      <c r="O62" s="302">
        <f t="shared" si="37"/>
        <v>3.8569936328350169</v>
      </c>
    </row>
    <row r="63" spans="1:15" s="236" customFormat="1" x14ac:dyDescent="0.2">
      <c r="A63" s="237" t="str">
        <f>name!E$7</f>
        <v>Administrative and secretarial occupations</v>
      </c>
      <c r="B63" s="302">
        <v>1.1078023319933172</v>
      </c>
      <c r="C63" s="302">
        <v>0.31739005011944577</v>
      </c>
      <c r="D63" s="302">
        <v>3.1416681622878952E-2</v>
      </c>
      <c r="E63" s="302">
        <f t="shared" si="35"/>
        <v>1.4566090637356419</v>
      </c>
      <c r="F63" s="303"/>
      <c r="G63" s="302">
        <v>1.2549958825695862</v>
      </c>
      <c r="H63" s="302">
        <v>0.37058069468809146</v>
      </c>
      <c r="I63" s="302">
        <v>1.5717828363890581E-2</v>
      </c>
      <c r="J63" s="302">
        <f t="shared" si="36"/>
        <v>1.6412944056215681</v>
      </c>
      <c r="K63" s="303"/>
      <c r="L63" s="302">
        <v>1.3594897376617108</v>
      </c>
      <c r="M63" s="302">
        <v>0.1592268870244522</v>
      </c>
      <c r="N63" s="302">
        <v>1.5290830897595533E-2</v>
      </c>
      <c r="O63" s="302">
        <f t="shared" si="37"/>
        <v>1.5340074555837586</v>
      </c>
    </row>
    <row r="64" spans="1:15" s="236" customFormat="1" x14ac:dyDescent="0.2">
      <c r="A64" s="237" t="str">
        <f>name!E$8</f>
        <v>Skilled trades occupations</v>
      </c>
      <c r="B64" s="302">
        <v>2.6751597210779794</v>
      </c>
      <c r="C64" s="302">
        <v>0.13025338206085113</v>
      </c>
      <c r="D64" s="302">
        <v>0.26611431906357991</v>
      </c>
      <c r="E64" s="302">
        <f t="shared" si="35"/>
        <v>3.0715274222024105</v>
      </c>
      <c r="F64" s="303"/>
      <c r="G64" s="302">
        <v>2.3931615905309376</v>
      </c>
      <c r="H64" s="302">
        <v>0.15875527369703457</v>
      </c>
      <c r="I64" s="302">
        <v>0.12325726229440434</v>
      </c>
      <c r="J64" s="302">
        <f>SUM(G64:I64)</f>
        <v>2.6751741265223763</v>
      </c>
      <c r="K64" s="303"/>
      <c r="L64" s="302">
        <v>2.0155648181603336</v>
      </c>
      <c r="M64" s="302">
        <v>0.10455103594173261</v>
      </c>
      <c r="N64" s="302">
        <v>0.1256024471219396</v>
      </c>
      <c r="O64" s="302">
        <f t="shared" si="37"/>
        <v>2.2457183012240058</v>
      </c>
    </row>
    <row r="65" spans="1:15" s="236" customFormat="1" x14ac:dyDescent="0.2">
      <c r="A65" s="237" t="str">
        <f>name!E$9</f>
        <v>Caring, leisure and other service occupations</v>
      </c>
      <c r="B65" s="302">
        <v>0.14384551905446327</v>
      </c>
      <c r="C65" s="302">
        <v>4.451303250548834E-2</v>
      </c>
      <c r="D65" s="302">
        <v>8.6645349518526295E-3</v>
      </c>
      <c r="E65" s="302">
        <f t="shared" si="35"/>
        <v>0.19702308651180425</v>
      </c>
      <c r="F65" s="303"/>
      <c r="G65" s="302">
        <v>0.1642682264328211</v>
      </c>
      <c r="H65" s="302">
        <v>4.3504259344479983E-2</v>
      </c>
      <c r="I65" s="302">
        <v>4.4338273828325864E-3</v>
      </c>
      <c r="J65" s="302">
        <f t="shared" ref="J65:J68" si="38">SUM(G65:I65)</f>
        <v>0.21220631316013366</v>
      </c>
      <c r="K65" s="303"/>
      <c r="L65" s="302">
        <v>0.15698134802907493</v>
      </c>
      <c r="M65" s="302">
        <v>2.0690555043625988E-2</v>
      </c>
      <c r="N65" s="302">
        <v>6.2645554254529591E-3</v>
      </c>
      <c r="O65" s="302">
        <f t="shared" si="37"/>
        <v>0.18393645849815388</v>
      </c>
    </row>
    <row r="66" spans="1:15" s="236" customFormat="1" x14ac:dyDescent="0.2">
      <c r="A66" s="237" t="str">
        <f>name!E$10</f>
        <v>Sales and customer service occupations</v>
      </c>
      <c r="B66" s="302">
        <v>0.26818359966092536</v>
      </c>
      <c r="C66" s="302">
        <v>7.5891679277762539E-2</v>
      </c>
      <c r="D66" s="302">
        <v>1.8791260117274621E-2</v>
      </c>
      <c r="E66" s="302">
        <f t="shared" si="35"/>
        <v>0.3628665390559625</v>
      </c>
      <c r="F66" s="303"/>
      <c r="G66" s="302">
        <v>0.29009787202411597</v>
      </c>
      <c r="H66" s="302">
        <v>0.10135383678531293</v>
      </c>
      <c r="I66" s="302">
        <v>1.137306399181799E-2</v>
      </c>
      <c r="J66" s="302">
        <f t="shared" si="38"/>
        <v>0.4028247728012469</v>
      </c>
      <c r="K66" s="303"/>
      <c r="L66" s="302">
        <v>0.33055906146027358</v>
      </c>
      <c r="M66" s="302">
        <v>5.8619438503301355E-2</v>
      </c>
      <c r="N66" s="302">
        <v>1.5053880058559488E-2</v>
      </c>
      <c r="O66" s="302">
        <f t="shared" si="37"/>
        <v>0.40423238002213446</v>
      </c>
    </row>
    <row r="67" spans="1:15" s="236" customFormat="1" x14ac:dyDescent="0.2">
      <c r="A67" s="237" t="str">
        <f>name!E$11</f>
        <v>Process, plant and machine operatives</v>
      </c>
      <c r="B67" s="302">
        <v>5.6779201894360183</v>
      </c>
      <c r="C67" s="302">
        <v>0.47934114738204925</v>
      </c>
      <c r="D67" s="302">
        <v>4.3283319883035451E-2</v>
      </c>
      <c r="E67" s="302">
        <f t="shared" si="35"/>
        <v>6.2005446567011031</v>
      </c>
      <c r="F67" s="303"/>
      <c r="G67" s="302">
        <v>5.1025417927238985</v>
      </c>
      <c r="H67" s="302">
        <v>0.78172780287449795</v>
      </c>
      <c r="I67" s="302">
        <v>2.1443489755030527E-2</v>
      </c>
      <c r="J67" s="302">
        <f t="shared" si="38"/>
        <v>5.905713085353427</v>
      </c>
      <c r="K67" s="303"/>
      <c r="L67" s="302">
        <v>4.4461017259740823</v>
      </c>
      <c r="M67" s="302">
        <v>0.82284559144456004</v>
      </c>
      <c r="N67" s="302">
        <v>2.9827979324232014E-2</v>
      </c>
      <c r="O67" s="302">
        <f t="shared" si="37"/>
        <v>5.2987752967428747</v>
      </c>
    </row>
    <row r="68" spans="1:15" s="236" customFormat="1" x14ac:dyDescent="0.2">
      <c r="A68" s="237" t="str">
        <f>name!E$12</f>
        <v>Elementary occupations</v>
      </c>
      <c r="B68" s="302">
        <v>3.6710751458036528</v>
      </c>
      <c r="C68" s="302">
        <v>0.87816450473680663</v>
      </c>
      <c r="D68" s="302">
        <v>2.1641591433071244E-2</v>
      </c>
      <c r="E68" s="302">
        <f t="shared" si="35"/>
        <v>4.570881241973531</v>
      </c>
      <c r="F68" s="303"/>
      <c r="G68" s="302">
        <v>3.3320104893112013</v>
      </c>
      <c r="H68" s="302">
        <v>1.2170716262430219</v>
      </c>
      <c r="I68" s="302">
        <v>8.0185864584666009E-3</v>
      </c>
      <c r="J68" s="302">
        <f t="shared" si="38"/>
        <v>4.5571007020126899</v>
      </c>
      <c r="K68" s="303"/>
      <c r="L68" s="302">
        <v>3.6106396857965981</v>
      </c>
      <c r="M68" s="302">
        <v>1.716129011327348</v>
      </c>
      <c r="N68" s="302">
        <v>1.7513773211810139E-2</v>
      </c>
      <c r="O68" s="302">
        <f t="shared" si="37"/>
        <v>5.3442824703357559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19.582258855380783</v>
      </c>
      <c r="C70" s="311">
        <f t="shared" ref="C70:E70" si="39">SUM(C60:C68)</f>
        <v>2.1867406751022105</v>
      </c>
      <c r="D70" s="311">
        <f t="shared" si="39"/>
        <v>0.59900046951700858</v>
      </c>
      <c r="E70" s="311">
        <f t="shared" si="39"/>
        <v>22.368000000000002</v>
      </c>
      <c r="F70" s="311"/>
      <c r="G70" s="311">
        <f t="shared" ref="G70:J70" si="40">SUM(G60:G68)</f>
        <v>20.711493596446047</v>
      </c>
      <c r="H70" s="311">
        <f t="shared" si="40"/>
        <v>3.1425996221190013</v>
      </c>
      <c r="I70" s="311">
        <f t="shared" si="40"/>
        <v>0.29790678143496951</v>
      </c>
      <c r="J70" s="311">
        <f t="shared" si="40"/>
        <v>24.152000000000019</v>
      </c>
      <c r="K70" s="311"/>
      <c r="L70" s="311">
        <f t="shared" ref="L70:O70" si="41">SUM(L60:L68)</f>
        <v>21.635231061581994</v>
      </c>
      <c r="M70" s="311">
        <f t="shared" si="41"/>
        <v>3.2326897640844536</v>
      </c>
      <c r="N70" s="311">
        <f t="shared" si="41"/>
        <v>0.32407917433355377</v>
      </c>
      <c r="O70" s="311">
        <f t="shared" si="41"/>
        <v>25.192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0.88603761458760466</v>
      </c>
      <c r="C77" s="302">
        <v>5.0961307232659195E-2</v>
      </c>
      <c r="D77" s="302">
        <v>5.337119619098786E-2</v>
      </c>
      <c r="E77" s="302">
        <f>SUM(B77:D77)</f>
        <v>0.99037011801125174</v>
      </c>
      <c r="F77" s="303"/>
      <c r="G77" s="302">
        <v>0.67216451861923276</v>
      </c>
      <c r="H77" s="302">
        <v>7.1375296140482464E-2</v>
      </c>
      <c r="I77" s="302">
        <v>4.5040190244962461E-2</v>
      </c>
      <c r="J77" s="302">
        <f>SUM(G77:I77)</f>
        <v>0.78858000500467762</v>
      </c>
      <c r="K77" s="303"/>
      <c r="L77" s="302">
        <v>0.54424695941758461</v>
      </c>
      <c r="M77" s="302">
        <v>7.277078516629612E-2</v>
      </c>
      <c r="N77" s="302">
        <v>4.5614973395957235E-2</v>
      </c>
      <c r="O77" s="302">
        <f>SUM(L77:N77)</f>
        <v>0.66263271797983792</v>
      </c>
    </row>
    <row r="78" spans="1:15" s="236" customFormat="1" x14ac:dyDescent="0.2">
      <c r="A78" s="237" t="str">
        <f>name!E$5</f>
        <v>Professional occupations</v>
      </c>
      <c r="B78" s="302">
        <v>1.4208320251624618</v>
      </c>
      <c r="C78" s="302">
        <v>4.4578335916616453E-2</v>
      </c>
      <c r="D78" s="302">
        <v>3.5888073493665323E-2</v>
      </c>
      <c r="E78" s="302">
        <f t="shared" ref="E78:E85" si="42">SUM(B78:D78)</f>
        <v>1.5012984345727436</v>
      </c>
      <c r="F78" s="303"/>
      <c r="G78" s="302">
        <v>1.1526015941864234</v>
      </c>
      <c r="H78" s="302">
        <v>6.1399425746802558E-2</v>
      </c>
      <c r="I78" s="302">
        <v>2.6677921552982722E-2</v>
      </c>
      <c r="J78" s="302">
        <f t="shared" ref="J78:J80" si="43">SUM(G78:I78)</f>
        <v>1.2406789414862085</v>
      </c>
      <c r="K78" s="303"/>
      <c r="L78" s="302">
        <v>1.2745236364643371</v>
      </c>
      <c r="M78" s="302">
        <v>6.0089445453152243E-2</v>
      </c>
      <c r="N78" s="302">
        <v>1.7188372324353343E-2</v>
      </c>
      <c r="O78" s="302">
        <f t="shared" ref="O78:O85" si="44">SUM(L78:N78)</f>
        <v>1.3518014542418426</v>
      </c>
    </row>
    <row r="79" spans="1:15" s="236" customFormat="1" x14ac:dyDescent="0.2">
      <c r="A79" s="237" t="str">
        <f>name!E$6</f>
        <v>Associate professional occupations</v>
      </c>
      <c r="B79" s="302">
        <v>0.81402392041026972</v>
      </c>
      <c r="C79" s="302">
        <v>4.7185941817139213E-2</v>
      </c>
      <c r="D79" s="302">
        <v>2.4047851146019598E-2</v>
      </c>
      <c r="E79" s="302">
        <f t="shared" si="42"/>
        <v>0.88525771337342851</v>
      </c>
      <c r="F79" s="303"/>
      <c r="G79" s="302">
        <v>0.63709276151791283</v>
      </c>
      <c r="H79" s="302">
        <v>5.2548434724354297E-2</v>
      </c>
      <c r="I79" s="302">
        <v>1.4444546120771992E-2</v>
      </c>
      <c r="J79" s="302">
        <f t="shared" si="43"/>
        <v>0.70408574236303911</v>
      </c>
      <c r="K79" s="303"/>
      <c r="L79" s="302">
        <v>0.53401015684742859</v>
      </c>
      <c r="M79" s="302">
        <v>4.0459218439726101E-2</v>
      </c>
      <c r="N79" s="302">
        <v>1.1480620113827986E-2</v>
      </c>
      <c r="O79" s="302">
        <f t="shared" si="44"/>
        <v>0.58594999540098269</v>
      </c>
    </row>
    <row r="80" spans="1:15" s="236" customFormat="1" x14ac:dyDescent="0.2">
      <c r="A80" s="237" t="str">
        <f>name!E$7</f>
        <v>Administrative and secretarial occupations</v>
      </c>
      <c r="B80" s="302">
        <v>0.45812463417955446</v>
      </c>
      <c r="C80" s="302">
        <v>0.16141351617753327</v>
      </c>
      <c r="D80" s="302">
        <v>1.318877528106911E-2</v>
      </c>
      <c r="E80" s="302">
        <f t="shared" si="42"/>
        <v>0.6327269256381568</v>
      </c>
      <c r="F80" s="303"/>
      <c r="G80" s="302">
        <v>0.32819103979344127</v>
      </c>
      <c r="H80" s="302">
        <v>0.12981456458680046</v>
      </c>
      <c r="I80" s="302">
        <v>8.1098036452258455E-3</v>
      </c>
      <c r="J80" s="302">
        <f t="shared" si="43"/>
        <v>0.46611540802546758</v>
      </c>
      <c r="K80" s="303"/>
      <c r="L80" s="302">
        <v>0.29976317141339742</v>
      </c>
      <c r="M80" s="302">
        <v>8.6614302122420647E-2</v>
      </c>
      <c r="N80" s="302">
        <v>6.5795217074695878E-3</v>
      </c>
      <c r="O80" s="302">
        <f t="shared" si="44"/>
        <v>0.39295699524328764</v>
      </c>
    </row>
    <row r="81" spans="1:15" s="236" customFormat="1" x14ac:dyDescent="0.2">
      <c r="A81" s="237" t="str">
        <f>name!E$8</f>
        <v>Skilled trades occupations</v>
      </c>
      <c r="B81" s="302">
        <v>1.5786957211864279</v>
      </c>
      <c r="C81" s="302">
        <v>6.9306218521341695E-2</v>
      </c>
      <c r="D81" s="302">
        <v>8.7581152479394936E-2</v>
      </c>
      <c r="E81" s="302">
        <f t="shared" si="42"/>
        <v>1.7355830921871647</v>
      </c>
      <c r="F81" s="303"/>
      <c r="G81" s="302">
        <v>0.90426095343610469</v>
      </c>
      <c r="H81" s="302">
        <v>6.1767255757618836E-2</v>
      </c>
      <c r="I81" s="302">
        <v>5.4116302639367758E-2</v>
      </c>
      <c r="J81" s="302">
        <f>SUM(G81:I81)</f>
        <v>1.0201445118330914</v>
      </c>
      <c r="K81" s="303"/>
      <c r="L81" s="302">
        <v>0.63633216622550093</v>
      </c>
      <c r="M81" s="302">
        <v>6.559038987598266E-2</v>
      </c>
      <c r="N81" s="302">
        <v>5.8239711491013021E-2</v>
      </c>
      <c r="O81" s="302">
        <f t="shared" si="44"/>
        <v>0.76016226759249661</v>
      </c>
    </row>
    <row r="82" spans="1:15" s="236" customFormat="1" x14ac:dyDescent="0.2">
      <c r="A82" s="237" t="str">
        <f>name!E$9</f>
        <v>Caring, leisure and other service occupations</v>
      </c>
      <c r="B82" s="302">
        <v>4.0251539689516322E-2</v>
      </c>
      <c r="C82" s="302">
        <v>1.0080421966297222E-2</v>
      </c>
      <c r="D82" s="302">
        <v>2.8408024229673407E-3</v>
      </c>
      <c r="E82" s="302">
        <f t="shared" si="42"/>
        <v>5.3172764078780882E-2</v>
      </c>
      <c r="F82" s="303"/>
      <c r="G82" s="302">
        <v>2.5219096238909552E-2</v>
      </c>
      <c r="H82" s="302">
        <v>8.0890892223976236E-3</v>
      </c>
      <c r="I82" s="302">
        <v>2.3136802180163995E-3</v>
      </c>
      <c r="J82" s="302">
        <f t="shared" ref="J82:J85" si="45">SUM(G82:I82)</f>
        <v>3.5621865679323579E-2</v>
      </c>
      <c r="K82" s="303"/>
      <c r="L82" s="302">
        <v>1.7572952376852739E-2</v>
      </c>
      <c r="M82" s="302">
        <v>4.6717662555265053E-3</v>
      </c>
      <c r="N82" s="302">
        <v>3.0716747887141603E-3</v>
      </c>
      <c r="O82" s="302">
        <f t="shared" si="44"/>
        <v>2.5316393421093403E-2</v>
      </c>
    </row>
    <row r="83" spans="1:15" s="236" customFormat="1" x14ac:dyDescent="0.2">
      <c r="A83" s="237" t="str">
        <f>name!E$10</f>
        <v>Sales and customer service occupations</v>
      </c>
      <c r="B83" s="302">
        <v>0.19596411087849722</v>
      </c>
      <c r="C83" s="302">
        <v>4.0742099731661305E-2</v>
      </c>
      <c r="D83" s="302">
        <v>7.2874848313199698E-3</v>
      </c>
      <c r="E83" s="302">
        <f t="shared" si="42"/>
        <v>0.24399369544147848</v>
      </c>
      <c r="F83" s="303"/>
      <c r="G83" s="302">
        <v>0.13566647191696651</v>
      </c>
      <c r="H83" s="302">
        <v>4.5147644140493083E-2</v>
      </c>
      <c r="I83" s="302">
        <v>3.9309662788212544E-3</v>
      </c>
      <c r="J83" s="302">
        <f t="shared" si="45"/>
        <v>0.18474508233628084</v>
      </c>
      <c r="K83" s="303"/>
      <c r="L83" s="302">
        <v>0.12528071560728471</v>
      </c>
      <c r="M83" s="302">
        <v>5.350651109183957E-2</v>
      </c>
      <c r="N83" s="302">
        <v>3.354191530066743E-3</v>
      </c>
      <c r="O83" s="302">
        <f t="shared" si="44"/>
        <v>0.18214141822919103</v>
      </c>
    </row>
    <row r="84" spans="1:15" s="236" customFormat="1" x14ac:dyDescent="0.2">
      <c r="A84" s="237" t="str">
        <f>name!E$11</f>
        <v>Process, plant and machine operatives</v>
      </c>
      <c r="B84" s="302">
        <v>1.0290216367759577</v>
      </c>
      <c r="C84" s="302">
        <v>0.10722153369518528</v>
      </c>
      <c r="D84" s="302">
        <v>1.6106946283471073E-2</v>
      </c>
      <c r="E84" s="302">
        <f t="shared" si="42"/>
        <v>1.152350116754614</v>
      </c>
      <c r="F84" s="303"/>
      <c r="G84" s="302">
        <v>0.53368699271621556</v>
      </c>
      <c r="H84" s="302">
        <v>8.4960256100214487E-2</v>
      </c>
      <c r="I84" s="302">
        <v>1.1260951258155263E-2</v>
      </c>
      <c r="J84" s="302">
        <f t="shared" si="45"/>
        <v>0.62990820007458537</v>
      </c>
      <c r="K84" s="303"/>
      <c r="L84" s="302">
        <v>0.44947760766021327</v>
      </c>
      <c r="M84" s="302">
        <v>7.2601650877376814E-2</v>
      </c>
      <c r="N84" s="302">
        <v>1.2639601587616485E-2</v>
      </c>
      <c r="O84" s="302">
        <f t="shared" si="44"/>
        <v>0.53471886012520653</v>
      </c>
    </row>
    <row r="85" spans="1:15" s="236" customFormat="1" x14ac:dyDescent="0.2">
      <c r="A85" s="237" t="str">
        <f>name!E$12</f>
        <v>Elementary occupations</v>
      </c>
      <c r="B85" s="302">
        <v>0.33119263182074926</v>
      </c>
      <c r="C85" s="302">
        <v>3.8695864586423739E-2</v>
      </c>
      <c r="D85" s="302">
        <v>1.0358643535205022E-2</v>
      </c>
      <c r="E85" s="302">
        <f t="shared" si="42"/>
        <v>0.38024713994237808</v>
      </c>
      <c r="F85" s="303"/>
      <c r="G85" s="302">
        <v>0.17362014721349925</v>
      </c>
      <c r="H85" s="302">
        <v>2.9261638390951104E-2</v>
      </c>
      <c r="I85" s="302">
        <v>5.2384575928657862E-3</v>
      </c>
      <c r="J85" s="302">
        <f t="shared" si="45"/>
        <v>0.20812024319731615</v>
      </c>
      <c r="K85" s="303"/>
      <c r="L85" s="302">
        <v>0.16504255978683779</v>
      </c>
      <c r="M85" s="302">
        <v>4.2808681425899615E-2</v>
      </c>
      <c r="N85" s="302">
        <v>8.4686565533149995E-3</v>
      </c>
      <c r="O85" s="302">
        <f t="shared" si="44"/>
        <v>0.2163198977660524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6.7541438346910398</v>
      </c>
      <c r="C87" s="311">
        <f t="shared" ref="C87:E87" si="46">SUM(C77:C85)</f>
        <v>0.57018523964485734</v>
      </c>
      <c r="D87" s="311">
        <f t="shared" si="46"/>
        <v>0.25067092566410021</v>
      </c>
      <c r="E87" s="311">
        <f t="shared" si="46"/>
        <v>7.5749999999999966</v>
      </c>
      <c r="F87" s="311"/>
      <c r="G87" s="311">
        <f t="shared" ref="G87:J87" si="47">SUM(G77:G85)</f>
        <v>4.5625035756387051</v>
      </c>
      <c r="H87" s="311">
        <f t="shared" si="47"/>
        <v>0.54436360481011492</v>
      </c>
      <c r="I87" s="311">
        <f t="shared" si="47"/>
        <v>0.17113281955116946</v>
      </c>
      <c r="J87" s="311">
        <f t="shared" si="47"/>
        <v>5.2779999999999916</v>
      </c>
      <c r="K87" s="311"/>
      <c r="L87" s="311">
        <f t="shared" ref="L87:O87" si="48">SUM(L77:L85)</f>
        <v>4.0462499257994367</v>
      </c>
      <c r="M87" s="311">
        <f t="shared" si="48"/>
        <v>0.49911275070822025</v>
      </c>
      <c r="N87" s="311">
        <f t="shared" si="48"/>
        <v>0.16663732349233357</v>
      </c>
      <c r="O87" s="311">
        <f t="shared" si="48"/>
        <v>4.7119999999999909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3.439419655763996</v>
      </c>
      <c r="C94" s="302">
        <v>0.17066443315918717</v>
      </c>
      <c r="D94" s="302">
        <v>0.46919697173722202</v>
      </c>
      <c r="E94" s="302">
        <f>SUM(B94:D94)</f>
        <v>4.0792810606604055</v>
      </c>
      <c r="F94" s="303"/>
      <c r="G94" s="302">
        <v>3.821912669534024</v>
      </c>
      <c r="H94" s="302">
        <v>0.35708169204122381</v>
      </c>
      <c r="I94" s="302">
        <v>0.47454150447145044</v>
      </c>
      <c r="J94" s="302">
        <f>SUM(G94:I94)</f>
        <v>4.6535358660466981</v>
      </c>
      <c r="K94" s="303"/>
      <c r="L94" s="302">
        <v>2.9257940641015852</v>
      </c>
      <c r="M94" s="302">
        <v>0.30967966773331967</v>
      </c>
      <c r="N94" s="302">
        <v>0.42634674067162187</v>
      </c>
      <c r="O94" s="302">
        <f>SUM(L94:N94)</f>
        <v>3.6618204725065269</v>
      </c>
    </row>
    <row r="95" spans="1:15" s="236" customFormat="1" x14ac:dyDescent="0.2">
      <c r="A95" s="237" t="str">
        <f>name!E$5</f>
        <v>Professional occupations</v>
      </c>
      <c r="B95" s="302">
        <v>4.2330025827787994</v>
      </c>
      <c r="C95" s="302">
        <v>0.16269941405820418</v>
      </c>
      <c r="D95" s="302">
        <v>0.2521346090911889</v>
      </c>
      <c r="E95" s="302">
        <f t="shared" ref="E95:E102" si="49">SUM(B95:D95)</f>
        <v>4.6478366059281928</v>
      </c>
      <c r="F95" s="303"/>
      <c r="G95" s="302">
        <v>5.5199603573222085</v>
      </c>
      <c r="H95" s="302">
        <v>0.29591937918779898</v>
      </c>
      <c r="I95" s="302">
        <v>0.23500065168091208</v>
      </c>
      <c r="J95" s="302">
        <f t="shared" ref="J95:J97" si="50">SUM(G95:I95)</f>
        <v>6.0508803881909197</v>
      </c>
      <c r="K95" s="303"/>
      <c r="L95" s="302">
        <v>6.2305725636602283</v>
      </c>
      <c r="M95" s="302">
        <v>0.2667520264499631</v>
      </c>
      <c r="N95" s="302">
        <v>0.16267529764525018</v>
      </c>
      <c r="O95" s="302">
        <f t="shared" ref="O95:O102" si="51">SUM(L95:N95)</f>
        <v>6.6599998877554416</v>
      </c>
    </row>
    <row r="96" spans="1:15" s="236" customFormat="1" x14ac:dyDescent="0.2">
      <c r="A96" s="237" t="str">
        <f>name!E$6</f>
        <v>Associate professional occupations</v>
      </c>
      <c r="B96" s="302">
        <v>3.1840501765334013</v>
      </c>
      <c r="C96" s="302">
        <v>0.24318613375400516</v>
      </c>
      <c r="D96" s="302">
        <v>0.27888751757524277</v>
      </c>
      <c r="E96" s="302">
        <f t="shared" si="49"/>
        <v>3.7061238278626494</v>
      </c>
      <c r="F96" s="303"/>
      <c r="G96" s="302">
        <v>3.6938771995250796</v>
      </c>
      <c r="H96" s="302">
        <v>0.38004495194576599</v>
      </c>
      <c r="I96" s="302">
        <v>0.18618168698551785</v>
      </c>
      <c r="J96" s="302">
        <f t="shared" si="50"/>
        <v>4.260103838456363</v>
      </c>
      <c r="K96" s="303"/>
      <c r="L96" s="302">
        <v>3.122313786612759</v>
      </c>
      <c r="M96" s="302">
        <v>0.21555174122583434</v>
      </c>
      <c r="N96" s="302">
        <v>0.16728125105815136</v>
      </c>
      <c r="O96" s="302">
        <f t="shared" si="51"/>
        <v>3.5051467788967448</v>
      </c>
    </row>
    <row r="97" spans="1:15" s="236" customFormat="1" x14ac:dyDescent="0.2">
      <c r="A97" s="237" t="str">
        <f>name!E$7</f>
        <v>Administrative and secretarial occupations</v>
      </c>
      <c r="B97" s="302">
        <v>2.8458170101631919</v>
      </c>
      <c r="C97" s="302">
        <v>0.86556332110906065</v>
      </c>
      <c r="D97" s="302">
        <v>9.4831088604700464E-2</v>
      </c>
      <c r="E97" s="302">
        <f t="shared" si="49"/>
        <v>3.806211419876953</v>
      </c>
      <c r="F97" s="303"/>
      <c r="G97" s="302">
        <v>2.8609731218550309</v>
      </c>
      <c r="H97" s="302">
        <v>0.74802014137946338</v>
      </c>
      <c r="I97" s="302">
        <v>6.759548688864038E-2</v>
      </c>
      <c r="J97" s="302">
        <f t="shared" si="50"/>
        <v>3.6765887501231349</v>
      </c>
      <c r="K97" s="303"/>
      <c r="L97" s="302">
        <v>2.6276123135498946</v>
      </c>
      <c r="M97" s="302">
        <v>0.41329489714407486</v>
      </c>
      <c r="N97" s="302">
        <v>5.9141776253511733E-2</v>
      </c>
      <c r="O97" s="302">
        <f t="shared" si="51"/>
        <v>3.1000489869474812</v>
      </c>
    </row>
    <row r="98" spans="1:15" s="236" customFormat="1" x14ac:dyDescent="0.2">
      <c r="A98" s="237" t="str">
        <f>name!E$8</f>
        <v>Skilled trades occupations</v>
      </c>
      <c r="B98" s="302">
        <v>7.5749783013996934</v>
      </c>
      <c r="C98" s="302">
        <v>0.29938240134805372</v>
      </c>
      <c r="D98" s="302">
        <v>1.2071779688176822</v>
      </c>
      <c r="E98" s="302">
        <f t="shared" si="49"/>
        <v>9.0815386715654292</v>
      </c>
      <c r="F98" s="303"/>
      <c r="G98" s="302">
        <v>6.1848767108731009</v>
      </c>
      <c r="H98" s="302">
        <v>0.38868188175085638</v>
      </c>
      <c r="I98" s="302">
        <v>1.0207869337645263</v>
      </c>
      <c r="J98" s="302">
        <f>SUM(G98:I98)</f>
        <v>7.5943455263884836</v>
      </c>
      <c r="K98" s="303"/>
      <c r="L98" s="302">
        <v>4.0828833711997516</v>
      </c>
      <c r="M98" s="302">
        <v>0.32378477800049915</v>
      </c>
      <c r="N98" s="302">
        <v>0.77394013303622156</v>
      </c>
      <c r="O98" s="302">
        <f t="shared" si="51"/>
        <v>5.1806082822364727</v>
      </c>
    </row>
    <row r="99" spans="1:15" s="236" customFormat="1" x14ac:dyDescent="0.2">
      <c r="A99" s="237" t="str">
        <f>name!E$9</f>
        <v>Caring, leisure and other service occupations</v>
      </c>
      <c r="B99" s="302">
        <v>0.20792676922227873</v>
      </c>
      <c r="C99" s="302">
        <v>8.2024866095752713E-2</v>
      </c>
      <c r="D99" s="302">
        <v>3.9492139552515827E-2</v>
      </c>
      <c r="E99" s="302">
        <f t="shared" si="49"/>
        <v>0.32944377487054732</v>
      </c>
      <c r="F99" s="303"/>
      <c r="G99" s="302">
        <v>0.32482139579191993</v>
      </c>
      <c r="H99" s="302">
        <v>0.11987318346091902</v>
      </c>
      <c r="I99" s="302">
        <v>5.5088030001164821E-2</v>
      </c>
      <c r="J99" s="302">
        <f t="shared" ref="J99:J102" si="52">SUM(G99:I99)</f>
        <v>0.49978260925400375</v>
      </c>
      <c r="K99" s="303"/>
      <c r="L99" s="302">
        <v>0.31586292379685288</v>
      </c>
      <c r="M99" s="302">
        <v>9.601157572010742E-2</v>
      </c>
      <c r="N99" s="302">
        <v>7.1023914522806472E-2</v>
      </c>
      <c r="O99" s="302">
        <f t="shared" si="51"/>
        <v>0.4828984140397668</v>
      </c>
    </row>
    <row r="100" spans="1:15" s="236" customFormat="1" x14ac:dyDescent="0.2">
      <c r="A100" s="237" t="str">
        <f>name!E$10</f>
        <v>Sales and customer service occupations</v>
      </c>
      <c r="B100" s="302">
        <v>1.0526794500591714</v>
      </c>
      <c r="C100" s="302">
        <v>0.24110101823901578</v>
      </c>
      <c r="D100" s="302">
        <v>0.10144211102374096</v>
      </c>
      <c r="E100" s="302">
        <f t="shared" si="49"/>
        <v>1.3952225793219282</v>
      </c>
      <c r="F100" s="303"/>
      <c r="G100" s="302">
        <v>0.96770592639795083</v>
      </c>
      <c r="H100" s="302">
        <v>0.28978113162647606</v>
      </c>
      <c r="I100" s="302">
        <v>6.5703651209505984E-2</v>
      </c>
      <c r="J100" s="302">
        <f t="shared" si="52"/>
        <v>1.3231907092339328</v>
      </c>
      <c r="K100" s="303"/>
      <c r="L100" s="302">
        <v>0.88969727510042096</v>
      </c>
      <c r="M100" s="302">
        <v>0.22654631307229445</v>
      </c>
      <c r="N100" s="302">
        <v>4.1802048339465644E-2</v>
      </c>
      <c r="O100" s="302">
        <f t="shared" si="51"/>
        <v>1.158045636512181</v>
      </c>
    </row>
    <row r="101" spans="1:15" s="236" customFormat="1" x14ac:dyDescent="0.2">
      <c r="A101" s="237" t="str">
        <f>name!E$11</f>
        <v>Process, plant and machine operatives</v>
      </c>
      <c r="B101" s="302">
        <v>7.5444880323197188</v>
      </c>
      <c r="C101" s="302">
        <v>0.54600863192394677</v>
      </c>
      <c r="D101" s="302">
        <v>0.27690545656340348</v>
      </c>
      <c r="E101" s="302">
        <f t="shared" si="49"/>
        <v>8.3674021208070695</v>
      </c>
      <c r="F101" s="303"/>
      <c r="G101" s="302">
        <v>6.0901745189362613</v>
      </c>
      <c r="H101" s="302">
        <v>0.93599211981917019</v>
      </c>
      <c r="I101" s="302">
        <v>0.32470830243497173</v>
      </c>
      <c r="J101" s="302">
        <f t="shared" si="52"/>
        <v>7.3508749411904031</v>
      </c>
      <c r="K101" s="303"/>
      <c r="L101" s="302">
        <v>4.4878111952348698</v>
      </c>
      <c r="M101" s="302">
        <v>0.7476142079383139</v>
      </c>
      <c r="N101" s="302">
        <v>0.29937151605885803</v>
      </c>
      <c r="O101" s="302">
        <f t="shared" si="51"/>
        <v>5.5347969192320416</v>
      </c>
    </row>
    <row r="102" spans="1:15" s="236" customFormat="1" x14ac:dyDescent="0.2">
      <c r="A102" s="237" t="str">
        <f>name!E$12</f>
        <v>Elementary occupations</v>
      </c>
      <c r="B102" s="302">
        <v>2.9022331949730038</v>
      </c>
      <c r="C102" s="302">
        <v>0.51190528550076964</v>
      </c>
      <c r="D102" s="302">
        <v>0.2188014586331741</v>
      </c>
      <c r="E102" s="302">
        <f t="shared" si="49"/>
        <v>3.6329399391069477</v>
      </c>
      <c r="F102" s="303"/>
      <c r="G102" s="302">
        <v>2.2824310633998586</v>
      </c>
      <c r="H102" s="302">
        <v>0.58600592523404005</v>
      </c>
      <c r="I102" s="302">
        <v>0.32626038248219824</v>
      </c>
      <c r="J102" s="302">
        <f t="shared" si="52"/>
        <v>3.1946973711160971</v>
      </c>
      <c r="K102" s="303"/>
      <c r="L102" s="302">
        <v>1.9322861288375779</v>
      </c>
      <c r="M102" s="302">
        <v>0.74404724409214806</v>
      </c>
      <c r="N102" s="302">
        <v>0.29730124894357679</v>
      </c>
      <c r="O102" s="302">
        <f t="shared" si="51"/>
        <v>2.9736346218733027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32.984595173213251</v>
      </c>
      <c r="C104" s="311">
        <f t="shared" ref="C104:E104" si="53">SUM(C94:C102)</f>
        <v>3.1225355051879959</v>
      </c>
      <c r="D104" s="311">
        <f t="shared" si="53"/>
        <v>2.9388693215988706</v>
      </c>
      <c r="E104" s="311">
        <f t="shared" si="53"/>
        <v>39.04600000000012</v>
      </c>
      <c r="F104" s="311"/>
      <c r="G104" s="311">
        <f t="shared" ref="G104:J104" si="54">SUM(G94:G102)</f>
        <v>31.746732963635434</v>
      </c>
      <c r="H104" s="311">
        <f t="shared" si="54"/>
        <v>4.1014004064457135</v>
      </c>
      <c r="I104" s="311">
        <f t="shared" si="54"/>
        <v>2.7558666299188879</v>
      </c>
      <c r="J104" s="311">
        <f t="shared" si="54"/>
        <v>38.604000000000042</v>
      </c>
      <c r="K104" s="311"/>
      <c r="L104" s="311">
        <f t="shared" ref="L104:O104" si="55">SUM(L94:L102)</f>
        <v>26.61483362209394</v>
      </c>
      <c r="M104" s="311">
        <f t="shared" si="55"/>
        <v>3.3432824513765547</v>
      </c>
      <c r="N104" s="311">
        <f t="shared" si="55"/>
        <v>2.2988839265294638</v>
      </c>
      <c r="O104" s="311">
        <f t="shared" si="55"/>
        <v>32.256999999999962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0.12156363777187426</v>
      </c>
      <c r="C111" s="302">
        <v>5.2482703257335324E-3</v>
      </c>
      <c r="D111" s="302">
        <v>7.6387529205587104E-3</v>
      </c>
      <c r="E111" s="302">
        <f>SUM(B111:D111)</f>
        <v>0.1344506610181665</v>
      </c>
      <c r="F111" s="303"/>
      <c r="G111" s="302">
        <v>0.14584180278007877</v>
      </c>
      <c r="H111" s="302">
        <v>5.4150661077274698E-3</v>
      </c>
      <c r="I111" s="302">
        <v>0</v>
      </c>
      <c r="J111" s="302">
        <f>SUM(G111:I111)</f>
        <v>0.15125686888780623</v>
      </c>
      <c r="K111" s="303"/>
      <c r="L111" s="302">
        <v>0.13273124074786577</v>
      </c>
      <c r="M111" s="302">
        <v>5.6176490956909193E-3</v>
      </c>
      <c r="N111" s="302">
        <v>0</v>
      </c>
      <c r="O111" s="302">
        <f>SUM(L111:N111)</f>
        <v>0.1383488898435567</v>
      </c>
    </row>
    <row r="112" spans="1:15" s="236" customFormat="1" x14ac:dyDescent="0.2">
      <c r="A112" s="237" t="str">
        <f>name!E$5</f>
        <v>Professional occupations</v>
      </c>
      <c r="B112" s="302">
        <v>0.27949190958232817</v>
      </c>
      <c r="C112" s="302">
        <v>9.3840459963466134E-3</v>
      </c>
      <c r="D112" s="302">
        <v>1.2006740761488978E-2</v>
      </c>
      <c r="E112" s="302">
        <f t="shared" ref="E112:E119" si="56">SUM(B112:D112)</f>
        <v>0.30088269634016379</v>
      </c>
      <c r="F112" s="303"/>
      <c r="G112" s="302">
        <v>0.37094663607461575</v>
      </c>
      <c r="H112" s="302">
        <v>6.5508148283041088E-3</v>
      </c>
      <c r="I112" s="302">
        <v>0</v>
      </c>
      <c r="J112" s="302">
        <f t="shared" ref="J112:J114" si="57">SUM(G112:I112)</f>
        <v>0.37749745090291986</v>
      </c>
      <c r="K112" s="303"/>
      <c r="L112" s="302">
        <v>0.44706831964515931</v>
      </c>
      <c r="M112" s="302">
        <v>7.0339772931886958E-3</v>
      </c>
      <c r="N112" s="302">
        <v>0</v>
      </c>
      <c r="O112" s="302">
        <f t="shared" ref="O112:O119" si="58">SUM(L112:N112)</f>
        <v>0.45410229693834803</v>
      </c>
    </row>
    <row r="113" spans="1:15" s="236" customFormat="1" x14ac:dyDescent="0.2">
      <c r="A113" s="237" t="str">
        <f>name!E$6</f>
        <v>Associate professional occupations</v>
      </c>
      <c r="B113" s="302">
        <v>0.1451145619814688</v>
      </c>
      <c r="C113" s="302">
        <v>7.9094174703535098E-3</v>
      </c>
      <c r="D113" s="302">
        <v>3.8201740980897984E-3</v>
      </c>
      <c r="E113" s="302">
        <f t="shared" si="56"/>
        <v>0.1568441535499121</v>
      </c>
      <c r="F113" s="303"/>
      <c r="G113" s="302">
        <v>0.18721001344164859</v>
      </c>
      <c r="H113" s="302">
        <v>6.5451274030645136E-3</v>
      </c>
      <c r="I113" s="302">
        <v>0</v>
      </c>
      <c r="J113" s="302">
        <f t="shared" si="57"/>
        <v>0.1937551408447131</v>
      </c>
      <c r="K113" s="303"/>
      <c r="L113" s="302">
        <v>0.16939207131858275</v>
      </c>
      <c r="M113" s="302">
        <v>5.8644184165357327E-3</v>
      </c>
      <c r="N113" s="302">
        <v>0</v>
      </c>
      <c r="O113" s="302">
        <f t="shared" si="58"/>
        <v>0.17525648973511848</v>
      </c>
    </row>
    <row r="114" spans="1:15" s="236" customFormat="1" x14ac:dyDescent="0.2">
      <c r="A114" s="237" t="str">
        <f>name!E$7</f>
        <v>Administrative and secretarial occupations</v>
      </c>
      <c r="B114" s="302">
        <v>0.11695276706287575</v>
      </c>
      <c r="C114" s="302">
        <v>2.9747865772010586E-2</v>
      </c>
      <c r="D114" s="302">
        <v>1.2025284017201008E-3</v>
      </c>
      <c r="E114" s="302">
        <f t="shared" si="56"/>
        <v>0.14790316123660643</v>
      </c>
      <c r="F114" s="303"/>
      <c r="G114" s="302">
        <v>0.12365018282778063</v>
      </c>
      <c r="H114" s="302">
        <v>2.3899426264950643E-2</v>
      </c>
      <c r="I114" s="302">
        <v>0</v>
      </c>
      <c r="J114" s="302">
        <f t="shared" si="57"/>
        <v>0.14754960909273127</v>
      </c>
      <c r="K114" s="303"/>
      <c r="L114" s="302">
        <v>9.3036423706295737E-2</v>
      </c>
      <c r="M114" s="302">
        <v>2.0685878087892382E-2</v>
      </c>
      <c r="N114" s="302">
        <v>0</v>
      </c>
      <c r="O114" s="302">
        <f t="shared" si="58"/>
        <v>0.11372230179418812</v>
      </c>
    </row>
    <row r="115" spans="1:15" s="236" customFormat="1" x14ac:dyDescent="0.2">
      <c r="A115" s="237" t="str">
        <f>name!E$8</f>
        <v>Skilled trades occupations</v>
      </c>
      <c r="B115" s="302">
        <v>0.26284143225950662</v>
      </c>
      <c r="C115" s="302">
        <v>1.5507560064806069E-2</v>
      </c>
      <c r="D115" s="302">
        <v>1.0050799054547808E-2</v>
      </c>
      <c r="E115" s="302">
        <f t="shared" si="56"/>
        <v>0.28839979137886051</v>
      </c>
      <c r="F115" s="303"/>
      <c r="G115" s="302">
        <v>0.22018135366974545</v>
      </c>
      <c r="H115" s="302">
        <v>2.6048495291068237E-3</v>
      </c>
      <c r="I115" s="302">
        <v>0</v>
      </c>
      <c r="J115" s="302">
        <f>SUM(G115:I115)</f>
        <v>0.22278620319885228</v>
      </c>
      <c r="K115" s="303"/>
      <c r="L115" s="302">
        <v>0.15942021072910997</v>
      </c>
      <c r="M115" s="302">
        <v>2.2449052360998863E-3</v>
      </c>
      <c r="N115" s="302">
        <v>0</v>
      </c>
      <c r="O115" s="302">
        <f t="shared" si="58"/>
        <v>0.16166511596520985</v>
      </c>
    </row>
    <row r="116" spans="1:15" s="236" customFormat="1" x14ac:dyDescent="0.2">
      <c r="A116" s="237" t="str">
        <f>name!E$9</f>
        <v>Caring, leisure and other service occupations</v>
      </c>
      <c r="B116" s="302">
        <v>2.3972342250902626E-2</v>
      </c>
      <c r="C116" s="302">
        <v>4.0418419709774027E-3</v>
      </c>
      <c r="D116" s="302">
        <v>1.9581390667038629E-4</v>
      </c>
      <c r="E116" s="302">
        <f t="shared" si="56"/>
        <v>2.8209998128550417E-2</v>
      </c>
      <c r="F116" s="303"/>
      <c r="G116" s="302">
        <v>2.3909145053309717E-2</v>
      </c>
      <c r="H116" s="302">
        <v>2.3715877799004139E-3</v>
      </c>
      <c r="I116" s="302">
        <v>0</v>
      </c>
      <c r="J116" s="302">
        <f t="shared" ref="J116:J119" si="59">SUM(G116:I116)</f>
        <v>2.628073283321013E-2</v>
      </c>
      <c r="K116" s="303"/>
      <c r="L116" s="302">
        <v>2.2570610239068985E-2</v>
      </c>
      <c r="M116" s="302">
        <v>1.3985309760009715E-3</v>
      </c>
      <c r="N116" s="302">
        <v>0</v>
      </c>
      <c r="O116" s="302">
        <f t="shared" si="58"/>
        <v>2.3969141215069958E-2</v>
      </c>
    </row>
    <row r="117" spans="1:15" s="236" customFormat="1" x14ac:dyDescent="0.2">
      <c r="A117" s="237" t="str">
        <f>name!E$10</f>
        <v>Sales and customer service occupations</v>
      </c>
      <c r="B117" s="302">
        <v>0.10206226255483886</v>
      </c>
      <c r="C117" s="302">
        <v>5.3470590351807019E-2</v>
      </c>
      <c r="D117" s="302">
        <v>7.563923710257537E-3</v>
      </c>
      <c r="E117" s="302">
        <f t="shared" si="56"/>
        <v>0.16309677661690342</v>
      </c>
      <c r="F117" s="303"/>
      <c r="G117" s="302">
        <v>0.1071556368078472</v>
      </c>
      <c r="H117" s="302">
        <v>3.7907363737860196E-2</v>
      </c>
      <c r="I117" s="302">
        <v>0</v>
      </c>
      <c r="J117" s="302">
        <f t="shared" si="59"/>
        <v>0.14506300054570739</v>
      </c>
      <c r="K117" s="303"/>
      <c r="L117" s="302">
        <v>0.11103403292485987</v>
      </c>
      <c r="M117" s="302">
        <v>4.0504527103016871E-2</v>
      </c>
      <c r="N117" s="302">
        <v>0</v>
      </c>
      <c r="O117" s="302">
        <f t="shared" si="58"/>
        <v>0.15153856002787675</v>
      </c>
    </row>
    <row r="118" spans="1:15" s="236" customFormat="1" x14ac:dyDescent="0.2">
      <c r="A118" s="237" t="str">
        <f>name!E$11</f>
        <v>Process, plant and machine operatives</v>
      </c>
      <c r="B118" s="302">
        <v>4.6986427567627852E-2</v>
      </c>
      <c r="C118" s="302">
        <v>4.1648323077923335E-3</v>
      </c>
      <c r="D118" s="302">
        <v>4.3386259973189987E-3</v>
      </c>
      <c r="E118" s="302">
        <f t="shared" si="56"/>
        <v>5.5489885872739182E-2</v>
      </c>
      <c r="F118" s="303"/>
      <c r="G118" s="302">
        <v>4.0298983667376095E-2</v>
      </c>
      <c r="H118" s="302">
        <v>1.1715289027712751E-3</v>
      </c>
      <c r="I118" s="302">
        <v>0</v>
      </c>
      <c r="J118" s="302">
        <f t="shared" si="59"/>
        <v>4.1470512570147368E-2</v>
      </c>
      <c r="K118" s="303"/>
      <c r="L118" s="302">
        <v>3.6528209283024589E-2</v>
      </c>
      <c r="M118" s="302">
        <v>1.1725140809813849E-3</v>
      </c>
      <c r="N118" s="302">
        <v>0</v>
      </c>
      <c r="O118" s="302">
        <f t="shared" si="58"/>
        <v>3.7700723364005977E-2</v>
      </c>
    </row>
    <row r="119" spans="1:15" s="236" customFormat="1" x14ac:dyDescent="0.2">
      <c r="A119" s="237" t="str">
        <f>name!E$12</f>
        <v>Elementary occupations</v>
      </c>
      <c r="B119" s="302">
        <v>8.9593876079276102E-3</v>
      </c>
      <c r="C119" s="302">
        <v>8.7136159603276187E-3</v>
      </c>
      <c r="D119" s="302">
        <v>4.0498722898438966E-3</v>
      </c>
      <c r="E119" s="302">
        <f t="shared" si="56"/>
        <v>2.1722875858099122E-2</v>
      </c>
      <c r="F119" s="303"/>
      <c r="G119" s="302">
        <v>7.8375512604913471E-3</v>
      </c>
      <c r="H119" s="302">
        <v>5.5029298634221057E-3</v>
      </c>
      <c r="I119" s="302">
        <v>0</v>
      </c>
      <c r="J119" s="302">
        <f t="shared" si="59"/>
        <v>1.3340481123913454E-2</v>
      </c>
      <c r="K119" s="303"/>
      <c r="L119" s="302">
        <v>4.9652072831971247E-3</v>
      </c>
      <c r="M119" s="302">
        <v>4.7312738334273872E-3</v>
      </c>
      <c r="N119" s="302">
        <v>0</v>
      </c>
      <c r="O119" s="302">
        <f t="shared" si="58"/>
        <v>9.696481116624512E-3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1.1079447286393507</v>
      </c>
      <c r="C121" s="311">
        <f t="shared" ref="C121:E121" si="60">SUM(C111:C119)</f>
        <v>0.13818804022015468</v>
      </c>
      <c r="D121" s="311">
        <f t="shared" si="60"/>
        <v>5.0867231140496218E-2</v>
      </c>
      <c r="E121" s="311">
        <f t="shared" si="60"/>
        <v>1.2970000000000015</v>
      </c>
      <c r="F121" s="311"/>
      <c r="G121" s="311">
        <f t="shared" ref="G121:J121" si="61">SUM(G111:G119)</f>
        <v>1.2270313055828936</v>
      </c>
      <c r="H121" s="311">
        <f t="shared" si="61"/>
        <v>9.196869441710756E-2</v>
      </c>
      <c r="I121" s="311">
        <f t="shared" si="61"/>
        <v>0</v>
      </c>
      <c r="J121" s="311">
        <f t="shared" si="61"/>
        <v>1.3190000000000013</v>
      </c>
      <c r="K121" s="311"/>
      <c r="L121" s="311">
        <f t="shared" ref="L121:O121" si="62">SUM(L111:L119)</f>
        <v>1.1767463258771642</v>
      </c>
      <c r="M121" s="311">
        <f t="shared" si="62"/>
        <v>8.9253674122834234E-2</v>
      </c>
      <c r="N121" s="311">
        <f t="shared" si="62"/>
        <v>0</v>
      </c>
      <c r="O121" s="311">
        <f t="shared" si="62"/>
        <v>1.2659999999999982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0.48260641096136409</v>
      </c>
      <c r="C128" s="302">
        <v>2.1178421225804975E-2</v>
      </c>
      <c r="D128" s="302">
        <v>5.3578650049336415E-2</v>
      </c>
      <c r="E128" s="302">
        <f>SUM(B128:D128)</f>
        <v>0.55736348223650545</v>
      </c>
      <c r="F128" s="303"/>
      <c r="G128" s="302">
        <v>0.53532887512361571</v>
      </c>
      <c r="H128" s="302">
        <v>2.6279994905202934E-2</v>
      </c>
      <c r="I128" s="302">
        <v>3.005027479232428E-3</v>
      </c>
      <c r="J128" s="302">
        <f>SUM(G128:I128)</f>
        <v>0.56461389750805113</v>
      </c>
      <c r="K128" s="303"/>
      <c r="L128" s="302">
        <v>0.56061844579519016</v>
      </c>
      <c r="M128" s="302">
        <v>2.35510862092706E-2</v>
      </c>
      <c r="N128" s="302">
        <v>2.3682589383067134E-3</v>
      </c>
      <c r="O128" s="302">
        <f>SUM(L128:N128)</f>
        <v>0.58653779094276748</v>
      </c>
    </row>
    <row r="129" spans="1:15" s="236" customFormat="1" x14ac:dyDescent="0.2">
      <c r="A129" s="237" t="str">
        <f>name!E$5</f>
        <v>Professional occupations</v>
      </c>
      <c r="B129" s="302">
        <v>0.45112882921112724</v>
      </c>
      <c r="C129" s="302">
        <v>3.4936619352957124E-2</v>
      </c>
      <c r="D129" s="302">
        <v>1.8330206003866919E-2</v>
      </c>
      <c r="E129" s="302">
        <f t="shared" ref="E129:E136" si="63">SUM(B129:D129)</f>
        <v>0.50439565456795121</v>
      </c>
      <c r="F129" s="303"/>
      <c r="G129" s="302">
        <v>0.57500597749693227</v>
      </c>
      <c r="H129" s="302">
        <v>3.4987708536599896E-2</v>
      </c>
      <c r="I129" s="302">
        <v>4.1099264956013168E-3</v>
      </c>
      <c r="J129" s="302">
        <f t="shared" ref="J129:J131" si="64">SUM(G129:I129)</f>
        <v>0.61410361252913348</v>
      </c>
      <c r="K129" s="303"/>
      <c r="L129" s="302">
        <v>0.76404360828344264</v>
      </c>
      <c r="M129" s="302">
        <v>3.3125062177169415E-2</v>
      </c>
      <c r="N129" s="302">
        <v>3.268022967517323E-3</v>
      </c>
      <c r="O129" s="302">
        <f t="shared" ref="O129:O136" si="65">SUM(L129:N129)</f>
        <v>0.80043669342812929</v>
      </c>
    </row>
    <row r="130" spans="1:15" s="236" customFormat="1" x14ac:dyDescent="0.2">
      <c r="A130" s="237" t="str">
        <f>name!E$6</f>
        <v>Associate professional occupations</v>
      </c>
      <c r="B130" s="302">
        <v>0.44935517748869674</v>
      </c>
      <c r="C130" s="302">
        <v>4.1470037301688953E-2</v>
      </c>
      <c r="D130" s="302">
        <v>1.0629643154912102E-2</v>
      </c>
      <c r="E130" s="302">
        <f t="shared" si="63"/>
        <v>0.50145485794529776</v>
      </c>
      <c r="F130" s="303"/>
      <c r="G130" s="302">
        <v>0.53873465615302307</v>
      </c>
      <c r="H130" s="302">
        <v>3.3777668811475904E-2</v>
      </c>
      <c r="I130" s="302">
        <v>4.4962366602720894E-3</v>
      </c>
      <c r="J130" s="302">
        <f t="shared" si="64"/>
        <v>0.5770085616247711</v>
      </c>
      <c r="K130" s="303"/>
      <c r="L130" s="302">
        <v>0.64533164828361833</v>
      </c>
      <c r="M130" s="302">
        <v>2.7212536299112494E-2</v>
      </c>
      <c r="N130" s="302">
        <v>4.6089157041462386E-3</v>
      </c>
      <c r="O130" s="302">
        <f t="shared" si="65"/>
        <v>0.67715310028687703</v>
      </c>
    </row>
    <row r="131" spans="1:15" s="236" customFormat="1" x14ac:dyDescent="0.2">
      <c r="A131" s="237" t="str">
        <f>name!E$7</f>
        <v>Administrative and secretarial occupations</v>
      </c>
      <c r="B131" s="302">
        <v>0.31018382918740861</v>
      </c>
      <c r="C131" s="302">
        <v>0.11404660908447821</v>
      </c>
      <c r="D131" s="302">
        <v>2.834433991871191E-3</v>
      </c>
      <c r="E131" s="302">
        <f t="shared" si="63"/>
        <v>0.427064872263758</v>
      </c>
      <c r="F131" s="303"/>
      <c r="G131" s="302">
        <v>0.30712672321884221</v>
      </c>
      <c r="H131" s="302">
        <v>8.3213142733398623E-2</v>
      </c>
      <c r="I131" s="302">
        <v>1.3810728777213983E-3</v>
      </c>
      <c r="J131" s="302">
        <f t="shared" si="64"/>
        <v>0.39172093882996223</v>
      </c>
      <c r="K131" s="303"/>
      <c r="L131" s="302">
        <v>0.33006924650701658</v>
      </c>
      <c r="M131" s="302">
        <v>0.10778789955309583</v>
      </c>
      <c r="N131" s="302">
        <v>2.6218679281505737E-3</v>
      </c>
      <c r="O131" s="302">
        <f t="shared" si="65"/>
        <v>0.44047901398826295</v>
      </c>
    </row>
    <row r="132" spans="1:15" s="236" customFormat="1" x14ac:dyDescent="0.2">
      <c r="A132" s="237" t="str">
        <f>name!E$8</f>
        <v>Skilled trades occupations</v>
      </c>
      <c r="B132" s="302">
        <v>0.42343027823004659</v>
      </c>
      <c r="C132" s="302">
        <v>2.9129021923904926E-2</v>
      </c>
      <c r="D132" s="302">
        <v>8.4542997680156939E-2</v>
      </c>
      <c r="E132" s="302">
        <f t="shared" si="63"/>
        <v>0.53710229783410846</v>
      </c>
      <c r="F132" s="303"/>
      <c r="G132" s="302">
        <v>0.35834338987003833</v>
      </c>
      <c r="H132" s="302">
        <v>1.6497195291248847E-2</v>
      </c>
      <c r="I132" s="302">
        <v>6.9716840699863367E-3</v>
      </c>
      <c r="J132" s="302">
        <f>SUM(G132:I132)</f>
        <v>0.38181226923127348</v>
      </c>
      <c r="K132" s="303"/>
      <c r="L132" s="302">
        <v>0.31192266434392668</v>
      </c>
      <c r="M132" s="302">
        <v>9.4565621433059383E-3</v>
      </c>
      <c r="N132" s="302">
        <v>6.305305849648799E-3</v>
      </c>
      <c r="O132" s="302">
        <f t="shared" si="65"/>
        <v>0.32768453233688138</v>
      </c>
    </row>
    <row r="133" spans="1:15" s="236" customFormat="1" x14ac:dyDescent="0.2">
      <c r="A133" s="237" t="str">
        <f>name!E$9</f>
        <v>Caring, leisure and other service occupations</v>
      </c>
      <c r="B133" s="302">
        <v>0.11050799516117883</v>
      </c>
      <c r="C133" s="302">
        <v>2.463638793127134E-2</v>
      </c>
      <c r="D133" s="302">
        <v>1.4284284133048194E-3</v>
      </c>
      <c r="E133" s="302">
        <f t="shared" si="63"/>
        <v>0.13657281150575498</v>
      </c>
      <c r="F133" s="303"/>
      <c r="G133" s="302">
        <v>0.1117575034280541</v>
      </c>
      <c r="H133" s="302">
        <v>1.6585604628388793E-2</v>
      </c>
      <c r="I133" s="302">
        <v>2.3659551416558731E-3</v>
      </c>
      <c r="J133" s="302">
        <f t="shared" ref="J133:J136" si="66">SUM(G133:I133)</f>
        <v>0.13070906319809877</v>
      </c>
      <c r="K133" s="303"/>
      <c r="L133" s="302">
        <v>0.14825464383239956</v>
      </c>
      <c r="M133" s="302">
        <v>1.4695181309029349E-2</v>
      </c>
      <c r="N133" s="302">
        <v>2.356583965166175E-3</v>
      </c>
      <c r="O133" s="302">
        <f t="shared" si="65"/>
        <v>0.16530640910659508</v>
      </c>
    </row>
    <row r="134" spans="1:15" s="236" customFormat="1" x14ac:dyDescent="0.2">
      <c r="A134" s="237" t="str">
        <f>name!E$10</f>
        <v>Sales and customer service occupations</v>
      </c>
      <c r="B134" s="302">
        <v>0.12357108840904152</v>
      </c>
      <c r="C134" s="302">
        <v>4.7626836573233321E-2</v>
      </c>
      <c r="D134" s="302">
        <v>1.169530704506368E-2</v>
      </c>
      <c r="E134" s="302">
        <f t="shared" si="63"/>
        <v>0.18289323202733854</v>
      </c>
      <c r="F134" s="303"/>
      <c r="G134" s="302">
        <v>0.12303321663748185</v>
      </c>
      <c r="H134" s="302">
        <v>3.9816324726229743E-2</v>
      </c>
      <c r="I134" s="302">
        <v>7.0123813000449596E-4</v>
      </c>
      <c r="J134" s="302">
        <f t="shared" si="66"/>
        <v>0.1635507794937161</v>
      </c>
      <c r="K134" s="303"/>
      <c r="L134" s="302">
        <v>0.16015564406430599</v>
      </c>
      <c r="M134" s="302">
        <v>4.4176613930985084E-2</v>
      </c>
      <c r="N134" s="302">
        <v>3.840144549920169E-4</v>
      </c>
      <c r="O134" s="302">
        <f t="shared" si="65"/>
        <v>0.20471627245028309</v>
      </c>
    </row>
    <row r="135" spans="1:15" s="236" customFormat="1" x14ac:dyDescent="0.2">
      <c r="A135" s="237" t="str">
        <f>name!E$11</f>
        <v>Process, plant and machine operatives</v>
      </c>
      <c r="B135" s="302">
        <v>1.4005009828138264</v>
      </c>
      <c r="C135" s="302">
        <v>5.0759412019676729E-2</v>
      </c>
      <c r="D135" s="302">
        <v>1.8441843384415391E-2</v>
      </c>
      <c r="E135" s="302">
        <f t="shared" si="63"/>
        <v>1.4697022382179186</v>
      </c>
      <c r="F135" s="303"/>
      <c r="G135" s="302">
        <v>1.1631069571842365</v>
      </c>
      <c r="H135" s="302">
        <v>3.8425051895438087E-2</v>
      </c>
      <c r="I135" s="302">
        <v>1.3559011258088294E-3</v>
      </c>
      <c r="J135" s="302">
        <f t="shared" si="66"/>
        <v>1.2028879102054835</v>
      </c>
      <c r="K135" s="303"/>
      <c r="L135" s="302">
        <v>1.2675472520514421</v>
      </c>
      <c r="M135" s="302">
        <v>3.2780792975301627E-2</v>
      </c>
      <c r="N135" s="302">
        <v>6.1905024830174982E-4</v>
      </c>
      <c r="O135" s="302">
        <f t="shared" si="65"/>
        <v>1.3009470952750455</v>
      </c>
    </row>
    <row r="136" spans="1:15" s="236" customFormat="1" x14ac:dyDescent="0.2">
      <c r="A136" s="237" t="str">
        <f>name!E$12</f>
        <v>Elementary occupations</v>
      </c>
      <c r="B136" s="302">
        <v>0.83726438812270565</v>
      </c>
      <c r="C136" s="302">
        <v>7.322131931682288E-2</v>
      </c>
      <c r="D136" s="302">
        <v>1.396484596184106E-2</v>
      </c>
      <c r="E136" s="302">
        <f t="shared" si="63"/>
        <v>0.92445055340136961</v>
      </c>
      <c r="F136" s="303"/>
      <c r="G136" s="302">
        <v>0.71391912673077595</v>
      </c>
      <c r="H136" s="302">
        <v>4.2994574132334706E-2</v>
      </c>
      <c r="I136" s="302">
        <v>2.6792665164046135E-3</v>
      </c>
      <c r="J136" s="302">
        <f t="shared" si="66"/>
        <v>0.7595929673795152</v>
      </c>
      <c r="K136" s="303"/>
      <c r="L136" s="302">
        <v>0.71120018491878156</v>
      </c>
      <c r="M136" s="302">
        <v>8.3226177872898904E-2</v>
      </c>
      <c r="N136" s="302">
        <v>6.3127293934759493E-3</v>
      </c>
      <c r="O136" s="302">
        <f t="shared" si="65"/>
        <v>0.80073909218515638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4.5885489795853953</v>
      </c>
      <c r="C138" s="311">
        <f t="shared" ref="C138:E138" si="67">SUM(C128:C136)</f>
        <v>0.43700466472983845</v>
      </c>
      <c r="D138" s="311">
        <f t="shared" si="67"/>
        <v>0.21544635568476853</v>
      </c>
      <c r="E138" s="311">
        <f t="shared" si="67"/>
        <v>5.2410000000000032</v>
      </c>
      <c r="F138" s="311"/>
      <c r="G138" s="311">
        <f t="shared" ref="G138:J138" si="68">SUM(G128:G136)</f>
        <v>4.4263564258429993</v>
      </c>
      <c r="H138" s="311">
        <f t="shared" si="68"/>
        <v>0.33257726566031753</v>
      </c>
      <c r="I138" s="311">
        <f t="shared" si="68"/>
        <v>2.7066308496687383E-2</v>
      </c>
      <c r="J138" s="311">
        <f t="shared" si="68"/>
        <v>4.7860000000000049</v>
      </c>
      <c r="K138" s="311"/>
      <c r="L138" s="311">
        <f t="shared" ref="L138:O138" si="69">SUM(L128:L136)</f>
        <v>4.8991433380801235</v>
      </c>
      <c r="M138" s="311">
        <f t="shared" si="69"/>
        <v>0.3760119124701693</v>
      </c>
      <c r="N138" s="311">
        <f t="shared" si="69"/>
        <v>2.884474944970554E-2</v>
      </c>
      <c r="O138" s="311">
        <f t="shared" si="69"/>
        <v>5.3039999999999976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2.4060342696544037</v>
      </c>
      <c r="C145" s="302">
        <v>0.27959657076099415</v>
      </c>
      <c r="D145" s="302">
        <v>0.62701116871870977</v>
      </c>
      <c r="E145" s="302">
        <f>SUM(B145:D145)</f>
        <v>3.3126420091341076</v>
      </c>
      <c r="F145" s="303"/>
      <c r="G145" s="302">
        <v>2.6424842484221851</v>
      </c>
      <c r="H145" s="302">
        <v>0.41576431452326978</v>
      </c>
      <c r="I145" s="302">
        <v>1.0305963966038367</v>
      </c>
      <c r="J145" s="302">
        <f>SUM(G145:I145)</f>
        <v>4.0888449595492915</v>
      </c>
      <c r="K145" s="303"/>
      <c r="L145" s="302">
        <v>2.4677401946311543</v>
      </c>
      <c r="M145" s="302">
        <v>0.4532056538643795</v>
      </c>
      <c r="N145" s="302">
        <v>1.1281376420434857</v>
      </c>
      <c r="O145" s="302">
        <f>SUM(L145:N145)</f>
        <v>4.0490834905390196</v>
      </c>
    </row>
    <row r="146" spans="1:15" s="236" customFormat="1" x14ac:dyDescent="0.2">
      <c r="A146" s="237" t="str">
        <f>name!E$5</f>
        <v>Professional occupations</v>
      </c>
      <c r="B146" s="302">
        <v>4.2879091806431129</v>
      </c>
      <c r="C146" s="302">
        <v>0.21251072505323476</v>
      </c>
      <c r="D146" s="302">
        <v>0.52260597169957934</v>
      </c>
      <c r="E146" s="302">
        <f t="shared" ref="E146:E153" si="70">SUM(B146:D146)</f>
        <v>5.0230258773959262</v>
      </c>
      <c r="F146" s="303"/>
      <c r="G146" s="302">
        <v>5.2402082663208089</v>
      </c>
      <c r="H146" s="302">
        <v>0.28552815206618287</v>
      </c>
      <c r="I146" s="302">
        <v>0.70354299545060917</v>
      </c>
      <c r="J146" s="302">
        <f t="shared" ref="J146:J148" si="71">SUM(G146:I146)</f>
        <v>6.2292794138376006</v>
      </c>
      <c r="K146" s="303"/>
      <c r="L146" s="302">
        <v>7.1586595733802181</v>
      </c>
      <c r="M146" s="302">
        <v>0.32744217735150444</v>
      </c>
      <c r="N146" s="302">
        <v>0.5864224634827756</v>
      </c>
      <c r="O146" s="302">
        <f t="shared" ref="O146:O153" si="72">SUM(L146:N146)</f>
        <v>8.0725242142144982</v>
      </c>
    </row>
    <row r="147" spans="1:15" s="236" customFormat="1" x14ac:dyDescent="0.2">
      <c r="A147" s="237" t="str">
        <f>name!E$6</f>
        <v>Associate professional occupations</v>
      </c>
      <c r="B147" s="302">
        <v>2.046855493916758</v>
      </c>
      <c r="C147" s="302">
        <v>0.28108382593504455</v>
      </c>
      <c r="D147" s="302">
        <v>0.14981946178564026</v>
      </c>
      <c r="E147" s="302">
        <f t="shared" si="70"/>
        <v>2.4777587816374429</v>
      </c>
      <c r="F147" s="303"/>
      <c r="G147" s="302">
        <v>2.3736050240691866</v>
      </c>
      <c r="H147" s="302">
        <v>0.32107081168065726</v>
      </c>
      <c r="I147" s="302">
        <v>0.19765179787690335</v>
      </c>
      <c r="J147" s="302">
        <f t="shared" si="71"/>
        <v>2.8923276336267469</v>
      </c>
      <c r="K147" s="303"/>
      <c r="L147" s="302">
        <v>2.5854816562586507</v>
      </c>
      <c r="M147" s="302">
        <v>0.30833116670166527</v>
      </c>
      <c r="N147" s="302">
        <v>0.21614362785428917</v>
      </c>
      <c r="O147" s="302">
        <f t="shared" si="72"/>
        <v>3.1099564508146051</v>
      </c>
    </row>
    <row r="148" spans="1:15" s="236" customFormat="1" x14ac:dyDescent="0.2">
      <c r="A148" s="237" t="str">
        <f>name!E$7</f>
        <v>Administrative and secretarial occupations</v>
      </c>
      <c r="B148" s="302">
        <v>1.7661841516860455</v>
      </c>
      <c r="C148" s="302">
        <v>1.5284950676773683</v>
      </c>
      <c r="D148" s="302">
        <v>0.15353864518323984</v>
      </c>
      <c r="E148" s="302">
        <f t="shared" si="70"/>
        <v>3.4482178645466539</v>
      </c>
      <c r="F148" s="303"/>
      <c r="G148" s="302">
        <v>1.6873602546036812</v>
      </c>
      <c r="H148" s="302">
        <v>1.2803994934731426</v>
      </c>
      <c r="I148" s="302">
        <v>0.22535551574247553</v>
      </c>
      <c r="J148" s="302">
        <f t="shared" si="71"/>
        <v>3.193115263819299</v>
      </c>
      <c r="K148" s="303"/>
      <c r="L148" s="302">
        <v>1.6653388501098503</v>
      </c>
      <c r="M148" s="302">
        <v>1.3397539348985428</v>
      </c>
      <c r="N148" s="302">
        <v>0.1714814701338076</v>
      </c>
      <c r="O148" s="302">
        <f t="shared" si="72"/>
        <v>3.1765742551422003</v>
      </c>
    </row>
    <row r="149" spans="1:15" s="236" customFormat="1" x14ac:dyDescent="0.2">
      <c r="A149" s="237" t="str">
        <f>name!E$8</f>
        <v>Skilled trades occupations</v>
      </c>
      <c r="B149" s="302">
        <v>4.6301396373605028</v>
      </c>
      <c r="C149" s="302">
        <v>0.35365228176763575</v>
      </c>
      <c r="D149" s="302">
        <v>8.6685520815968697</v>
      </c>
      <c r="E149" s="302">
        <f t="shared" si="70"/>
        <v>13.652344000725009</v>
      </c>
      <c r="F149" s="303"/>
      <c r="G149" s="302">
        <v>3.5515877891866734</v>
      </c>
      <c r="H149" s="302">
        <v>0.23838236236445279</v>
      </c>
      <c r="I149" s="302">
        <v>7.5164925319084848</v>
      </c>
      <c r="J149" s="302">
        <f>SUM(G149:I149)</f>
        <v>11.30646268345961</v>
      </c>
      <c r="K149" s="303"/>
      <c r="L149" s="302">
        <v>2.1856427391807611</v>
      </c>
      <c r="M149" s="302">
        <v>0.37167365139689135</v>
      </c>
      <c r="N149" s="302">
        <v>7.9323732141998411</v>
      </c>
      <c r="O149" s="302">
        <f t="shared" si="72"/>
        <v>10.489689604777494</v>
      </c>
    </row>
    <row r="150" spans="1:15" s="236" customFormat="1" x14ac:dyDescent="0.2">
      <c r="A150" s="237" t="str">
        <f>name!E$9</f>
        <v>Caring, leisure and other service occupations</v>
      </c>
      <c r="B150" s="302">
        <v>7.6447770698875372E-2</v>
      </c>
      <c r="C150" s="302">
        <v>2.1520521487945709E-2</v>
      </c>
      <c r="D150" s="302">
        <v>8.5572230228549671E-3</v>
      </c>
      <c r="E150" s="302">
        <f t="shared" si="70"/>
        <v>0.10652551520967606</v>
      </c>
      <c r="F150" s="303"/>
      <c r="G150" s="302">
        <v>7.8933520826440992E-2</v>
      </c>
      <c r="H150" s="302">
        <v>2.2020194282426117E-2</v>
      </c>
      <c r="I150" s="302">
        <v>1.5031623196944736E-2</v>
      </c>
      <c r="J150" s="302">
        <f t="shared" ref="J150:J153" si="73">SUM(G150:I150)</f>
        <v>0.11598533830581184</v>
      </c>
      <c r="K150" s="303"/>
      <c r="L150" s="302">
        <v>6.9499083732635206E-2</v>
      </c>
      <c r="M150" s="302">
        <v>1.772348547760293E-2</v>
      </c>
      <c r="N150" s="302">
        <v>2.0566102561082312E-2</v>
      </c>
      <c r="O150" s="302">
        <f t="shared" si="72"/>
        <v>0.10778867177132044</v>
      </c>
    </row>
    <row r="151" spans="1:15" s="236" customFormat="1" x14ac:dyDescent="0.2">
      <c r="A151" s="237" t="str">
        <f>name!E$10</f>
        <v>Sales and customer service occupations</v>
      </c>
      <c r="B151" s="302">
        <v>0.52673775789094268</v>
      </c>
      <c r="C151" s="302">
        <v>0.25188284261539817</v>
      </c>
      <c r="D151" s="302">
        <v>7.8195930518128093E-2</v>
      </c>
      <c r="E151" s="302">
        <f t="shared" si="70"/>
        <v>0.85681653102446897</v>
      </c>
      <c r="F151" s="303"/>
      <c r="G151" s="302">
        <v>0.49082494771593738</v>
      </c>
      <c r="H151" s="302">
        <v>0.2503513291437478</v>
      </c>
      <c r="I151" s="302">
        <v>8.6860738702314227E-2</v>
      </c>
      <c r="J151" s="302">
        <f t="shared" si="73"/>
        <v>0.82803701556199949</v>
      </c>
      <c r="K151" s="303"/>
      <c r="L151" s="302">
        <v>0.52661148000095914</v>
      </c>
      <c r="M151" s="302">
        <v>0.26240983626937575</v>
      </c>
      <c r="N151" s="302">
        <v>9.480997968291055E-2</v>
      </c>
      <c r="O151" s="302">
        <f t="shared" si="72"/>
        <v>0.8838312959532455</v>
      </c>
    </row>
    <row r="152" spans="1:15" s="236" customFormat="1" x14ac:dyDescent="0.2">
      <c r="A152" s="237" t="str">
        <f>name!E$11</f>
        <v>Process, plant and machine operatives</v>
      </c>
      <c r="B152" s="302">
        <v>3.1777652964301222</v>
      </c>
      <c r="C152" s="302">
        <v>9.2147220875673702E-2</v>
      </c>
      <c r="D152" s="302">
        <v>0.64265959470220246</v>
      </c>
      <c r="E152" s="302">
        <f t="shared" si="70"/>
        <v>3.9125721120079984</v>
      </c>
      <c r="F152" s="303"/>
      <c r="G152" s="302">
        <v>2.4328692907982306</v>
      </c>
      <c r="H152" s="302">
        <v>0.10932337599643352</v>
      </c>
      <c r="I152" s="302">
        <v>0.78264850710932976</v>
      </c>
      <c r="J152" s="302">
        <f t="shared" si="73"/>
        <v>3.3248411739039936</v>
      </c>
      <c r="K152" s="303"/>
      <c r="L152" s="302">
        <v>2.0658688405549395</v>
      </c>
      <c r="M152" s="302">
        <v>0.10452755956443609</v>
      </c>
      <c r="N152" s="302">
        <v>1.1283923482141018</v>
      </c>
      <c r="O152" s="302">
        <f t="shared" si="72"/>
        <v>3.2987887483334775</v>
      </c>
    </row>
    <row r="153" spans="1:15" s="236" customFormat="1" x14ac:dyDescent="0.2">
      <c r="A153" s="237" t="str">
        <f>name!E$12</f>
        <v>Elementary occupations</v>
      </c>
      <c r="B153" s="302">
        <v>1.3664728725874193</v>
      </c>
      <c r="C153" s="302">
        <v>0.38861491295064138</v>
      </c>
      <c r="D153" s="302">
        <v>0.7060095227807186</v>
      </c>
      <c r="E153" s="302">
        <f t="shared" si="70"/>
        <v>2.461097308318779</v>
      </c>
      <c r="F153" s="303"/>
      <c r="G153" s="302">
        <v>1.0176176356282591</v>
      </c>
      <c r="H153" s="302">
        <v>0.30819694921461221</v>
      </c>
      <c r="I153" s="302">
        <v>0.71629193309276185</v>
      </c>
      <c r="J153" s="302">
        <f t="shared" si="73"/>
        <v>2.042106517935633</v>
      </c>
      <c r="K153" s="303"/>
      <c r="L153" s="302">
        <v>1.0885860819189324</v>
      </c>
      <c r="M153" s="302">
        <v>0.36310193603869834</v>
      </c>
      <c r="N153" s="302">
        <v>0.98707525049654776</v>
      </c>
      <c r="O153" s="302">
        <f t="shared" si="72"/>
        <v>2.4387632684541787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20.284546430868186</v>
      </c>
      <c r="C155" s="311">
        <f t="shared" ref="C155:E155" si="74">SUM(C145:C153)</f>
        <v>3.4095039691239362</v>
      </c>
      <c r="D155" s="311">
        <f t="shared" si="74"/>
        <v>11.556949600007941</v>
      </c>
      <c r="E155" s="311">
        <f t="shared" si="74"/>
        <v>35.251000000000055</v>
      </c>
      <c r="F155" s="311"/>
      <c r="G155" s="311">
        <f t="shared" ref="G155:J155" si="75">SUM(G145:G153)</f>
        <v>19.515490977571403</v>
      </c>
      <c r="H155" s="311">
        <f t="shared" si="75"/>
        <v>3.2310369827449255</v>
      </c>
      <c r="I155" s="311">
        <f t="shared" si="75"/>
        <v>11.274472039683662</v>
      </c>
      <c r="J155" s="311">
        <f t="shared" si="75"/>
        <v>34.020999999999987</v>
      </c>
      <c r="K155" s="311"/>
      <c r="L155" s="311">
        <f t="shared" ref="L155:O155" si="76">SUM(L145:L153)</f>
        <v>19.813428499768101</v>
      </c>
      <c r="M155" s="311">
        <f t="shared" si="76"/>
        <v>3.5481694015630967</v>
      </c>
      <c r="N155" s="311">
        <f t="shared" si="76"/>
        <v>12.265402098668838</v>
      </c>
      <c r="O155" s="311">
        <f t="shared" si="76"/>
        <v>35.627000000000045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7.0707381830433409</v>
      </c>
      <c r="C162" s="302">
        <v>0.48573171433689499</v>
      </c>
      <c r="D162" s="302">
        <v>1.7912410256888296</v>
      </c>
      <c r="E162" s="302">
        <f>SUM(B162:D162)</f>
        <v>9.3477109230690658</v>
      </c>
      <c r="F162" s="303"/>
      <c r="G162" s="302">
        <v>8.0729290196600925</v>
      </c>
      <c r="H162" s="302">
        <v>0.80573169431397818</v>
      </c>
      <c r="I162" s="302">
        <v>2.6219799214203898</v>
      </c>
      <c r="J162" s="302">
        <f>SUM(G162:I162)</f>
        <v>11.500640635394461</v>
      </c>
      <c r="K162" s="303"/>
      <c r="L162" s="302">
        <v>8.3832784057490368</v>
      </c>
      <c r="M162" s="302">
        <v>0.78737168079744624</v>
      </c>
      <c r="N162" s="302">
        <v>2.9760079478543382</v>
      </c>
      <c r="O162" s="302">
        <f>SUM(L162:N162)</f>
        <v>12.146658034400822</v>
      </c>
    </row>
    <row r="163" spans="1:15" s="236" customFormat="1" x14ac:dyDescent="0.2">
      <c r="A163" s="237" t="str">
        <f>name!E$5</f>
        <v>Professional occupations</v>
      </c>
      <c r="B163" s="302">
        <v>4.5003124098794762</v>
      </c>
      <c r="C163" s="302">
        <v>0.60115475835874754</v>
      </c>
      <c r="D163" s="302">
        <v>0.45144598425110161</v>
      </c>
      <c r="E163" s="302">
        <f t="shared" ref="E163:E170" si="77">SUM(B163:D163)</f>
        <v>5.5529131524893254</v>
      </c>
      <c r="F163" s="303"/>
      <c r="G163" s="302">
        <v>5.8118832661351183</v>
      </c>
      <c r="H163" s="302">
        <v>0.89577168636115201</v>
      </c>
      <c r="I163" s="302">
        <v>0.63261270250898427</v>
      </c>
      <c r="J163" s="302">
        <f t="shared" ref="J163:J165" si="78">SUM(G163:I163)</f>
        <v>7.3402676550052544</v>
      </c>
      <c r="K163" s="303"/>
      <c r="L163" s="302">
        <v>7.935604228440801</v>
      </c>
      <c r="M163" s="302">
        <v>0.9627690017215742</v>
      </c>
      <c r="N163" s="302">
        <v>0.53398157562328485</v>
      </c>
      <c r="O163" s="302">
        <f t="shared" ref="O163:O170" si="79">SUM(L163:N163)</f>
        <v>9.4323548057856605</v>
      </c>
    </row>
    <row r="164" spans="1:15" s="236" customFormat="1" x14ac:dyDescent="0.2">
      <c r="A164" s="237" t="str">
        <f>name!E$6</f>
        <v>Associate professional occupations</v>
      </c>
      <c r="B164" s="302">
        <v>4.5985166322090558</v>
      </c>
      <c r="C164" s="302">
        <v>1.1291391863836127</v>
      </c>
      <c r="D164" s="302">
        <v>0.37651533033178314</v>
      </c>
      <c r="E164" s="302">
        <f t="shared" si="77"/>
        <v>6.1041711489244515</v>
      </c>
      <c r="F164" s="303"/>
      <c r="G164" s="302">
        <v>5.4763782143102819</v>
      </c>
      <c r="H164" s="302">
        <v>1.3780228273416226</v>
      </c>
      <c r="I164" s="302">
        <v>0.43692683358559919</v>
      </c>
      <c r="J164" s="302">
        <f t="shared" si="78"/>
        <v>7.2913278752375037</v>
      </c>
      <c r="K164" s="303"/>
      <c r="L164" s="302">
        <v>6.2233094379731018</v>
      </c>
      <c r="M164" s="302">
        <v>1.1779832201976501</v>
      </c>
      <c r="N164" s="302">
        <v>0.44455234558038598</v>
      </c>
      <c r="O164" s="302">
        <f t="shared" si="79"/>
        <v>7.8458450037511378</v>
      </c>
    </row>
    <row r="165" spans="1:15" s="236" customFormat="1" x14ac:dyDescent="0.2">
      <c r="A165" s="237" t="str">
        <f>name!E$7</f>
        <v>Administrative and secretarial occupations</v>
      </c>
      <c r="B165" s="302">
        <v>5.3497232762071043</v>
      </c>
      <c r="C165" s="302">
        <v>2.0624234198041274</v>
      </c>
      <c r="D165" s="302">
        <v>0.19106863157790333</v>
      </c>
      <c r="E165" s="302">
        <f t="shared" si="77"/>
        <v>7.603215327589135</v>
      </c>
      <c r="F165" s="303"/>
      <c r="G165" s="302">
        <v>5.6486068719462175</v>
      </c>
      <c r="H165" s="302">
        <v>2.2551270686407956</v>
      </c>
      <c r="I165" s="302">
        <v>0.18338203005815065</v>
      </c>
      <c r="J165" s="302">
        <f t="shared" si="78"/>
        <v>8.087115970645165</v>
      </c>
      <c r="K165" s="303"/>
      <c r="L165" s="302">
        <v>6.8319808661734349</v>
      </c>
      <c r="M165" s="302">
        <v>2.0400219013581755</v>
      </c>
      <c r="N165" s="302">
        <v>0.1950348254611366</v>
      </c>
      <c r="O165" s="302">
        <f t="shared" si="79"/>
        <v>9.0670375929927474</v>
      </c>
    </row>
    <row r="166" spans="1:15" s="236" customFormat="1" x14ac:dyDescent="0.2">
      <c r="A166" s="237" t="str">
        <f>name!E$8</f>
        <v>Skilled trades occupations</v>
      </c>
      <c r="B166" s="302">
        <v>5.9100541776597453</v>
      </c>
      <c r="C166" s="302">
        <v>0.79435227245514672</v>
      </c>
      <c r="D166" s="302">
        <v>1.2287271788857224</v>
      </c>
      <c r="E166" s="302">
        <f t="shared" si="77"/>
        <v>7.933133629000614</v>
      </c>
      <c r="F166" s="303"/>
      <c r="G166" s="302">
        <v>4.7450823477781556</v>
      </c>
      <c r="H166" s="302">
        <v>0.53285843548489376</v>
      </c>
      <c r="I166" s="302">
        <v>1.5831205936315482</v>
      </c>
      <c r="J166" s="302">
        <f>SUM(G166:I166)</f>
        <v>6.8610613768945976</v>
      </c>
      <c r="K166" s="303"/>
      <c r="L166" s="302">
        <v>4.5397654388639594</v>
      </c>
      <c r="M166" s="302">
        <v>0.55692964345778684</v>
      </c>
      <c r="N166" s="302">
        <v>1.933836813521872</v>
      </c>
      <c r="O166" s="302">
        <f t="shared" si="79"/>
        <v>7.0305318958436178</v>
      </c>
    </row>
    <row r="167" spans="1:15" s="236" customFormat="1" x14ac:dyDescent="0.2">
      <c r="A167" s="237" t="str">
        <f>name!E$9</f>
        <v>Caring, leisure and other service occupations</v>
      </c>
      <c r="B167" s="302">
        <v>0.32327162450135438</v>
      </c>
      <c r="C167" s="302">
        <v>0.13286884490606016</v>
      </c>
      <c r="D167" s="302">
        <v>7.3221070983719522E-2</v>
      </c>
      <c r="E167" s="302">
        <f t="shared" si="77"/>
        <v>0.52936154039113403</v>
      </c>
      <c r="F167" s="303"/>
      <c r="G167" s="302">
        <v>0.29327644176540113</v>
      </c>
      <c r="H167" s="302">
        <v>0.11694812419985938</v>
      </c>
      <c r="I167" s="302">
        <v>8.6479268634110429E-2</v>
      </c>
      <c r="J167" s="302">
        <f t="shared" ref="J167:J170" si="80">SUM(G167:I167)</f>
        <v>0.49670383459937095</v>
      </c>
      <c r="K167" s="303"/>
      <c r="L167" s="302">
        <v>0.36258320586461851</v>
      </c>
      <c r="M167" s="302">
        <v>8.2947794823733864E-2</v>
      </c>
      <c r="N167" s="302">
        <v>0.15190353981624025</v>
      </c>
      <c r="O167" s="302">
        <f t="shared" si="79"/>
        <v>0.59743454050459266</v>
      </c>
    </row>
    <row r="168" spans="1:15" s="236" customFormat="1" x14ac:dyDescent="0.2">
      <c r="A168" s="237" t="str">
        <f>name!E$10</f>
        <v>Sales and customer service occupations</v>
      </c>
      <c r="B168" s="302">
        <v>8.9025715435537407</v>
      </c>
      <c r="C168" s="302">
        <v>20.382445877674137</v>
      </c>
      <c r="D168" s="302">
        <v>1.2054683350259643</v>
      </c>
      <c r="E168" s="302">
        <f t="shared" si="77"/>
        <v>30.490485756253843</v>
      </c>
      <c r="F168" s="303"/>
      <c r="G168" s="302">
        <v>7.0847472126576072</v>
      </c>
      <c r="H168" s="302">
        <v>18.73308727934101</v>
      </c>
      <c r="I168" s="302">
        <v>0.96707253717678243</v>
      </c>
      <c r="J168" s="302">
        <f t="shared" si="80"/>
        <v>26.7849070291754</v>
      </c>
      <c r="K168" s="303"/>
      <c r="L168" s="302">
        <v>5.9590741512870178</v>
      </c>
      <c r="M168" s="302">
        <v>17.094904288728181</v>
      </c>
      <c r="N168" s="302">
        <v>0.70420361623756067</v>
      </c>
      <c r="O168" s="302">
        <f t="shared" si="79"/>
        <v>23.75818205625276</v>
      </c>
    </row>
    <row r="169" spans="1:15" s="236" customFormat="1" x14ac:dyDescent="0.2">
      <c r="A169" s="237" t="str">
        <f>name!E$11</f>
        <v>Process, plant and machine operatives</v>
      </c>
      <c r="B169" s="302">
        <v>5.5366538778083285</v>
      </c>
      <c r="C169" s="302">
        <v>1.0719949088909095</v>
      </c>
      <c r="D169" s="302">
        <v>0.21334437009074464</v>
      </c>
      <c r="E169" s="302">
        <f t="shared" si="77"/>
        <v>6.8219931567899827</v>
      </c>
      <c r="F169" s="303"/>
      <c r="G169" s="302">
        <v>4.9447124448040798</v>
      </c>
      <c r="H169" s="302">
        <v>1.0761024103814134</v>
      </c>
      <c r="I169" s="302">
        <v>0.27819445532506654</v>
      </c>
      <c r="J169" s="302">
        <f t="shared" si="80"/>
        <v>6.2990093105105602</v>
      </c>
      <c r="K169" s="303"/>
      <c r="L169" s="302">
        <v>4.9189966896063968</v>
      </c>
      <c r="M169" s="302">
        <v>1.3217347144824378</v>
      </c>
      <c r="N169" s="302">
        <v>0.35055335013421551</v>
      </c>
      <c r="O169" s="302">
        <f t="shared" si="79"/>
        <v>6.5912847542230502</v>
      </c>
    </row>
    <row r="170" spans="1:15" s="236" customFormat="1" x14ac:dyDescent="0.2">
      <c r="A170" s="237" t="str">
        <f>name!E$12</f>
        <v>Elementary occupations</v>
      </c>
      <c r="B170" s="302">
        <v>4.4729044901471253</v>
      </c>
      <c r="C170" s="302">
        <v>3.832901498012796</v>
      </c>
      <c r="D170" s="302">
        <v>8.5209377332457314E-2</v>
      </c>
      <c r="E170" s="302">
        <f t="shared" si="77"/>
        <v>8.3910153654923789</v>
      </c>
      <c r="F170" s="303"/>
      <c r="G170" s="302">
        <v>3.5631569406152539</v>
      </c>
      <c r="H170" s="302">
        <v>3.1743336308483698</v>
      </c>
      <c r="I170" s="302">
        <v>9.1475741074004482E-2</v>
      </c>
      <c r="J170" s="302">
        <f t="shared" si="80"/>
        <v>6.828966312537629</v>
      </c>
      <c r="K170" s="303"/>
      <c r="L170" s="302">
        <v>4.0709485446678002</v>
      </c>
      <c r="M170" s="302">
        <v>3.4079392485067381</v>
      </c>
      <c r="N170" s="302">
        <v>8.3783523071183655E-2</v>
      </c>
      <c r="O170" s="302">
        <f t="shared" si="79"/>
        <v>7.562671316245722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46.664746215009266</v>
      </c>
      <c r="C172" s="311">
        <f t="shared" ref="C172:E172" si="81">SUM(C162:C170)</f>
        <v>30.493012480822433</v>
      </c>
      <c r="D172" s="311">
        <f t="shared" si="81"/>
        <v>5.6162413041682262</v>
      </c>
      <c r="E172" s="311">
        <f t="shared" si="81"/>
        <v>82.77399999999993</v>
      </c>
      <c r="F172" s="311"/>
      <c r="G172" s="311">
        <f t="shared" ref="G172:J172" si="82">SUM(G162:G170)</f>
        <v>45.64077275967221</v>
      </c>
      <c r="H172" s="311">
        <f t="shared" si="82"/>
        <v>28.967983156913093</v>
      </c>
      <c r="I172" s="311">
        <f t="shared" si="82"/>
        <v>6.8812440834146358</v>
      </c>
      <c r="J172" s="311">
        <f t="shared" si="82"/>
        <v>81.489999999999938</v>
      </c>
      <c r="K172" s="311"/>
      <c r="L172" s="311">
        <f t="shared" ref="L172:O172" si="83">SUM(L162:L170)</f>
        <v>49.22554096862617</v>
      </c>
      <c r="M172" s="311">
        <f t="shared" si="83"/>
        <v>27.432601494073726</v>
      </c>
      <c r="N172" s="311">
        <f t="shared" si="83"/>
        <v>7.3738575373002178</v>
      </c>
      <c r="O172" s="311">
        <f t="shared" si="83"/>
        <v>84.03200000000011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1.6576408017566444</v>
      </c>
      <c r="C179" s="302">
        <v>8.7238495557121737E-2</v>
      </c>
      <c r="D179" s="302">
        <v>0.26152902153945207</v>
      </c>
      <c r="E179" s="302">
        <f>SUM(B179:D179)</f>
        <v>2.006408318853218</v>
      </c>
      <c r="F179" s="303"/>
      <c r="G179" s="302">
        <v>2.0777562402686955</v>
      </c>
      <c r="H179" s="302">
        <v>0.18017953365459674</v>
      </c>
      <c r="I179" s="302">
        <v>0.41114524591652057</v>
      </c>
      <c r="J179" s="302">
        <f>SUM(G179:I179)</f>
        <v>2.6690810198398127</v>
      </c>
      <c r="K179" s="303"/>
      <c r="L179" s="302">
        <v>2.156465879503036</v>
      </c>
      <c r="M179" s="302">
        <v>0.19934583246130486</v>
      </c>
      <c r="N179" s="302">
        <v>0.43435752475399869</v>
      </c>
      <c r="O179" s="302">
        <f>SUM(L179:N179)</f>
        <v>2.7901692367183397</v>
      </c>
    </row>
    <row r="180" spans="1:15" s="236" customFormat="1" x14ac:dyDescent="0.2">
      <c r="A180" s="237" t="str">
        <f>name!E$5</f>
        <v>Professional occupations</v>
      </c>
      <c r="B180" s="302">
        <v>1.2083238387078143</v>
      </c>
      <c r="C180" s="302">
        <v>6.5835932126109095E-2</v>
      </c>
      <c r="D180" s="302">
        <v>8.8642349101617474E-2</v>
      </c>
      <c r="E180" s="302">
        <f t="shared" ref="E180:E187" si="84">SUM(B180:D180)</f>
        <v>1.3628021199355409</v>
      </c>
      <c r="F180" s="303"/>
      <c r="G180" s="302">
        <v>1.7129851550587514</v>
      </c>
      <c r="H180" s="302">
        <v>0.13586107976195214</v>
      </c>
      <c r="I180" s="302">
        <v>0.11897089582222542</v>
      </c>
      <c r="J180" s="302">
        <f t="shared" ref="J180:J182" si="85">SUM(G180:I180)</f>
        <v>1.9678171306429291</v>
      </c>
      <c r="K180" s="303"/>
      <c r="L180" s="302">
        <v>2.3212124879022085</v>
      </c>
      <c r="M180" s="302">
        <v>0.20733767554979882</v>
      </c>
      <c r="N180" s="302">
        <v>0.11024544982695815</v>
      </c>
      <c r="O180" s="302">
        <f t="shared" ref="O180:O187" si="86">SUM(L180:N180)</f>
        <v>2.6387956132789654</v>
      </c>
    </row>
    <row r="181" spans="1:15" s="236" customFormat="1" x14ac:dyDescent="0.2">
      <c r="A181" s="237" t="str">
        <f>name!E$6</f>
        <v>Associate professional occupations</v>
      </c>
      <c r="B181" s="302">
        <v>1.2328411386391263</v>
      </c>
      <c r="C181" s="302">
        <v>0.12116877044764995</v>
      </c>
      <c r="D181" s="302">
        <v>5.0160716222364884E-2</v>
      </c>
      <c r="E181" s="302">
        <f t="shared" si="84"/>
        <v>1.4041706253091411</v>
      </c>
      <c r="F181" s="303"/>
      <c r="G181" s="302">
        <v>1.5516513251092547</v>
      </c>
      <c r="H181" s="302">
        <v>0.19537898949784047</v>
      </c>
      <c r="I181" s="302">
        <v>7.7646568703453545E-2</v>
      </c>
      <c r="J181" s="302">
        <f t="shared" si="85"/>
        <v>1.8246768833105487</v>
      </c>
      <c r="K181" s="303"/>
      <c r="L181" s="302">
        <v>1.6412902128818081</v>
      </c>
      <c r="M181" s="302">
        <v>0.24092470320258666</v>
      </c>
      <c r="N181" s="302">
        <v>8.3904935136201647E-2</v>
      </c>
      <c r="O181" s="302">
        <f t="shared" si="86"/>
        <v>1.9661198512205964</v>
      </c>
    </row>
    <row r="182" spans="1:15" s="236" customFormat="1" x14ac:dyDescent="0.2">
      <c r="A182" s="237" t="str">
        <f>name!E$7</f>
        <v>Administrative and secretarial occupations</v>
      </c>
      <c r="B182" s="302">
        <v>2.1531911745972243</v>
      </c>
      <c r="C182" s="302">
        <v>0.79834726474436357</v>
      </c>
      <c r="D182" s="302">
        <v>3.5861748034194812E-2</v>
      </c>
      <c r="E182" s="302">
        <f t="shared" si="84"/>
        <v>2.9874001873757825</v>
      </c>
      <c r="F182" s="303"/>
      <c r="G182" s="302">
        <v>2.505013696667818</v>
      </c>
      <c r="H182" s="302">
        <v>0.98766129012732529</v>
      </c>
      <c r="I182" s="302">
        <v>9.7344608563160281E-2</v>
      </c>
      <c r="J182" s="302">
        <f t="shared" si="85"/>
        <v>3.5900195953583038</v>
      </c>
      <c r="K182" s="303"/>
      <c r="L182" s="302">
        <v>3.0247559653496396</v>
      </c>
      <c r="M182" s="302">
        <v>1.0063455357762618</v>
      </c>
      <c r="N182" s="302">
        <v>7.0609721348106086E-2</v>
      </c>
      <c r="O182" s="302">
        <f t="shared" si="86"/>
        <v>4.1017112224740071</v>
      </c>
    </row>
    <row r="183" spans="1:15" s="236" customFormat="1" x14ac:dyDescent="0.2">
      <c r="A183" s="237" t="str">
        <f>name!E$8</f>
        <v>Skilled trades occupations</v>
      </c>
      <c r="B183" s="302">
        <v>1.0582928132286604</v>
      </c>
      <c r="C183" s="302">
        <v>0.18395324877790931</v>
      </c>
      <c r="D183" s="302">
        <v>0.32693282129866541</v>
      </c>
      <c r="E183" s="302">
        <f t="shared" si="84"/>
        <v>1.5691788833052351</v>
      </c>
      <c r="F183" s="303"/>
      <c r="G183" s="302">
        <v>0.89982821013565872</v>
      </c>
      <c r="H183" s="302">
        <v>0.2471708636768655</v>
      </c>
      <c r="I183" s="302">
        <v>0.26515047503829792</v>
      </c>
      <c r="J183" s="302">
        <f>SUM(G183:I183)</f>
        <v>1.412149548850822</v>
      </c>
      <c r="K183" s="303"/>
      <c r="L183" s="302">
        <v>0.7080413893234524</v>
      </c>
      <c r="M183" s="302">
        <v>0.39840962111524264</v>
      </c>
      <c r="N183" s="302">
        <v>0.27763274044352693</v>
      </c>
      <c r="O183" s="302">
        <f t="shared" si="86"/>
        <v>1.3840837508822221</v>
      </c>
    </row>
    <row r="184" spans="1:15" s="236" customFormat="1" x14ac:dyDescent="0.2">
      <c r="A184" s="237" t="str">
        <f>name!E$9</f>
        <v>Caring, leisure and other service occupations</v>
      </c>
      <c r="B184" s="302">
        <v>0.66043864551387998</v>
      </c>
      <c r="C184" s="302">
        <v>0.34727065014321051</v>
      </c>
      <c r="D184" s="302">
        <v>5.9442387740381276E-2</v>
      </c>
      <c r="E184" s="302">
        <f t="shared" si="84"/>
        <v>1.0671516833974719</v>
      </c>
      <c r="F184" s="303"/>
      <c r="G184" s="302">
        <v>0.68507887382441457</v>
      </c>
      <c r="H184" s="302">
        <v>0.37794009827370928</v>
      </c>
      <c r="I184" s="302">
        <v>9.5302757238773489E-2</v>
      </c>
      <c r="J184" s="302">
        <f t="shared" ref="J184:J187" si="87">SUM(G184:I184)</f>
        <v>1.1583217293368973</v>
      </c>
      <c r="K184" s="303"/>
      <c r="L184" s="302">
        <v>0.57161170321538557</v>
      </c>
      <c r="M184" s="302">
        <v>0.34794027935942368</v>
      </c>
      <c r="N184" s="302">
        <v>0.10593936637359505</v>
      </c>
      <c r="O184" s="302">
        <f t="shared" si="86"/>
        <v>1.0254913489484043</v>
      </c>
    </row>
    <row r="185" spans="1:15" s="236" customFormat="1" x14ac:dyDescent="0.2">
      <c r="A185" s="237" t="str">
        <f>name!E$10</f>
        <v>Sales and customer service occupations</v>
      </c>
      <c r="B185" s="302">
        <v>0.70969315552437118</v>
      </c>
      <c r="C185" s="302">
        <v>0.57141295223457222</v>
      </c>
      <c r="D185" s="302">
        <v>0.11934906987072201</v>
      </c>
      <c r="E185" s="302">
        <f t="shared" si="84"/>
        <v>1.4004551776296654</v>
      </c>
      <c r="F185" s="303"/>
      <c r="G185" s="302">
        <v>0.79480285463741329</v>
      </c>
      <c r="H185" s="302">
        <v>0.76509285096155577</v>
      </c>
      <c r="I185" s="302">
        <v>0.14506047821781004</v>
      </c>
      <c r="J185" s="302">
        <f t="shared" si="87"/>
        <v>1.704956183816779</v>
      </c>
      <c r="K185" s="303"/>
      <c r="L185" s="302">
        <v>0.87580637189734978</v>
      </c>
      <c r="M185" s="302">
        <v>0.92947538170660959</v>
      </c>
      <c r="N185" s="302">
        <v>0.13226938952442696</v>
      </c>
      <c r="O185" s="302">
        <f t="shared" si="86"/>
        <v>1.9375511431283863</v>
      </c>
    </row>
    <row r="186" spans="1:15" s="236" customFormat="1" x14ac:dyDescent="0.2">
      <c r="A186" s="237" t="str">
        <f>name!E$11</f>
        <v>Process, plant and machine operatives</v>
      </c>
      <c r="B186" s="302">
        <v>7.1671496791814082</v>
      </c>
      <c r="C186" s="302">
        <v>0.65795519032316552</v>
      </c>
      <c r="D186" s="302">
        <v>2.1395805606882567</v>
      </c>
      <c r="E186" s="302">
        <f t="shared" si="84"/>
        <v>9.96468543019283</v>
      </c>
      <c r="F186" s="303"/>
      <c r="G186" s="302">
        <v>6.5334872863024973</v>
      </c>
      <c r="H186" s="302">
        <v>1.0141160034777075</v>
      </c>
      <c r="I186" s="302">
        <v>2.7005229901293837</v>
      </c>
      <c r="J186" s="302">
        <f t="shared" si="87"/>
        <v>10.248126279909588</v>
      </c>
      <c r="K186" s="303"/>
      <c r="L186" s="302">
        <v>5.953326975532641</v>
      </c>
      <c r="M186" s="302">
        <v>1.177666352196455</v>
      </c>
      <c r="N186" s="302">
        <v>2.8156851747678182</v>
      </c>
      <c r="O186" s="302">
        <f t="shared" si="86"/>
        <v>9.9466785024969138</v>
      </c>
    </row>
    <row r="187" spans="1:15" s="236" customFormat="1" x14ac:dyDescent="0.2">
      <c r="A187" s="237" t="str">
        <f>name!E$12</f>
        <v>Elementary occupations</v>
      </c>
      <c r="B187" s="302">
        <v>3.6118557743804667</v>
      </c>
      <c r="C187" s="302">
        <v>0.63389362347608946</v>
      </c>
      <c r="D187" s="302">
        <v>7.7998176144549639E-2</v>
      </c>
      <c r="E187" s="302">
        <f t="shared" si="84"/>
        <v>4.3237475740011062</v>
      </c>
      <c r="F187" s="303"/>
      <c r="G187" s="302">
        <v>3.1702527619012493</v>
      </c>
      <c r="H187" s="302">
        <v>0.73327628280897372</v>
      </c>
      <c r="I187" s="302">
        <v>0.10632258422410405</v>
      </c>
      <c r="J187" s="302">
        <f t="shared" si="87"/>
        <v>4.0098516289343271</v>
      </c>
      <c r="K187" s="303"/>
      <c r="L187" s="302">
        <v>3.3589160973083234</v>
      </c>
      <c r="M187" s="302">
        <v>0.72443196011867483</v>
      </c>
      <c r="N187" s="302">
        <v>0.11005127342521598</v>
      </c>
      <c r="O187" s="302">
        <f t="shared" si="86"/>
        <v>4.1933993308522144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19.459427021529596</v>
      </c>
      <c r="C189" s="311">
        <f t="shared" ref="C189:E189" si="88">SUM(C179:C187)</f>
        <v>3.4670761278301914</v>
      </c>
      <c r="D189" s="311">
        <f t="shared" si="88"/>
        <v>3.1594968506402044</v>
      </c>
      <c r="E189" s="311">
        <f t="shared" si="88"/>
        <v>26.085999999999995</v>
      </c>
      <c r="F189" s="311"/>
      <c r="G189" s="311">
        <f t="shared" ref="G189:J189" si="89">SUM(G179:G187)</f>
        <v>19.930856403905754</v>
      </c>
      <c r="H189" s="311">
        <f t="shared" si="89"/>
        <v>4.6366769922405258</v>
      </c>
      <c r="I189" s="311">
        <f t="shared" si="89"/>
        <v>4.0174666038537294</v>
      </c>
      <c r="J189" s="311">
        <f t="shared" si="89"/>
        <v>28.585000000000008</v>
      </c>
      <c r="K189" s="311"/>
      <c r="L189" s="311">
        <f t="shared" ref="L189:O189" si="90">SUM(L179:L187)</f>
        <v>20.611427082913846</v>
      </c>
      <c r="M189" s="311">
        <f t="shared" si="90"/>
        <v>5.2318773414863582</v>
      </c>
      <c r="N189" s="311">
        <f t="shared" si="90"/>
        <v>4.1406955755998478</v>
      </c>
      <c r="O189" s="311">
        <f t="shared" si="90"/>
        <v>29.984000000000052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1.9744899500535849</v>
      </c>
      <c r="C196" s="302">
        <v>0.99513730081255192</v>
      </c>
      <c r="D196" s="302">
        <v>1.2138239653241139</v>
      </c>
      <c r="E196" s="302">
        <f>SUM(B196:D196)</f>
        <v>4.1834512161902504</v>
      </c>
      <c r="F196" s="303"/>
      <c r="G196" s="302">
        <v>2.5220005176970282</v>
      </c>
      <c r="H196" s="302">
        <v>1.4640187238332005</v>
      </c>
      <c r="I196" s="302">
        <v>0.66115625688307489</v>
      </c>
      <c r="J196" s="302">
        <f>SUM(G196:I196)</f>
        <v>4.6471754984133034</v>
      </c>
      <c r="K196" s="303"/>
      <c r="L196" s="302">
        <v>2.3678765128386714</v>
      </c>
      <c r="M196" s="302">
        <v>2.050220462578606</v>
      </c>
      <c r="N196" s="302">
        <v>0.71378127917518486</v>
      </c>
      <c r="O196" s="302">
        <f>SUM(L196:N196)</f>
        <v>5.1318782545924631</v>
      </c>
    </row>
    <row r="197" spans="1:15" s="236" customFormat="1" x14ac:dyDescent="0.2">
      <c r="A197" s="237" t="str">
        <f>name!E$5</f>
        <v>Professional occupations</v>
      </c>
      <c r="B197" s="302">
        <v>0.58039194498858315</v>
      </c>
      <c r="C197" s="302">
        <v>0.24516925782532012</v>
      </c>
      <c r="D197" s="302">
        <v>8.5615686852410222E-2</v>
      </c>
      <c r="E197" s="302">
        <f t="shared" ref="E197:E204" si="91">SUM(B197:D197)</f>
        <v>0.91117688966631349</v>
      </c>
      <c r="F197" s="303"/>
      <c r="G197" s="302">
        <v>0.92020233446792921</v>
      </c>
      <c r="H197" s="302">
        <v>0.42833358234752938</v>
      </c>
      <c r="I197" s="302">
        <v>4.3623380260501887E-2</v>
      </c>
      <c r="J197" s="302">
        <f t="shared" ref="J197:J199" si="92">SUM(G197:I197)</f>
        <v>1.3921592970759606</v>
      </c>
      <c r="K197" s="303"/>
      <c r="L197" s="302">
        <v>1.0005339614160436</v>
      </c>
      <c r="M197" s="302">
        <v>0.71608651658684519</v>
      </c>
      <c r="N197" s="302">
        <v>2.9378276308016944E-2</v>
      </c>
      <c r="O197" s="302">
        <f t="shared" ref="O197:O204" si="93">SUM(L197:N197)</f>
        <v>1.7459987543109057</v>
      </c>
    </row>
    <row r="198" spans="1:15" s="236" customFormat="1" x14ac:dyDescent="0.2">
      <c r="A198" s="237" t="str">
        <f>name!E$6</f>
        <v>Associate professional occupations</v>
      </c>
      <c r="B198" s="302">
        <v>0.44874577055816417</v>
      </c>
      <c r="C198" s="302">
        <v>0.50584834690566383</v>
      </c>
      <c r="D198" s="302">
        <v>5.906111067148103E-2</v>
      </c>
      <c r="E198" s="302">
        <f t="shared" si="91"/>
        <v>1.0136552281353091</v>
      </c>
      <c r="F198" s="303"/>
      <c r="G198" s="302">
        <v>0.64368377691529499</v>
      </c>
      <c r="H198" s="302">
        <v>0.67142617335459409</v>
      </c>
      <c r="I198" s="302">
        <v>2.4937694107830803E-2</v>
      </c>
      <c r="J198" s="302">
        <f t="shared" si="92"/>
        <v>1.3400476443777198</v>
      </c>
      <c r="K198" s="303"/>
      <c r="L198" s="302">
        <v>0.72715865836022997</v>
      </c>
      <c r="M198" s="302">
        <v>0.89926604042902014</v>
      </c>
      <c r="N198" s="302">
        <v>2.5899101969765553E-2</v>
      </c>
      <c r="O198" s="302">
        <f t="shared" si="93"/>
        <v>1.6523238007590157</v>
      </c>
    </row>
    <row r="199" spans="1:15" s="236" customFormat="1" x14ac:dyDescent="0.2">
      <c r="A199" s="237" t="str">
        <f>name!E$7</f>
        <v>Administrative and secretarial occupations</v>
      </c>
      <c r="B199" s="302">
        <v>0.9434556010000329</v>
      </c>
      <c r="C199" s="302">
        <v>0.74109927119976393</v>
      </c>
      <c r="D199" s="302">
        <v>3.4755678407582619E-2</v>
      </c>
      <c r="E199" s="302">
        <f t="shared" si="91"/>
        <v>1.7193105506073794</v>
      </c>
      <c r="F199" s="303"/>
      <c r="G199" s="302">
        <v>1.1752082739602467</v>
      </c>
      <c r="H199" s="302">
        <v>0.9003188085938697</v>
      </c>
      <c r="I199" s="302">
        <v>1.4472594247016711E-2</v>
      </c>
      <c r="J199" s="302">
        <f t="shared" si="92"/>
        <v>2.0899996768011331</v>
      </c>
      <c r="K199" s="303"/>
      <c r="L199" s="302">
        <v>1.4609316310012859</v>
      </c>
      <c r="M199" s="302">
        <v>1.3509257136117676</v>
      </c>
      <c r="N199" s="302">
        <v>1.5244427237954329E-2</v>
      </c>
      <c r="O199" s="302">
        <f t="shared" si="93"/>
        <v>2.8271017718510079</v>
      </c>
    </row>
    <row r="200" spans="1:15" s="236" customFormat="1" x14ac:dyDescent="0.2">
      <c r="A200" s="237" t="str">
        <f>name!E$8</f>
        <v>Skilled trades occupations</v>
      </c>
      <c r="B200" s="302">
        <v>1.1930524899674357</v>
      </c>
      <c r="C200" s="302">
        <v>2.1654112255137057</v>
      </c>
      <c r="D200" s="302">
        <v>0.37758704779650282</v>
      </c>
      <c r="E200" s="302">
        <f t="shared" si="91"/>
        <v>3.7360507632776443</v>
      </c>
      <c r="F200" s="303"/>
      <c r="G200" s="302">
        <v>1.1497483551530308</v>
      </c>
      <c r="H200" s="302">
        <v>1.6818403730554234</v>
      </c>
      <c r="I200" s="302">
        <v>0.19784439452523755</v>
      </c>
      <c r="J200" s="302">
        <f>SUM(G200:I200)</f>
        <v>3.0294331227336921</v>
      </c>
      <c r="K200" s="303"/>
      <c r="L200" s="302">
        <v>0.85604545144572441</v>
      </c>
      <c r="M200" s="302">
        <v>1.8065518844456319</v>
      </c>
      <c r="N200" s="302">
        <v>0.26322324760741345</v>
      </c>
      <c r="O200" s="302">
        <f t="shared" si="93"/>
        <v>2.9258205834987701</v>
      </c>
    </row>
    <row r="201" spans="1:15" s="236" customFormat="1" x14ac:dyDescent="0.2">
      <c r="A201" s="237" t="str">
        <f>name!E$9</f>
        <v>Caring, leisure and other service occupations</v>
      </c>
      <c r="B201" s="302">
        <v>0.62547197396118304</v>
      </c>
      <c r="C201" s="302">
        <v>0.7401035342419896</v>
      </c>
      <c r="D201" s="302">
        <v>0.1093201541277882</v>
      </c>
      <c r="E201" s="302">
        <f t="shared" si="91"/>
        <v>1.4748956623309608</v>
      </c>
      <c r="F201" s="303"/>
      <c r="G201" s="302">
        <v>0.72447299821528399</v>
      </c>
      <c r="H201" s="302">
        <v>0.78799673994626063</v>
      </c>
      <c r="I201" s="302">
        <v>7.0870602734105961E-2</v>
      </c>
      <c r="J201" s="302">
        <f t="shared" ref="J201:J204" si="94">SUM(G201:I201)</f>
        <v>1.5833403408956506</v>
      </c>
      <c r="K201" s="303"/>
      <c r="L201" s="302">
        <v>0.69940287324993733</v>
      </c>
      <c r="M201" s="302">
        <v>0.88409765920746719</v>
      </c>
      <c r="N201" s="302">
        <v>0.13113644483817422</v>
      </c>
      <c r="O201" s="302">
        <f t="shared" si="93"/>
        <v>1.7146369772955787</v>
      </c>
    </row>
    <row r="202" spans="1:15" s="236" customFormat="1" x14ac:dyDescent="0.2">
      <c r="A202" s="237" t="str">
        <f>name!E$10</f>
        <v>Sales and customer service occupations</v>
      </c>
      <c r="B202" s="302">
        <v>0.63202559452626683</v>
      </c>
      <c r="C202" s="302">
        <v>2.2910565568924501</v>
      </c>
      <c r="D202" s="302">
        <v>0.51368864928175362</v>
      </c>
      <c r="E202" s="302">
        <f t="shared" si="91"/>
        <v>3.4367708007004705</v>
      </c>
      <c r="F202" s="303"/>
      <c r="G202" s="302">
        <v>0.71397034515759883</v>
      </c>
      <c r="H202" s="302">
        <v>2.5112499844775833</v>
      </c>
      <c r="I202" s="302">
        <v>0.17203324800250389</v>
      </c>
      <c r="J202" s="302">
        <f t="shared" si="94"/>
        <v>3.3972535776376858</v>
      </c>
      <c r="K202" s="303"/>
      <c r="L202" s="302">
        <v>0.87238867515367247</v>
      </c>
      <c r="M202" s="302">
        <v>4.4478874620487243</v>
      </c>
      <c r="N202" s="302">
        <v>0.12941303323560577</v>
      </c>
      <c r="O202" s="302">
        <f t="shared" si="93"/>
        <v>5.4496891704380026</v>
      </c>
    </row>
    <row r="203" spans="1:15" s="236" customFormat="1" x14ac:dyDescent="0.2">
      <c r="A203" s="237" t="str">
        <f>name!E$11</f>
        <v>Process, plant and machine operatives</v>
      </c>
      <c r="B203" s="302">
        <v>0.25712262000020381</v>
      </c>
      <c r="C203" s="302">
        <v>1.3431197899179379</v>
      </c>
      <c r="D203" s="302">
        <v>4.895117042821942E-2</v>
      </c>
      <c r="E203" s="302">
        <f t="shared" si="91"/>
        <v>1.6491935803463613</v>
      </c>
      <c r="F203" s="303"/>
      <c r="G203" s="302">
        <v>0.23339843973862873</v>
      </c>
      <c r="H203" s="302">
        <v>1.248161953230952</v>
      </c>
      <c r="I203" s="302">
        <v>1.7265535237106271E-2</v>
      </c>
      <c r="J203" s="302">
        <f t="shared" si="94"/>
        <v>1.4988259282066871</v>
      </c>
      <c r="K203" s="303"/>
      <c r="L203" s="302">
        <v>0.29470902093996709</v>
      </c>
      <c r="M203" s="302">
        <v>1.8474876469713486</v>
      </c>
      <c r="N203" s="302">
        <v>3.3933758963498525E-2</v>
      </c>
      <c r="O203" s="302">
        <f t="shared" si="93"/>
        <v>2.1761304268748143</v>
      </c>
    </row>
    <row r="204" spans="1:15" s="236" customFormat="1" x14ac:dyDescent="0.2">
      <c r="A204" s="237" t="str">
        <f>name!E$12</f>
        <v>Elementary occupations</v>
      </c>
      <c r="B204" s="302">
        <v>4.7178737058953013</v>
      </c>
      <c r="C204" s="302">
        <v>11.023352442976988</v>
      </c>
      <c r="D204" s="302">
        <v>0.28126915987299167</v>
      </c>
      <c r="E204" s="302">
        <f t="shared" si="91"/>
        <v>16.022495308745281</v>
      </c>
      <c r="F204" s="303"/>
      <c r="G204" s="302">
        <v>4.4175158496421547</v>
      </c>
      <c r="H204" s="302">
        <v>10.586517445817179</v>
      </c>
      <c r="I204" s="302">
        <v>8.0731618398868027E-2</v>
      </c>
      <c r="J204" s="302">
        <f t="shared" si="94"/>
        <v>15.084764913858201</v>
      </c>
      <c r="K204" s="303"/>
      <c r="L204" s="302">
        <v>5.5778474924112738</v>
      </c>
      <c r="M204" s="302">
        <v>8.0856647963161929</v>
      </c>
      <c r="N204" s="302">
        <v>0.15690797165192791</v>
      </c>
      <c r="O204" s="302">
        <f t="shared" si="93"/>
        <v>13.820420260379395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11.372629650950756</v>
      </c>
      <c r="C206" s="311">
        <f t="shared" ref="C206:E206" si="95">SUM(C196:C204)</f>
        <v>20.050297726286374</v>
      </c>
      <c r="D206" s="311">
        <f t="shared" si="95"/>
        <v>2.7240726227628436</v>
      </c>
      <c r="E206" s="311">
        <f t="shared" si="95"/>
        <v>34.14699999999997</v>
      </c>
      <c r="F206" s="311"/>
      <c r="G206" s="311">
        <f t="shared" ref="G206:J206" si="96">SUM(G196:G204)</f>
        <v>12.500200890947198</v>
      </c>
      <c r="H206" s="311">
        <f t="shared" si="96"/>
        <v>20.279863784656591</v>
      </c>
      <c r="I206" s="311">
        <f t="shared" si="96"/>
        <v>1.282935324396246</v>
      </c>
      <c r="J206" s="311">
        <f t="shared" si="96"/>
        <v>34.063000000000031</v>
      </c>
      <c r="K206" s="311"/>
      <c r="L206" s="311">
        <f t="shared" ref="L206:O206" si="97">SUM(L196:L204)</f>
        <v>13.856894276816806</v>
      </c>
      <c r="M206" s="311">
        <f t="shared" si="97"/>
        <v>22.088188182195601</v>
      </c>
      <c r="N206" s="311">
        <f t="shared" si="97"/>
        <v>1.4989175409875415</v>
      </c>
      <c r="O206" s="311">
        <f t="shared" si="97"/>
        <v>37.443999999999946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0.12434643020384768</v>
      </c>
      <c r="C213" s="302">
        <v>2.366249092146426E-2</v>
      </c>
      <c r="D213" s="302">
        <v>0.15757867124618541</v>
      </c>
      <c r="E213" s="302">
        <f>SUM(B213:D213)</f>
        <v>0.30558759237149735</v>
      </c>
      <c r="F213" s="303"/>
      <c r="G213" s="302">
        <v>0.15149162381654402</v>
      </c>
      <c r="H213" s="302">
        <v>6.0871242915354937E-2</v>
      </c>
      <c r="I213" s="302">
        <v>8.9381020878953277E-2</v>
      </c>
      <c r="J213" s="302">
        <f>SUM(G213:I213)</f>
        <v>0.30174388761085225</v>
      </c>
      <c r="K213" s="303"/>
      <c r="L213" s="302">
        <v>0.13080186582845307</v>
      </c>
      <c r="M213" s="302">
        <v>7.4721161400284231E-2</v>
      </c>
      <c r="N213" s="302">
        <v>9.6148580407379822E-2</v>
      </c>
      <c r="O213" s="302">
        <f>SUM(L213:N213)</f>
        <v>0.30167160763611711</v>
      </c>
    </row>
    <row r="214" spans="1:15" s="236" customFormat="1" x14ac:dyDescent="0.2">
      <c r="A214" s="237" t="str">
        <f>name!E$5</f>
        <v>Professional occupations</v>
      </c>
      <c r="B214" s="302">
        <v>0.18696811854570056</v>
      </c>
      <c r="C214" s="302">
        <v>3.013762523262023E-2</v>
      </c>
      <c r="D214" s="302">
        <v>0.20096330113707073</v>
      </c>
      <c r="E214" s="302">
        <f t="shared" ref="E214:E221" si="98">SUM(B214:D214)</f>
        <v>0.41806904491539154</v>
      </c>
      <c r="F214" s="303"/>
      <c r="G214" s="302">
        <v>0.25543688420144239</v>
      </c>
      <c r="H214" s="302">
        <v>9.0828379814168789E-2</v>
      </c>
      <c r="I214" s="302">
        <v>9.9918822468097329E-2</v>
      </c>
      <c r="J214" s="302">
        <f t="shared" ref="J214:J216" si="99">SUM(G214:I214)</f>
        <v>0.44618408648370855</v>
      </c>
      <c r="K214" s="303"/>
      <c r="L214" s="302">
        <v>0.30126770646788875</v>
      </c>
      <c r="M214" s="302">
        <v>0.13769080819295754</v>
      </c>
      <c r="N214" s="302">
        <v>8.872549215327788E-2</v>
      </c>
      <c r="O214" s="302">
        <f t="shared" ref="O214:O221" si="100">SUM(L214:N214)</f>
        <v>0.5276840068141242</v>
      </c>
    </row>
    <row r="215" spans="1:15" s="236" customFormat="1" x14ac:dyDescent="0.2">
      <c r="A215" s="237" t="str">
        <f>name!E$6</f>
        <v>Associate professional occupations</v>
      </c>
      <c r="B215" s="302">
        <v>0.12018435129119436</v>
      </c>
      <c r="C215" s="302">
        <v>4.0900523263794369E-2</v>
      </c>
      <c r="D215" s="302">
        <v>0.28935571150752021</v>
      </c>
      <c r="E215" s="302">
        <f t="shared" si="98"/>
        <v>0.45044058606250892</v>
      </c>
      <c r="F215" s="303"/>
      <c r="G215" s="302">
        <v>0.14222738041625024</v>
      </c>
      <c r="H215" s="302">
        <v>9.6964645128146967E-2</v>
      </c>
      <c r="I215" s="302">
        <v>0.20482914250894438</v>
      </c>
      <c r="J215" s="302">
        <f t="shared" si="99"/>
        <v>0.44402116805334158</v>
      </c>
      <c r="K215" s="303"/>
      <c r="L215" s="302">
        <v>0.1300465682531281</v>
      </c>
      <c r="M215" s="302">
        <v>9.4551848335015856E-2</v>
      </c>
      <c r="N215" s="302">
        <v>0.19267136575867017</v>
      </c>
      <c r="O215" s="302">
        <f t="shared" si="100"/>
        <v>0.41726978234681411</v>
      </c>
    </row>
    <row r="216" spans="1:15" s="236" customFormat="1" x14ac:dyDescent="0.2">
      <c r="A216" s="237" t="str">
        <f>name!E$7</f>
        <v>Administrative and secretarial occupations</v>
      </c>
      <c r="B216" s="302">
        <v>0.10698962769744016</v>
      </c>
      <c r="C216" s="302">
        <v>9.26524521969989E-2</v>
      </c>
      <c r="D216" s="302">
        <v>3.2603114683865703E-2</v>
      </c>
      <c r="E216" s="302">
        <f t="shared" si="98"/>
        <v>0.23224519457830475</v>
      </c>
      <c r="F216" s="303"/>
      <c r="G216" s="302">
        <v>8.6536734782026337E-2</v>
      </c>
      <c r="H216" s="302">
        <v>0.20750560737401844</v>
      </c>
      <c r="I216" s="302">
        <v>2.3815625814372111E-2</v>
      </c>
      <c r="J216" s="302">
        <f t="shared" si="99"/>
        <v>0.31785796797041688</v>
      </c>
      <c r="K216" s="303"/>
      <c r="L216" s="302">
        <v>8.2863311477814006E-2</v>
      </c>
      <c r="M216" s="302">
        <v>0.20767770408958328</v>
      </c>
      <c r="N216" s="302">
        <v>2.1019052223123221E-2</v>
      </c>
      <c r="O216" s="302">
        <f t="shared" si="100"/>
        <v>0.31156006779052053</v>
      </c>
    </row>
    <row r="217" spans="1:15" s="236" customFormat="1" x14ac:dyDescent="0.2">
      <c r="A217" s="237" t="str">
        <f>name!E$8</f>
        <v>Skilled trades occupations</v>
      </c>
      <c r="B217" s="302">
        <v>5.9370361384151693E-2</v>
      </c>
      <c r="C217" s="302">
        <v>1.9575746992347865E-2</v>
      </c>
      <c r="D217" s="302">
        <v>0.10535780949920795</v>
      </c>
      <c r="E217" s="302">
        <f t="shared" si="98"/>
        <v>0.18430391787570749</v>
      </c>
      <c r="F217" s="303"/>
      <c r="G217" s="302">
        <v>5.3392143125959822E-2</v>
      </c>
      <c r="H217" s="302">
        <v>2.6801786242228856E-2</v>
      </c>
      <c r="I217" s="302">
        <v>4.9649453926856907E-2</v>
      </c>
      <c r="J217" s="302">
        <f>SUM(G217:I217)</f>
        <v>0.12984338329504558</v>
      </c>
      <c r="K217" s="303"/>
      <c r="L217" s="302">
        <v>2.9372548792812592E-2</v>
      </c>
      <c r="M217" s="302">
        <v>4.1317736134041806E-2</v>
      </c>
      <c r="N217" s="302">
        <v>5.5021011518097455E-2</v>
      </c>
      <c r="O217" s="302">
        <f t="shared" si="100"/>
        <v>0.12571129644495185</v>
      </c>
    </row>
    <row r="218" spans="1:15" s="236" customFormat="1" x14ac:dyDescent="0.2">
      <c r="A218" s="237" t="str">
        <f>name!E$9</f>
        <v>Caring, leisure and other service occupations</v>
      </c>
      <c r="B218" s="302">
        <v>3.6083376420133914E-2</v>
      </c>
      <c r="C218" s="302">
        <v>3.7776182981530522E-2</v>
      </c>
      <c r="D218" s="302">
        <v>1.8906266925239799E-2</v>
      </c>
      <c r="E218" s="302">
        <f t="shared" si="98"/>
        <v>9.2765826326904249E-2</v>
      </c>
      <c r="F218" s="303"/>
      <c r="G218" s="302">
        <v>1.9056225031057854E-2</v>
      </c>
      <c r="H218" s="302">
        <v>8.9651576872084471E-2</v>
      </c>
      <c r="I218" s="302">
        <v>1.6926133750816166E-2</v>
      </c>
      <c r="J218" s="302">
        <f t="shared" ref="J218:J221" si="101">SUM(G218:I218)</f>
        <v>0.1256339356539585</v>
      </c>
      <c r="K218" s="303"/>
      <c r="L218" s="302">
        <v>1.924087983487268E-2</v>
      </c>
      <c r="M218" s="302">
        <v>8.3143403712959627E-2</v>
      </c>
      <c r="N218" s="302">
        <v>1.6917940354877217E-2</v>
      </c>
      <c r="O218" s="302">
        <f t="shared" si="100"/>
        <v>0.11930222390270952</v>
      </c>
    </row>
    <row r="219" spans="1:15" s="236" customFormat="1" x14ac:dyDescent="0.2">
      <c r="A219" s="237" t="str">
        <f>name!E$10</f>
        <v>Sales and customer service occupations</v>
      </c>
      <c r="B219" s="302">
        <v>4.6889205996232822E-2</v>
      </c>
      <c r="C219" s="302">
        <v>3.0726247219346716E-2</v>
      </c>
      <c r="D219" s="302">
        <v>3.3266711997617389E-2</v>
      </c>
      <c r="E219" s="302">
        <f t="shared" si="98"/>
        <v>0.11088216521319694</v>
      </c>
      <c r="F219" s="303"/>
      <c r="G219" s="302">
        <v>4.1324417630392872E-2</v>
      </c>
      <c r="H219" s="302">
        <v>6.0699290609598659E-2</v>
      </c>
      <c r="I219" s="302">
        <v>1.5223979733456992E-2</v>
      </c>
      <c r="J219" s="302">
        <f t="shared" si="101"/>
        <v>0.11724768797344852</v>
      </c>
      <c r="K219" s="303"/>
      <c r="L219" s="302">
        <v>4.2440798174941674E-2</v>
      </c>
      <c r="M219" s="302">
        <v>6.0530043530406072E-2</v>
      </c>
      <c r="N219" s="302">
        <v>1.380773610787274E-2</v>
      </c>
      <c r="O219" s="302">
        <f t="shared" si="100"/>
        <v>0.11677857781322049</v>
      </c>
    </row>
    <row r="220" spans="1:15" s="236" customFormat="1" x14ac:dyDescent="0.2">
      <c r="A220" s="237" t="str">
        <f>name!E$11</f>
        <v>Process, plant and machine operatives</v>
      </c>
      <c r="B220" s="302">
        <v>2.6389163553597619E-2</v>
      </c>
      <c r="C220" s="302">
        <v>1.7971022307262302E-2</v>
      </c>
      <c r="D220" s="302">
        <v>1.9028341816863616E-2</v>
      </c>
      <c r="E220" s="302">
        <f t="shared" si="98"/>
        <v>6.3388527677723544E-2</v>
      </c>
      <c r="F220" s="303"/>
      <c r="G220" s="302">
        <v>2.4633317393691203E-2</v>
      </c>
      <c r="H220" s="302">
        <v>2.6265322584448299E-2</v>
      </c>
      <c r="I220" s="302">
        <v>1.0373237694531898E-2</v>
      </c>
      <c r="J220" s="302">
        <f t="shared" si="101"/>
        <v>6.12718776726714E-2</v>
      </c>
      <c r="K220" s="303"/>
      <c r="L220" s="302">
        <v>2.0869886962579309E-2</v>
      </c>
      <c r="M220" s="302">
        <v>2.7016521935115102E-2</v>
      </c>
      <c r="N220" s="302">
        <v>6.9582069815607587E-3</v>
      </c>
      <c r="O220" s="302">
        <f t="shared" si="100"/>
        <v>5.4844615879255168E-2</v>
      </c>
    </row>
    <row r="221" spans="1:15" s="236" customFormat="1" x14ac:dyDescent="0.2">
      <c r="A221" s="237" t="str">
        <f>name!E$12</f>
        <v>Elementary occupations</v>
      </c>
      <c r="B221" s="302">
        <v>8.5636195498970447E-2</v>
      </c>
      <c r="C221" s="302">
        <v>0.12014087828309594</v>
      </c>
      <c r="D221" s="302">
        <v>2.4540071196700052E-2</v>
      </c>
      <c r="E221" s="302">
        <f t="shared" si="98"/>
        <v>0.23031714497876643</v>
      </c>
      <c r="F221" s="303"/>
      <c r="G221" s="302">
        <v>6.3374884708977786E-2</v>
      </c>
      <c r="H221" s="302">
        <v>0.18425728736018984</v>
      </c>
      <c r="I221" s="302">
        <v>1.0563833217391847E-2</v>
      </c>
      <c r="J221" s="302">
        <f t="shared" si="101"/>
        <v>0.25819600528655945</v>
      </c>
      <c r="K221" s="303"/>
      <c r="L221" s="302">
        <v>6.5819493297452972E-2</v>
      </c>
      <c r="M221" s="302">
        <v>0.15049619561072725</v>
      </c>
      <c r="N221" s="302">
        <v>1.3862132464107941E-2</v>
      </c>
      <c r="O221" s="302">
        <f t="shared" si="100"/>
        <v>0.23017782137228815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0.79285683059126932</v>
      </c>
      <c r="C223" s="311">
        <f t="shared" ref="C223:E223" si="102">SUM(C213:C221)</f>
        <v>0.41354316939846114</v>
      </c>
      <c r="D223" s="311">
        <f t="shared" si="102"/>
        <v>0.88160000001027095</v>
      </c>
      <c r="E223" s="311">
        <f t="shared" si="102"/>
        <v>2.088000000000001</v>
      </c>
      <c r="F223" s="311"/>
      <c r="G223" s="311">
        <f t="shared" ref="G223:J223" si="103">SUM(G213:G221)</f>
        <v>0.83747361110634255</v>
      </c>
      <c r="H223" s="311">
        <f t="shared" si="103"/>
        <v>0.84384513890023927</v>
      </c>
      <c r="I223" s="311">
        <f t="shared" si="103"/>
        <v>0.52068124999342091</v>
      </c>
      <c r="J223" s="311">
        <f t="shared" si="103"/>
        <v>2.2020000000000026</v>
      </c>
      <c r="K223" s="311"/>
      <c r="L223" s="311">
        <f t="shared" ref="L223:O223" si="104">SUM(L213:L221)</f>
        <v>0.82272305908994314</v>
      </c>
      <c r="M223" s="311">
        <f t="shared" si="104"/>
        <v>0.87714542294109055</v>
      </c>
      <c r="N223" s="311">
        <f t="shared" si="104"/>
        <v>0.50513151796896716</v>
      </c>
      <c r="O223" s="311">
        <f t="shared" si="104"/>
        <v>2.2050000000000014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0.69276049036652854</v>
      </c>
      <c r="C230" s="302">
        <v>6.0780259841788732E-2</v>
      </c>
      <c r="D230" s="302">
        <v>9.4391177081600122E-2</v>
      </c>
      <c r="E230" s="302">
        <f>SUM(B230:D230)</f>
        <v>0.8479319272899174</v>
      </c>
      <c r="F230" s="303"/>
      <c r="G230" s="302">
        <v>0.74724069532476023</v>
      </c>
      <c r="H230" s="302">
        <v>0.10117540130558673</v>
      </c>
      <c r="I230" s="302">
        <v>4.3480759774289189E-2</v>
      </c>
      <c r="J230" s="302">
        <f>SUM(G230:I230)</f>
        <v>0.89189685640463623</v>
      </c>
      <c r="K230" s="303"/>
      <c r="L230" s="302">
        <v>0.71879128517692781</v>
      </c>
      <c r="M230" s="302">
        <v>0.11869900270583046</v>
      </c>
      <c r="N230" s="302">
        <v>5.0276814167127572E-2</v>
      </c>
      <c r="O230" s="302">
        <f>SUM(L230:N230)</f>
        <v>0.88776710204988585</v>
      </c>
    </row>
    <row r="231" spans="1:15" s="236" customFormat="1" x14ac:dyDescent="0.2">
      <c r="A231" s="237" t="str">
        <f>name!E$5</f>
        <v>Professional occupations</v>
      </c>
      <c r="B231" s="302">
        <v>1.9889964649819516</v>
      </c>
      <c r="C231" s="302">
        <v>7.2322350992761186E-2</v>
      </c>
      <c r="D231" s="302">
        <v>0.22551608568167827</v>
      </c>
      <c r="E231" s="302">
        <f t="shared" ref="E231:E238" si="105">SUM(B231:D231)</f>
        <v>2.2868349016563911</v>
      </c>
      <c r="F231" s="303"/>
      <c r="G231" s="302">
        <v>2.3999580162592906</v>
      </c>
      <c r="H231" s="302">
        <v>0.11833639402935758</v>
      </c>
      <c r="I231" s="302">
        <v>9.3512446086121775E-2</v>
      </c>
      <c r="J231" s="302">
        <f t="shared" ref="J231:J233" si="106">SUM(G231:I231)</f>
        <v>2.6118068563747703</v>
      </c>
      <c r="K231" s="303"/>
      <c r="L231" s="302">
        <v>3.2017675154953746</v>
      </c>
      <c r="M231" s="302">
        <v>0.16437398138984441</v>
      </c>
      <c r="N231" s="302">
        <v>0.10382121383391371</v>
      </c>
      <c r="O231" s="302">
        <f t="shared" ref="O231:O238" si="107">SUM(L231:N231)</f>
        <v>3.4699627107191326</v>
      </c>
    </row>
    <row r="232" spans="1:15" s="236" customFormat="1" x14ac:dyDescent="0.2">
      <c r="A232" s="237" t="str">
        <f>name!E$6</f>
        <v>Associate professional occupations</v>
      </c>
      <c r="B232" s="302">
        <v>0.66154228096611045</v>
      </c>
      <c r="C232" s="302">
        <v>6.3205420446494992E-2</v>
      </c>
      <c r="D232" s="302">
        <v>0.11271006306826423</v>
      </c>
      <c r="E232" s="302">
        <f t="shared" si="105"/>
        <v>0.83745776448086973</v>
      </c>
      <c r="F232" s="303"/>
      <c r="G232" s="302">
        <v>0.71595284041267659</v>
      </c>
      <c r="H232" s="302">
        <v>8.1547793654535405E-2</v>
      </c>
      <c r="I232" s="302">
        <v>5.4657212891494333E-2</v>
      </c>
      <c r="J232" s="302">
        <f t="shared" si="106"/>
        <v>0.85215784695870633</v>
      </c>
      <c r="K232" s="303"/>
      <c r="L232" s="302">
        <v>0.72054817583802011</v>
      </c>
      <c r="M232" s="302">
        <v>8.2714238196952436E-2</v>
      </c>
      <c r="N232" s="302">
        <v>5.9369023037056379E-2</v>
      </c>
      <c r="O232" s="302">
        <f t="shared" si="107"/>
        <v>0.86263143707202894</v>
      </c>
    </row>
    <row r="233" spans="1:15" s="236" customFormat="1" x14ac:dyDescent="0.2">
      <c r="A233" s="237" t="str">
        <f>name!E$7</f>
        <v>Administrative and secretarial occupations</v>
      </c>
      <c r="B233" s="302">
        <v>0.26159503375752979</v>
      </c>
      <c r="C233" s="302">
        <v>0.12901871742919815</v>
      </c>
      <c r="D233" s="302">
        <v>2.0442774663602857E-2</v>
      </c>
      <c r="E233" s="302">
        <f t="shared" si="105"/>
        <v>0.41105652585033076</v>
      </c>
      <c r="F233" s="303"/>
      <c r="G233" s="302">
        <v>0.21003568714830073</v>
      </c>
      <c r="H233" s="302">
        <v>0.1411709387642319</v>
      </c>
      <c r="I233" s="302">
        <v>9.7160429002461531E-3</v>
      </c>
      <c r="J233" s="302">
        <f t="shared" si="106"/>
        <v>0.36092266881277874</v>
      </c>
      <c r="K233" s="303"/>
      <c r="L233" s="302">
        <v>0.20527196922596957</v>
      </c>
      <c r="M233" s="302">
        <v>0.12890027317372296</v>
      </c>
      <c r="N233" s="302">
        <v>5.5871487063366039E-3</v>
      </c>
      <c r="O233" s="302">
        <f t="shared" si="107"/>
        <v>0.33975939110602915</v>
      </c>
    </row>
    <row r="234" spans="1:15" s="236" customFormat="1" x14ac:dyDescent="0.2">
      <c r="A234" s="237" t="str">
        <f>name!E$8</f>
        <v>Skilled trades occupations</v>
      </c>
      <c r="B234" s="302">
        <v>0.26982265184887028</v>
      </c>
      <c r="C234" s="302">
        <v>2.4790317347932429E-2</v>
      </c>
      <c r="D234" s="302">
        <v>8.3010604014217684E-2</v>
      </c>
      <c r="E234" s="302">
        <f t="shared" si="105"/>
        <v>0.37762357321102036</v>
      </c>
      <c r="F234" s="303"/>
      <c r="G234" s="302">
        <v>0.23559478775620946</v>
      </c>
      <c r="H234" s="302">
        <v>1.8038820458819684E-2</v>
      </c>
      <c r="I234" s="302">
        <v>2.6620672013459568E-2</v>
      </c>
      <c r="J234" s="302">
        <f>SUM(G234:I234)</f>
        <v>0.28025428022848869</v>
      </c>
      <c r="K234" s="303"/>
      <c r="L234" s="302">
        <v>0.16695349842129653</v>
      </c>
      <c r="M234" s="302">
        <v>2.6654728639640399E-2</v>
      </c>
      <c r="N234" s="302">
        <v>4.6031238269750488E-2</v>
      </c>
      <c r="O234" s="302">
        <f t="shared" si="107"/>
        <v>0.23963946533068742</v>
      </c>
    </row>
    <row r="235" spans="1:15" s="236" customFormat="1" x14ac:dyDescent="0.2">
      <c r="A235" s="237" t="str">
        <f>name!E$9</f>
        <v>Caring, leisure and other service occupations</v>
      </c>
      <c r="B235" s="302">
        <v>0.10523322381199199</v>
      </c>
      <c r="C235" s="302">
        <v>2.297615223218501E-2</v>
      </c>
      <c r="D235" s="302">
        <v>1.3117609731254398E-2</v>
      </c>
      <c r="E235" s="302">
        <f t="shared" si="105"/>
        <v>0.1413269857754314</v>
      </c>
      <c r="F235" s="303"/>
      <c r="G235" s="302">
        <v>9.2526666792377088E-2</v>
      </c>
      <c r="H235" s="302">
        <v>2.555634809998272E-2</v>
      </c>
      <c r="I235" s="302">
        <v>7.9675691446249811E-3</v>
      </c>
      <c r="J235" s="302">
        <f t="shared" ref="J235:J238" si="108">SUM(G235:I235)</f>
        <v>0.1260505840369848</v>
      </c>
      <c r="K235" s="303"/>
      <c r="L235" s="302">
        <v>0.12415499103917639</v>
      </c>
      <c r="M235" s="302">
        <v>2.8698406911696835E-2</v>
      </c>
      <c r="N235" s="302">
        <v>1.2200738783670579E-2</v>
      </c>
      <c r="O235" s="302">
        <f t="shared" si="107"/>
        <v>0.1650541367345438</v>
      </c>
    </row>
    <row r="236" spans="1:15" s="236" customFormat="1" x14ac:dyDescent="0.2">
      <c r="A236" s="237" t="str">
        <f>name!E$10</f>
        <v>Sales and customer service occupations</v>
      </c>
      <c r="B236" s="302">
        <v>0.14114482027698064</v>
      </c>
      <c r="C236" s="302">
        <v>0.10902227278360774</v>
      </c>
      <c r="D236" s="302">
        <v>1.2584829100837205E-2</v>
      </c>
      <c r="E236" s="302">
        <f t="shared" si="105"/>
        <v>0.26275192216142557</v>
      </c>
      <c r="F236" s="303"/>
      <c r="G236" s="302">
        <v>0.11799921393646615</v>
      </c>
      <c r="H236" s="302">
        <v>7.2600327082462279E-2</v>
      </c>
      <c r="I236" s="302">
        <v>4.2044235341900703E-3</v>
      </c>
      <c r="J236" s="302">
        <f t="shared" si="108"/>
        <v>0.19480396455311849</v>
      </c>
      <c r="K236" s="303"/>
      <c r="L236" s="302">
        <v>0.14059760286230261</v>
      </c>
      <c r="M236" s="302">
        <v>8.3985663764117091E-2</v>
      </c>
      <c r="N236" s="302">
        <v>4.6106014074621376E-3</v>
      </c>
      <c r="O236" s="302">
        <f t="shared" si="107"/>
        <v>0.22919386803388184</v>
      </c>
    </row>
    <row r="237" spans="1:15" s="236" customFormat="1" x14ac:dyDescent="0.2">
      <c r="A237" s="237" t="str">
        <f>name!E$11</f>
        <v>Process, plant and machine operatives</v>
      </c>
      <c r="B237" s="302">
        <v>2.8052954896366281E-2</v>
      </c>
      <c r="C237" s="302">
        <v>1.9245695573327084E-2</v>
      </c>
      <c r="D237" s="302">
        <v>2.0777006175351928E-2</v>
      </c>
      <c r="E237" s="302">
        <f t="shared" si="105"/>
        <v>6.8075656645045293E-2</v>
      </c>
      <c r="F237" s="303"/>
      <c r="G237" s="302">
        <v>2.0968446633019854E-2</v>
      </c>
      <c r="H237" s="302">
        <v>2.0325816163279314E-2</v>
      </c>
      <c r="I237" s="302">
        <v>8.7492292891302951E-3</v>
      </c>
      <c r="J237" s="302">
        <f t="shared" si="108"/>
        <v>5.0043492085429457E-2</v>
      </c>
      <c r="K237" s="303"/>
      <c r="L237" s="302">
        <v>1.8709261375811199E-2</v>
      </c>
      <c r="M237" s="302">
        <v>2.4393935744189639E-2</v>
      </c>
      <c r="N237" s="302">
        <v>1.3219233593875505E-2</v>
      </c>
      <c r="O237" s="302">
        <f t="shared" si="107"/>
        <v>5.632243071387634E-2</v>
      </c>
    </row>
    <row r="238" spans="1:15" s="236" customFormat="1" x14ac:dyDescent="0.2">
      <c r="A238" s="237" t="str">
        <f>name!E$12</f>
        <v>Elementary occupations</v>
      </c>
      <c r="B238" s="302">
        <v>6.8783761902947979E-2</v>
      </c>
      <c r="C238" s="302">
        <v>3.9818207072071933E-2</v>
      </c>
      <c r="D238" s="302">
        <v>2.4338773954562257E-2</v>
      </c>
      <c r="E238" s="302">
        <f t="shared" si="105"/>
        <v>0.13294074292958219</v>
      </c>
      <c r="F238" s="303"/>
      <c r="G238" s="302">
        <v>5.6127943856275814E-2</v>
      </c>
      <c r="H238" s="302">
        <v>3.5834615348649235E-2</v>
      </c>
      <c r="I238" s="302">
        <v>9.1008913401605645E-3</v>
      </c>
      <c r="J238" s="302">
        <f t="shared" si="108"/>
        <v>0.10106345054508561</v>
      </c>
      <c r="K238" s="303"/>
      <c r="L238" s="302">
        <v>5.9243737771106676E-2</v>
      </c>
      <c r="M238" s="302">
        <v>3.9283532343971507E-2</v>
      </c>
      <c r="N238" s="302">
        <v>1.7142188124850813E-2</v>
      </c>
      <c r="O238" s="302">
        <f t="shared" si="107"/>
        <v>0.115669458239929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4.2179316828092777</v>
      </c>
      <c r="C240" s="311">
        <f t="shared" ref="C240:E240" si="109">SUM(C230:C238)</f>
        <v>0.5411793937193673</v>
      </c>
      <c r="D240" s="311">
        <f t="shared" si="109"/>
        <v>0.60688892347136913</v>
      </c>
      <c r="E240" s="311">
        <f t="shared" si="109"/>
        <v>5.3660000000000139</v>
      </c>
      <c r="F240" s="311"/>
      <c r="G240" s="311">
        <f t="shared" ref="G240:J240" si="110">SUM(G230:G238)</f>
        <v>4.5964042981193769</v>
      </c>
      <c r="H240" s="311">
        <f t="shared" si="110"/>
        <v>0.61458645490690489</v>
      </c>
      <c r="I240" s="311">
        <f t="shared" si="110"/>
        <v>0.25800924697371697</v>
      </c>
      <c r="J240" s="311">
        <f t="shared" si="110"/>
        <v>5.4689999999999994</v>
      </c>
      <c r="K240" s="311"/>
      <c r="L240" s="311">
        <f t="shared" ref="L240:O240" si="111">SUM(L230:L238)</f>
        <v>5.3560380372059857</v>
      </c>
      <c r="M240" s="311">
        <f t="shared" si="111"/>
        <v>0.69770376286996572</v>
      </c>
      <c r="N240" s="311">
        <f t="shared" si="111"/>
        <v>0.31225819992404374</v>
      </c>
      <c r="O240" s="311">
        <f t="shared" si="111"/>
        <v>6.3659999999999952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0.82202778549041233</v>
      </c>
      <c r="C247" s="302">
        <v>7.6388077742427604E-2</v>
      </c>
      <c r="D247" s="302">
        <v>0.19092074841577517</v>
      </c>
      <c r="E247" s="302">
        <f>SUM(B247:D247)</f>
        <v>1.0893366116486152</v>
      </c>
      <c r="F247" s="303"/>
      <c r="G247" s="302">
        <v>0.75162220305948002</v>
      </c>
      <c r="H247" s="302">
        <v>8.5075079282705274E-2</v>
      </c>
      <c r="I247" s="302">
        <v>8.8916558400379223E-2</v>
      </c>
      <c r="J247" s="302">
        <f>SUM(G247:I247)</f>
        <v>0.92561384074256459</v>
      </c>
      <c r="K247" s="303"/>
      <c r="L247" s="302">
        <v>0.61202523034129996</v>
      </c>
      <c r="M247" s="302">
        <v>9.7757796926217361E-2</v>
      </c>
      <c r="N247" s="302">
        <v>9.5430657129500815E-2</v>
      </c>
      <c r="O247" s="302">
        <f>SUM(L247:N247)</f>
        <v>0.80521368439701813</v>
      </c>
    </row>
    <row r="248" spans="1:15" s="236" customFormat="1" x14ac:dyDescent="0.2">
      <c r="A248" s="237" t="str">
        <f>name!E$5</f>
        <v>Professional occupations</v>
      </c>
      <c r="B248" s="302">
        <v>0.92806087108138879</v>
      </c>
      <c r="C248" s="302">
        <v>5.72795330340993E-2</v>
      </c>
      <c r="D248" s="302">
        <v>0.20480996069810031</v>
      </c>
      <c r="E248" s="302">
        <f t="shared" ref="E248:E255" si="112">SUM(B248:D248)</f>
        <v>1.1901503648135883</v>
      </c>
      <c r="F248" s="303"/>
      <c r="G248" s="302">
        <v>1.0103845331314554</v>
      </c>
      <c r="H248" s="302">
        <v>5.9959736494601901E-2</v>
      </c>
      <c r="I248" s="302">
        <v>9.4190881421233802E-2</v>
      </c>
      <c r="J248" s="302">
        <f t="shared" ref="J248:J250" si="113">SUM(G248:I248)</f>
        <v>1.164535151047291</v>
      </c>
      <c r="K248" s="303"/>
      <c r="L248" s="302">
        <v>1.1868353849697724</v>
      </c>
      <c r="M248" s="302">
        <v>6.3188823721087375E-2</v>
      </c>
      <c r="N248" s="302">
        <v>8.6631486404918884E-2</v>
      </c>
      <c r="O248" s="302">
        <f t="shared" ref="O248:O255" si="114">SUM(L248:N248)</f>
        <v>1.3366556950957786</v>
      </c>
    </row>
    <row r="249" spans="1:15" s="236" customFormat="1" x14ac:dyDescent="0.2">
      <c r="A249" s="237" t="str">
        <f>name!E$6</f>
        <v>Associate professional occupations</v>
      </c>
      <c r="B249" s="302">
        <v>0.95358242654267611</v>
      </c>
      <c r="C249" s="302">
        <v>0.13020421990945602</v>
      </c>
      <c r="D249" s="302">
        <v>0.26813382433511307</v>
      </c>
      <c r="E249" s="302">
        <f t="shared" si="112"/>
        <v>1.3519204707872452</v>
      </c>
      <c r="F249" s="303"/>
      <c r="G249" s="302">
        <v>0.90053530031679607</v>
      </c>
      <c r="H249" s="302">
        <v>0.10275984895432254</v>
      </c>
      <c r="I249" s="302">
        <v>0.13965732758228597</v>
      </c>
      <c r="J249" s="302">
        <f t="shared" si="113"/>
        <v>1.1429524768534045</v>
      </c>
      <c r="K249" s="303"/>
      <c r="L249" s="302">
        <v>0.79561052618561712</v>
      </c>
      <c r="M249" s="302">
        <v>9.9776878448715842E-2</v>
      </c>
      <c r="N249" s="302">
        <v>0.15186491307192976</v>
      </c>
      <c r="O249" s="302">
        <f t="shared" si="114"/>
        <v>1.0472523177062627</v>
      </c>
    </row>
    <row r="250" spans="1:15" s="236" customFormat="1" x14ac:dyDescent="0.2">
      <c r="A250" s="237" t="str">
        <f>name!E$7</f>
        <v>Administrative and secretarial occupations</v>
      </c>
      <c r="B250" s="302">
        <v>1.0101150238071157</v>
      </c>
      <c r="C250" s="302">
        <v>0.63449533078338405</v>
      </c>
      <c r="D250" s="302">
        <v>8.0846589612045425E-2</v>
      </c>
      <c r="E250" s="302">
        <f t="shared" si="112"/>
        <v>1.7254569442025451</v>
      </c>
      <c r="F250" s="303"/>
      <c r="G250" s="302">
        <v>0.76172704662054003</v>
      </c>
      <c r="H250" s="302">
        <v>0.39805513592191982</v>
      </c>
      <c r="I250" s="302">
        <v>3.4391532814620103E-2</v>
      </c>
      <c r="J250" s="302">
        <f t="shared" si="113"/>
        <v>1.1941737153570799</v>
      </c>
      <c r="K250" s="303"/>
      <c r="L250" s="302">
        <v>0.60721364304339709</v>
      </c>
      <c r="M250" s="302">
        <v>0.33165877910586278</v>
      </c>
      <c r="N250" s="302">
        <v>2.3477568315709206E-2</v>
      </c>
      <c r="O250" s="302">
        <f t="shared" si="114"/>
        <v>0.96234999046496916</v>
      </c>
    </row>
    <row r="251" spans="1:15" s="236" customFormat="1" x14ac:dyDescent="0.2">
      <c r="A251" s="237" t="str">
        <f>name!E$8</f>
        <v>Skilled trades occupations</v>
      </c>
      <c r="B251" s="302">
        <v>5.9279649252641314E-2</v>
      </c>
      <c r="C251" s="302">
        <v>1.2983286165434709E-2</v>
      </c>
      <c r="D251" s="302">
        <v>6.2160347976148403E-2</v>
      </c>
      <c r="E251" s="302">
        <f t="shared" si="112"/>
        <v>0.13442328339422444</v>
      </c>
      <c r="F251" s="303"/>
      <c r="G251" s="302">
        <v>4.0213662864260216E-2</v>
      </c>
      <c r="H251" s="302">
        <v>7.710506022807621E-3</v>
      </c>
      <c r="I251" s="302">
        <v>2.4653108424584593E-2</v>
      </c>
      <c r="J251" s="302">
        <f>SUM(G251:I251)</f>
        <v>7.2577277311652436E-2</v>
      </c>
      <c r="K251" s="303"/>
      <c r="L251" s="302">
        <v>3.306755232911112E-2</v>
      </c>
      <c r="M251" s="302">
        <v>8.2106713769187559E-3</v>
      </c>
      <c r="N251" s="302">
        <v>2.457780128512092E-2</v>
      </c>
      <c r="O251" s="302">
        <f t="shared" si="114"/>
        <v>6.5856024991150799E-2</v>
      </c>
    </row>
    <row r="252" spans="1:15" s="236" customFormat="1" x14ac:dyDescent="0.2">
      <c r="A252" s="237" t="str">
        <f>name!E$9</f>
        <v>Caring, leisure and other service occupations</v>
      </c>
      <c r="B252" s="302">
        <v>2.3007832240793499E-2</v>
      </c>
      <c r="C252" s="302">
        <v>4.1498248651496497E-3</v>
      </c>
      <c r="D252" s="302">
        <v>3.8515927179716122E-2</v>
      </c>
      <c r="E252" s="302">
        <f t="shared" si="112"/>
        <v>6.5673584285659267E-2</v>
      </c>
      <c r="F252" s="303"/>
      <c r="G252" s="302">
        <v>2.4946391984842414E-2</v>
      </c>
      <c r="H252" s="302">
        <v>3.1667677175676091E-3</v>
      </c>
      <c r="I252" s="302">
        <v>1.6392131977188952E-2</v>
      </c>
      <c r="J252" s="302">
        <f t="shared" ref="J252:J255" si="115">SUM(G252:I252)</f>
        <v>4.4505291679598977E-2</v>
      </c>
      <c r="K252" s="303"/>
      <c r="L252" s="302">
        <v>2.5516764858814951E-2</v>
      </c>
      <c r="M252" s="302">
        <v>2.3955681655749741E-3</v>
      </c>
      <c r="N252" s="302">
        <v>2.2120646816618517E-2</v>
      </c>
      <c r="O252" s="302">
        <f t="shared" si="114"/>
        <v>5.0032979841008442E-2</v>
      </c>
    </row>
    <row r="253" spans="1:15" s="236" customFormat="1" x14ac:dyDescent="0.2">
      <c r="A253" s="237" t="str">
        <f>name!E$10</f>
        <v>Sales and customer service occupations</v>
      </c>
      <c r="B253" s="302">
        <v>0.21825861583653158</v>
      </c>
      <c r="C253" s="302">
        <v>0.14140752295545053</v>
      </c>
      <c r="D253" s="302">
        <v>0.10467993596116661</v>
      </c>
      <c r="E253" s="302">
        <f t="shared" si="112"/>
        <v>0.46434607475314871</v>
      </c>
      <c r="F253" s="303"/>
      <c r="G253" s="302">
        <v>0.17211547045459227</v>
      </c>
      <c r="H253" s="302">
        <v>0.11308034846959301</v>
      </c>
      <c r="I253" s="302">
        <v>3.2690438033099067E-2</v>
      </c>
      <c r="J253" s="302">
        <f t="shared" si="115"/>
        <v>0.31788625695728434</v>
      </c>
      <c r="K253" s="303"/>
      <c r="L253" s="302">
        <v>0.14629436903826837</v>
      </c>
      <c r="M253" s="302">
        <v>0.10913455312938396</v>
      </c>
      <c r="N253" s="302">
        <v>2.3548301651153954E-2</v>
      </c>
      <c r="O253" s="302">
        <f t="shared" si="114"/>
        <v>0.2789772238188063</v>
      </c>
    </row>
    <row r="254" spans="1:15" s="236" customFormat="1" x14ac:dyDescent="0.2">
      <c r="A254" s="237" t="str">
        <f>name!E$11</f>
        <v>Process, plant and machine operatives</v>
      </c>
      <c r="B254" s="302">
        <v>2.0831005596154823E-2</v>
      </c>
      <c r="C254" s="302">
        <v>3.163480449156415E-3</v>
      </c>
      <c r="D254" s="302">
        <v>2.6496200623295069E-2</v>
      </c>
      <c r="E254" s="302">
        <f t="shared" si="112"/>
        <v>5.0490686668606302E-2</v>
      </c>
      <c r="F254" s="303"/>
      <c r="G254" s="302">
        <v>1.3927005454222154E-2</v>
      </c>
      <c r="H254" s="302">
        <v>2.9374571321779523E-3</v>
      </c>
      <c r="I254" s="302">
        <v>2.0980915821372889E-2</v>
      </c>
      <c r="J254" s="302">
        <f t="shared" si="115"/>
        <v>3.7845378407772995E-2</v>
      </c>
      <c r="K254" s="303"/>
      <c r="L254" s="302">
        <v>1.1710796227545882E-2</v>
      </c>
      <c r="M254" s="302">
        <v>3.8244814641965421E-3</v>
      </c>
      <c r="N254" s="302">
        <v>2.5358836124063366E-2</v>
      </c>
      <c r="O254" s="302">
        <f t="shared" si="114"/>
        <v>4.0894113815805794E-2</v>
      </c>
    </row>
    <row r="255" spans="1:15" s="236" customFormat="1" x14ac:dyDescent="0.2">
      <c r="A255" s="237" t="str">
        <f>name!E$12</f>
        <v>Elementary occupations</v>
      </c>
      <c r="B255" s="302">
        <v>4.4493019179053919E-2</v>
      </c>
      <c r="C255" s="302">
        <v>1.5380462107503759E-2</v>
      </c>
      <c r="D255" s="302">
        <v>3.8328498159808592E-2</v>
      </c>
      <c r="E255" s="302">
        <f t="shared" si="112"/>
        <v>9.8201979446366272E-2</v>
      </c>
      <c r="F255" s="303"/>
      <c r="G255" s="302">
        <v>3.0648695242552686E-2</v>
      </c>
      <c r="H255" s="302">
        <v>9.4591496836062775E-3</v>
      </c>
      <c r="I255" s="302">
        <v>1.2802766717186536E-2</v>
      </c>
      <c r="J255" s="302">
        <f t="shared" si="115"/>
        <v>5.2910611643345498E-2</v>
      </c>
      <c r="K255" s="303"/>
      <c r="L255" s="302">
        <v>2.6690332846475043E-2</v>
      </c>
      <c r="M255" s="302">
        <v>7.2090132003988479E-3</v>
      </c>
      <c r="N255" s="302">
        <v>1.4868623822319326E-2</v>
      </c>
      <c r="O255" s="302">
        <f t="shared" si="114"/>
        <v>4.8767969869193219E-2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4.0796562290267682</v>
      </c>
      <c r="C257" s="311">
        <f t="shared" ref="C257:E257" si="116">SUM(C247:C255)</f>
        <v>1.0754517380120621</v>
      </c>
      <c r="D257" s="311">
        <f t="shared" si="116"/>
        <v>1.0148920329611688</v>
      </c>
      <c r="E257" s="311">
        <f t="shared" si="116"/>
        <v>6.1699999999999982</v>
      </c>
      <c r="F257" s="311"/>
      <c r="G257" s="311">
        <f t="shared" ref="G257:J257" si="117">SUM(G247:G255)</f>
        <v>3.7061203091287411</v>
      </c>
      <c r="H257" s="311">
        <f t="shared" si="117"/>
        <v>0.78220402967930214</v>
      </c>
      <c r="I257" s="311">
        <f t="shared" si="117"/>
        <v>0.46467566119195119</v>
      </c>
      <c r="J257" s="311">
        <f t="shared" si="117"/>
        <v>4.9529999999999941</v>
      </c>
      <c r="K257" s="311"/>
      <c r="L257" s="311">
        <f t="shared" ref="L257:O257" si="118">SUM(L247:L255)</f>
        <v>3.4449645998403025</v>
      </c>
      <c r="M257" s="311">
        <f t="shared" si="118"/>
        <v>0.72315656553835639</v>
      </c>
      <c r="N257" s="311">
        <f t="shared" si="118"/>
        <v>0.46787883462133478</v>
      </c>
      <c r="O257" s="311">
        <f t="shared" si="118"/>
        <v>4.635999999999993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0.73338290839668885</v>
      </c>
      <c r="C264" s="302">
        <v>0.11734069808796768</v>
      </c>
      <c r="D264" s="302">
        <v>0.34140437879390534</v>
      </c>
      <c r="E264" s="302">
        <f>SUM(B264:D264)</f>
        <v>1.1921279852785618</v>
      </c>
      <c r="F264" s="303"/>
      <c r="G264" s="302">
        <v>1.0724641669004236</v>
      </c>
      <c r="H264" s="302">
        <v>0.18452455083423178</v>
      </c>
      <c r="I264" s="302">
        <v>0.6797407403753839</v>
      </c>
      <c r="J264" s="302">
        <f>SUM(G264:I264)</f>
        <v>1.9367294581100392</v>
      </c>
      <c r="K264" s="303"/>
      <c r="L264" s="302">
        <v>1.0370951076823445</v>
      </c>
      <c r="M264" s="302">
        <v>0.17080497404256106</v>
      </c>
      <c r="N264" s="302">
        <v>0.84224699299725003</v>
      </c>
      <c r="O264" s="302">
        <f>SUM(L264:N264)</f>
        <v>2.0501470747221555</v>
      </c>
    </row>
    <row r="265" spans="1:15" s="236" customFormat="1" x14ac:dyDescent="0.2">
      <c r="A265" s="237" t="str">
        <f>name!E$5</f>
        <v>Professional occupations</v>
      </c>
      <c r="B265" s="302">
        <v>0.69298674540859018</v>
      </c>
      <c r="C265" s="302">
        <v>0.13058518980950581</v>
      </c>
      <c r="D265" s="302">
        <v>5.4376815599041207E-2</v>
      </c>
      <c r="E265" s="302">
        <f t="shared" ref="E265:E272" si="119">SUM(B265:D265)</f>
        <v>0.87794875081713719</v>
      </c>
      <c r="F265" s="303"/>
      <c r="G265" s="302">
        <v>1.1758210713392732</v>
      </c>
      <c r="H265" s="302">
        <v>0.16994999602914612</v>
      </c>
      <c r="I265" s="302">
        <v>0.10380082630673333</v>
      </c>
      <c r="J265" s="302">
        <f t="shared" ref="J265:J267" si="120">SUM(G265:I265)</f>
        <v>1.4495718936751527</v>
      </c>
      <c r="K265" s="303"/>
      <c r="L265" s="302">
        <v>1.3326420126607805</v>
      </c>
      <c r="M265" s="302">
        <v>0.18567510963808598</v>
      </c>
      <c r="N265" s="302">
        <v>5.7088351890241612E-2</v>
      </c>
      <c r="O265" s="302">
        <f t="shared" ref="O265:O272" si="121">SUM(L265:N265)</f>
        <v>1.5754054741891081</v>
      </c>
    </row>
    <row r="266" spans="1:15" s="236" customFormat="1" x14ac:dyDescent="0.2">
      <c r="A266" s="237" t="str">
        <f>name!E$6</f>
        <v>Associate professional occupations</v>
      </c>
      <c r="B266" s="302">
        <v>0.58015584242287255</v>
      </c>
      <c r="C266" s="302">
        <v>0.15917219008854325</v>
      </c>
      <c r="D266" s="302">
        <v>5.4030901261423188E-2</v>
      </c>
      <c r="E266" s="302">
        <f t="shared" si="119"/>
        <v>0.79335893377283895</v>
      </c>
      <c r="F266" s="303"/>
      <c r="G266" s="302">
        <v>0.89351574454848737</v>
      </c>
      <c r="H266" s="302">
        <v>0.19567297894246014</v>
      </c>
      <c r="I266" s="302">
        <v>8.9826985998033709E-2</v>
      </c>
      <c r="J266" s="302">
        <f t="shared" si="120"/>
        <v>1.179015709488981</v>
      </c>
      <c r="K266" s="303"/>
      <c r="L266" s="302">
        <v>1.020966401718246</v>
      </c>
      <c r="M266" s="302">
        <v>0.21503273241009277</v>
      </c>
      <c r="N266" s="302">
        <v>8.6346114579772273E-2</v>
      </c>
      <c r="O266" s="302">
        <f t="shared" si="121"/>
        <v>1.3223452487081111</v>
      </c>
    </row>
    <row r="267" spans="1:15" s="236" customFormat="1" x14ac:dyDescent="0.2">
      <c r="A267" s="237" t="str">
        <f>name!E$7</f>
        <v>Administrative and secretarial occupations</v>
      </c>
      <c r="B267" s="302">
        <v>0.552269475374074</v>
      </c>
      <c r="C267" s="302">
        <v>0.74594390329690596</v>
      </c>
      <c r="D267" s="302">
        <v>4.0060530995013915E-2</v>
      </c>
      <c r="E267" s="302">
        <f t="shared" si="119"/>
        <v>1.3382739096659939</v>
      </c>
      <c r="F267" s="303"/>
      <c r="G267" s="302">
        <v>0.74489769441685227</v>
      </c>
      <c r="H267" s="302">
        <v>0.55496152006212474</v>
      </c>
      <c r="I267" s="302">
        <v>2.4795552455327087E-2</v>
      </c>
      <c r="J267" s="302">
        <f t="shared" si="120"/>
        <v>1.3246547669343041</v>
      </c>
      <c r="K267" s="303"/>
      <c r="L267" s="302">
        <v>0.6496510905717009</v>
      </c>
      <c r="M267" s="302">
        <v>0.43180365302030949</v>
      </c>
      <c r="N267" s="302">
        <v>2.3179178182605453E-2</v>
      </c>
      <c r="O267" s="302">
        <f t="shared" si="121"/>
        <v>1.1046339217746157</v>
      </c>
    </row>
    <row r="268" spans="1:15" s="236" customFormat="1" x14ac:dyDescent="0.2">
      <c r="A268" s="237" t="str">
        <f>name!E$8</f>
        <v>Skilled trades occupations</v>
      </c>
      <c r="B268" s="302">
        <v>0.30176868888420472</v>
      </c>
      <c r="C268" s="302">
        <v>3.2585494307272887E-2</v>
      </c>
      <c r="D268" s="302">
        <v>0.12116006104389035</v>
      </c>
      <c r="E268" s="302">
        <f t="shared" si="119"/>
        <v>0.4555142442353679</v>
      </c>
      <c r="F268" s="303"/>
      <c r="G268" s="302">
        <v>0.32092842055991322</v>
      </c>
      <c r="H268" s="302">
        <v>3.5635598383916264E-2</v>
      </c>
      <c r="I268" s="302">
        <v>0.19073623483840463</v>
      </c>
      <c r="J268" s="302">
        <f>SUM(G268:I268)</f>
        <v>0.54730025378223413</v>
      </c>
      <c r="K268" s="303"/>
      <c r="L268" s="302">
        <v>0.33123103045560748</v>
      </c>
      <c r="M268" s="302">
        <v>5.0325000391703296E-2</v>
      </c>
      <c r="N268" s="302">
        <v>0.19902408292610976</v>
      </c>
      <c r="O268" s="302">
        <f t="shared" si="121"/>
        <v>0.58058011377342056</v>
      </c>
    </row>
    <row r="269" spans="1:15" s="236" customFormat="1" x14ac:dyDescent="0.2">
      <c r="A269" s="237" t="str">
        <f>name!E$9</f>
        <v>Caring, leisure and other service occupations</v>
      </c>
      <c r="B269" s="302">
        <v>0.11879196030142572</v>
      </c>
      <c r="C269" s="302">
        <v>7.1138364533015974E-2</v>
      </c>
      <c r="D269" s="302">
        <v>2.1715959772288299E-2</v>
      </c>
      <c r="E269" s="302">
        <f t="shared" si="119"/>
        <v>0.21164628460672999</v>
      </c>
      <c r="F269" s="303"/>
      <c r="G269" s="302">
        <v>0.15888750902596077</v>
      </c>
      <c r="H269" s="302">
        <v>5.9339094824934664E-2</v>
      </c>
      <c r="I269" s="302">
        <v>3.6309322481155135E-2</v>
      </c>
      <c r="J269" s="302">
        <f t="shared" ref="J269:J272" si="122">SUM(G269:I269)</f>
        <v>0.25453592633205058</v>
      </c>
      <c r="K269" s="303"/>
      <c r="L269" s="302">
        <v>0.16317836234200417</v>
      </c>
      <c r="M269" s="302">
        <v>4.8019350215624562E-2</v>
      </c>
      <c r="N269" s="302">
        <v>6.0961762662959218E-2</v>
      </c>
      <c r="O269" s="302">
        <f t="shared" si="121"/>
        <v>0.27215947522058792</v>
      </c>
    </row>
    <row r="270" spans="1:15" s="236" customFormat="1" x14ac:dyDescent="0.2">
      <c r="A270" s="237" t="str">
        <f>name!E$10</f>
        <v>Sales and customer service occupations</v>
      </c>
      <c r="B270" s="302">
        <v>0.33414641022529984</v>
      </c>
      <c r="C270" s="302">
        <v>0.14158471786419208</v>
      </c>
      <c r="D270" s="302">
        <v>8.9258778800472019E-2</v>
      </c>
      <c r="E270" s="302">
        <f t="shared" si="119"/>
        <v>0.56498990688996398</v>
      </c>
      <c r="F270" s="303"/>
      <c r="G270" s="302">
        <v>0.40863571243687874</v>
      </c>
      <c r="H270" s="302">
        <v>0.13648926346220086</v>
      </c>
      <c r="I270" s="302">
        <v>0.1378754861414267</v>
      </c>
      <c r="J270" s="302">
        <f t="shared" si="122"/>
        <v>0.68300046204050635</v>
      </c>
      <c r="K270" s="303"/>
      <c r="L270" s="302">
        <v>0.39908385929004875</v>
      </c>
      <c r="M270" s="302">
        <v>0.1216816504557031</v>
      </c>
      <c r="N270" s="302">
        <v>0.12506162584914013</v>
      </c>
      <c r="O270" s="302">
        <f t="shared" si="121"/>
        <v>0.64582713559489202</v>
      </c>
    </row>
    <row r="271" spans="1:15" s="236" customFormat="1" x14ac:dyDescent="0.2">
      <c r="A271" s="237" t="str">
        <f>name!E$11</f>
        <v>Process, plant and machine operatives</v>
      </c>
      <c r="B271" s="302">
        <v>9.1261822184208433E-2</v>
      </c>
      <c r="C271" s="302">
        <v>5.5271310074897313E-3</v>
      </c>
      <c r="D271" s="302">
        <v>3.1749881368264409E-3</v>
      </c>
      <c r="E271" s="302">
        <f t="shared" si="119"/>
        <v>9.9963941328524611E-2</v>
      </c>
      <c r="F271" s="303"/>
      <c r="G271" s="302">
        <v>9.098859545038579E-2</v>
      </c>
      <c r="H271" s="302">
        <v>8.1802137661157633E-3</v>
      </c>
      <c r="I271" s="302">
        <v>8.8760189836148244E-3</v>
      </c>
      <c r="J271" s="302">
        <f t="shared" si="122"/>
        <v>0.10804482820011638</v>
      </c>
      <c r="K271" s="303"/>
      <c r="L271" s="302">
        <v>6.3311302143037124E-2</v>
      </c>
      <c r="M271" s="302">
        <v>6.7022708571293655E-3</v>
      </c>
      <c r="N271" s="302">
        <v>7.924611809433546E-3</v>
      </c>
      <c r="O271" s="302">
        <f t="shared" si="121"/>
        <v>7.7938184809600033E-2</v>
      </c>
    </row>
    <row r="272" spans="1:15" s="236" customFormat="1" x14ac:dyDescent="0.2">
      <c r="A272" s="237" t="str">
        <f>name!E$12</f>
        <v>Elementary occupations</v>
      </c>
      <c r="B272" s="302">
        <v>0.10665365396845626</v>
      </c>
      <c r="C272" s="302">
        <v>9.626660903254261E-2</v>
      </c>
      <c r="D272" s="302">
        <v>1.525578040388754E-2</v>
      </c>
      <c r="E272" s="302">
        <f t="shared" si="119"/>
        <v>0.21817604340488639</v>
      </c>
      <c r="F272" s="303"/>
      <c r="G272" s="302">
        <v>0.11688880648943532</v>
      </c>
      <c r="H272" s="302">
        <v>6.2461410180859919E-2</v>
      </c>
      <c r="I272" s="302">
        <v>1.0796484766316092E-2</v>
      </c>
      <c r="J272" s="302">
        <f t="shared" si="122"/>
        <v>0.19014670143661133</v>
      </c>
      <c r="K272" s="303"/>
      <c r="L272" s="302">
        <v>0.11051669658279709</v>
      </c>
      <c r="M272" s="302">
        <v>1.7530288727662841E-2</v>
      </c>
      <c r="N272" s="302">
        <v>1.0916385897051942E-2</v>
      </c>
      <c r="O272" s="302">
        <f t="shared" si="121"/>
        <v>0.13896337120751187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3.5114175071658216</v>
      </c>
      <c r="C274" s="311">
        <f t="shared" ref="C274:E274" si="123">SUM(C264:C272)</f>
        <v>1.500144298027436</v>
      </c>
      <c r="D274" s="311">
        <f t="shared" si="123"/>
        <v>0.74043819480674844</v>
      </c>
      <c r="E274" s="311">
        <f t="shared" si="123"/>
        <v>5.7520000000000042</v>
      </c>
      <c r="F274" s="311"/>
      <c r="G274" s="311">
        <f t="shared" ref="G274:J274" si="124">SUM(G264:G272)</f>
        <v>4.9830277211676108</v>
      </c>
      <c r="H274" s="311">
        <f t="shared" si="124"/>
        <v>1.4072146264859902</v>
      </c>
      <c r="I274" s="311">
        <f t="shared" si="124"/>
        <v>1.282757652346395</v>
      </c>
      <c r="J274" s="311">
        <f t="shared" si="124"/>
        <v>7.6729999999999956</v>
      </c>
      <c r="K274" s="311"/>
      <c r="L274" s="311">
        <f t="shared" ref="L274:O274" si="125">SUM(L264:L272)</f>
        <v>5.1076758634465671</v>
      </c>
      <c r="M274" s="311">
        <f t="shared" si="125"/>
        <v>1.2475750297588724</v>
      </c>
      <c r="N274" s="311">
        <f t="shared" si="125"/>
        <v>1.4127491067945643</v>
      </c>
      <c r="O274" s="311">
        <f t="shared" si="125"/>
        <v>7.7680000000000033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2.2970246513042514</v>
      </c>
      <c r="C281" s="302">
        <v>0.41198398962369698</v>
      </c>
      <c r="D281" s="302">
        <v>0.91936399169294258</v>
      </c>
      <c r="E281" s="302">
        <f>SUM(B281:D281)</f>
        <v>3.6283726326208909</v>
      </c>
      <c r="F281" s="303"/>
      <c r="G281" s="302">
        <v>2.6315925445253088</v>
      </c>
      <c r="H281" s="302">
        <v>0.70781335642294274</v>
      </c>
      <c r="I281" s="302">
        <v>0.99061353757351955</v>
      </c>
      <c r="J281" s="302">
        <f>SUM(G281:I281)</f>
        <v>4.330019438521771</v>
      </c>
      <c r="K281" s="303"/>
      <c r="L281" s="302">
        <v>2.410673512563545</v>
      </c>
      <c r="M281" s="302">
        <v>0.92445260595661816</v>
      </c>
      <c r="N281" s="302">
        <v>1.2469177784653955</v>
      </c>
      <c r="O281" s="302">
        <f>SUM(L281:N281)</f>
        <v>4.5820438969855584</v>
      </c>
    </row>
    <row r="282" spans="1:15" s="236" customFormat="1" x14ac:dyDescent="0.2">
      <c r="A282" s="237" t="str">
        <f>name!E$5</f>
        <v>Professional occupations</v>
      </c>
      <c r="B282" s="302">
        <v>6.1858052054868207</v>
      </c>
      <c r="C282" s="302">
        <v>0.84687117115348676</v>
      </c>
      <c r="D282" s="302">
        <v>2.3527742095460327</v>
      </c>
      <c r="E282" s="302">
        <f t="shared" ref="E282:E289" si="126">SUM(B282:D282)</f>
        <v>9.3854505861863409</v>
      </c>
      <c r="F282" s="303"/>
      <c r="G282" s="302">
        <v>8.3880289803075367</v>
      </c>
      <c r="H282" s="302">
        <v>1.4724753707427551</v>
      </c>
      <c r="I282" s="302">
        <v>2.1321712477261872</v>
      </c>
      <c r="J282" s="302">
        <f t="shared" ref="J282:J284" si="127">SUM(G282:I282)</f>
        <v>11.992675598776479</v>
      </c>
      <c r="K282" s="303"/>
      <c r="L282" s="302">
        <v>10.442884978527804</v>
      </c>
      <c r="M282" s="302">
        <v>1.8124388604466108</v>
      </c>
      <c r="N282" s="302">
        <v>2.4008325459451574</v>
      </c>
      <c r="O282" s="302">
        <f t="shared" ref="O282:O289" si="128">SUM(L282:N282)</f>
        <v>14.656156384919571</v>
      </c>
    </row>
    <row r="283" spans="1:15" s="236" customFormat="1" x14ac:dyDescent="0.2">
      <c r="A283" s="237" t="str">
        <f>name!E$6</f>
        <v>Associate professional occupations</v>
      </c>
      <c r="B283" s="302">
        <v>2.8025951127658435</v>
      </c>
      <c r="C283" s="302">
        <v>0.61031642800982344</v>
      </c>
      <c r="D283" s="302">
        <v>0.98522662508480063</v>
      </c>
      <c r="E283" s="302">
        <f t="shared" si="126"/>
        <v>4.3981381658604679</v>
      </c>
      <c r="F283" s="303"/>
      <c r="G283" s="302">
        <v>3.4378753202031644</v>
      </c>
      <c r="H283" s="302">
        <v>0.87351483996929502</v>
      </c>
      <c r="I283" s="302">
        <v>0.9643908823467312</v>
      </c>
      <c r="J283" s="302">
        <f t="shared" si="127"/>
        <v>5.2757810425191911</v>
      </c>
      <c r="K283" s="303"/>
      <c r="L283" s="302">
        <v>3.6689003049794429</v>
      </c>
      <c r="M283" s="302">
        <v>1.0339441595629655</v>
      </c>
      <c r="N283" s="302">
        <v>1.1881187288149022</v>
      </c>
      <c r="O283" s="302">
        <f t="shared" si="128"/>
        <v>5.8909631933573108</v>
      </c>
    </row>
    <row r="284" spans="1:15" s="236" customFormat="1" x14ac:dyDescent="0.2">
      <c r="A284" s="237" t="str">
        <f>name!E$7</f>
        <v>Administrative and secretarial occupations</v>
      </c>
      <c r="B284" s="302">
        <v>2.2926756281298499</v>
      </c>
      <c r="C284" s="302">
        <v>2.0209198621688329</v>
      </c>
      <c r="D284" s="302">
        <v>0.51612876796127272</v>
      </c>
      <c r="E284" s="302">
        <f t="shared" si="126"/>
        <v>4.8297242582599553</v>
      </c>
      <c r="F284" s="303"/>
      <c r="G284" s="302">
        <v>2.5519954721178038</v>
      </c>
      <c r="H284" s="302">
        <v>2.4878772697516931</v>
      </c>
      <c r="I284" s="302">
        <v>0.65984420830973989</v>
      </c>
      <c r="J284" s="302">
        <f t="shared" si="127"/>
        <v>5.6997169501792362</v>
      </c>
      <c r="K284" s="303"/>
      <c r="L284" s="302">
        <v>1.9462687351374484</v>
      </c>
      <c r="M284" s="302">
        <v>2.5502884290435057</v>
      </c>
      <c r="N284" s="302">
        <v>0.59840769310461295</v>
      </c>
      <c r="O284" s="302">
        <f t="shared" si="128"/>
        <v>5.094964857285567</v>
      </c>
    </row>
    <row r="285" spans="1:15" s="236" customFormat="1" x14ac:dyDescent="0.2">
      <c r="A285" s="237" t="str">
        <f>name!E$8</f>
        <v>Skilled trades occupations</v>
      </c>
      <c r="B285" s="302">
        <v>0.61396461999277796</v>
      </c>
      <c r="C285" s="302">
        <v>0.14709985472567041</v>
      </c>
      <c r="D285" s="302">
        <v>0.26115213051803271</v>
      </c>
      <c r="E285" s="302">
        <f t="shared" si="126"/>
        <v>1.0222166052364812</v>
      </c>
      <c r="F285" s="303"/>
      <c r="G285" s="302">
        <v>0.48588394916135186</v>
      </c>
      <c r="H285" s="302">
        <v>9.1185278396822389E-2</v>
      </c>
      <c r="I285" s="302">
        <v>0.20571264485463137</v>
      </c>
      <c r="J285" s="302">
        <f>SUM(G285:I285)</f>
        <v>0.78278187241280561</v>
      </c>
      <c r="K285" s="303"/>
      <c r="L285" s="302">
        <v>0.42141398569063721</v>
      </c>
      <c r="M285" s="302">
        <v>0.12008668544689007</v>
      </c>
      <c r="N285" s="302">
        <v>0.28181748990542071</v>
      </c>
      <c r="O285" s="302">
        <f t="shared" si="128"/>
        <v>0.82331816104294808</v>
      </c>
    </row>
    <row r="286" spans="1:15" s="236" customFormat="1" x14ac:dyDescent="0.2">
      <c r="A286" s="237" t="str">
        <f>name!E$9</f>
        <v>Caring, leisure and other service occupations</v>
      </c>
      <c r="B286" s="302">
        <v>0.22398032224987272</v>
      </c>
      <c r="C286" s="302">
        <v>0.15684370235946113</v>
      </c>
      <c r="D286" s="302">
        <v>0.22012618195074651</v>
      </c>
      <c r="E286" s="302">
        <f t="shared" si="126"/>
        <v>0.60095020656008036</v>
      </c>
      <c r="F286" s="303"/>
      <c r="G286" s="302">
        <v>0.29983072363836799</v>
      </c>
      <c r="H286" s="302">
        <v>0.25038950544316813</v>
      </c>
      <c r="I286" s="302">
        <v>0.36520728075207815</v>
      </c>
      <c r="J286" s="302">
        <f t="shared" ref="J286:J289" si="129">SUM(G286:I286)</f>
        <v>0.91542750983361421</v>
      </c>
      <c r="K286" s="303"/>
      <c r="L286" s="302">
        <v>0.3425754190403611</v>
      </c>
      <c r="M286" s="302">
        <v>0.27003088621348376</v>
      </c>
      <c r="N286" s="302">
        <v>0.49847179703687</v>
      </c>
      <c r="O286" s="302">
        <f t="shared" si="128"/>
        <v>1.1110781022907148</v>
      </c>
    </row>
    <row r="287" spans="1:15" s="236" customFormat="1" x14ac:dyDescent="0.2">
      <c r="A287" s="237" t="str">
        <f>name!E$10</f>
        <v>Sales and customer service occupations</v>
      </c>
      <c r="B287" s="302">
        <v>0.4605146254324145</v>
      </c>
      <c r="C287" s="302">
        <v>0.30839450890799608</v>
      </c>
      <c r="D287" s="302">
        <v>0.21434979360731979</v>
      </c>
      <c r="E287" s="302">
        <f t="shared" si="126"/>
        <v>0.9832589279477304</v>
      </c>
      <c r="F287" s="303"/>
      <c r="G287" s="302">
        <v>0.48905477650625395</v>
      </c>
      <c r="H287" s="302">
        <v>0.36031163002858935</v>
      </c>
      <c r="I287" s="302">
        <v>0.16303620923589932</v>
      </c>
      <c r="J287" s="302">
        <f t="shared" si="129"/>
        <v>1.0124026157707426</v>
      </c>
      <c r="K287" s="303"/>
      <c r="L287" s="302">
        <v>0.47423284068575094</v>
      </c>
      <c r="M287" s="302">
        <v>0.42973300269351888</v>
      </c>
      <c r="N287" s="302">
        <v>0.13607064151535059</v>
      </c>
      <c r="O287" s="302">
        <f t="shared" si="128"/>
        <v>1.0400364848946204</v>
      </c>
    </row>
    <row r="288" spans="1:15" s="236" customFormat="1" x14ac:dyDescent="0.2">
      <c r="A288" s="237" t="str">
        <f>name!E$11</f>
        <v>Process, plant and machine operatives</v>
      </c>
      <c r="B288" s="302">
        <v>0.28493345881232107</v>
      </c>
      <c r="C288" s="302">
        <v>9.9395884975568352E-2</v>
      </c>
      <c r="D288" s="302">
        <v>5.6192369940375755E-2</v>
      </c>
      <c r="E288" s="302">
        <f t="shared" si="126"/>
        <v>0.44052171372826515</v>
      </c>
      <c r="F288" s="303"/>
      <c r="G288" s="302">
        <v>0.2054280970499463</v>
      </c>
      <c r="H288" s="302">
        <v>8.8006227187357677E-2</v>
      </c>
      <c r="I288" s="302">
        <v>4.8040361297203606E-2</v>
      </c>
      <c r="J288" s="302">
        <f t="shared" si="129"/>
        <v>0.3414746855345076</v>
      </c>
      <c r="K288" s="303"/>
      <c r="L288" s="302">
        <v>0.15245618943845102</v>
      </c>
      <c r="M288" s="302">
        <v>0.10343994692099862</v>
      </c>
      <c r="N288" s="302">
        <v>5.9988485027818887E-2</v>
      </c>
      <c r="O288" s="302">
        <f t="shared" si="128"/>
        <v>0.31588462138726853</v>
      </c>
    </row>
    <row r="289" spans="1:15" s="236" customFormat="1" x14ac:dyDescent="0.2">
      <c r="A289" s="237" t="str">
        <f>name!E$12</f>
        <v>Elementary occupations</v>
      </c>
      <c r="B289" s="302">
        <v>0.46214043891750956</v>
      </c>
      <c r="C289" s="302">
        <v>0.35688477601233215</v>
      </c>
      <c r="D289" s="302">
        <v>0.17634168866996472</v>
      </c>
      <c r="E289" s="302">
        <f t="shared" si="126"/>
        <v>0.9953669035998064</v>
      </c>
      <c r="F289" s="303"/>
      <c r="G289" s="302">
        <v>0.40550946439563323</v>
      </c>
      <c r="H289" s="302">
        <v>0.32072937802635343</v>
      </c>
      <c r="I289" s="302">
        <v>0.16548144402970272</v>
      </c>
      <c r="J289" s="302">
        <f t="shared" si="129"/>
        <v>0.89172028645168933</v>
      </c>
      <c r="K289" s="303"/>
      <c r="L289" s="302">
        <v>0.35361154857748089</v>
      </c>
      <c r="M289" s="302">
        <v>0.22538023499029924</v>
      </c>
      <c r="N289" s="302">
        <v>0.22556251426865837</v>
      </c>
      <c r="O289" s="302">
        <f t="shared" si="128"/>
        <v>0.8045542978364385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15.623634063091661</v>
      </c>
      <c r="C291" s="311">
        <f t="shared" ref="C291:E291" si="130">SUM(C281:C289)</f>
        <v>4.9587101779368687</v>
      </c>
      <c r="D291" s="311">
        <f t="shared" si="130"/>
        <v>5.7016557589714871</v>
      </c>
      <c r="E291" s="311">
        <f t="shared" si="130"/>
        <v>26.284000000000017</v>
      </c>
      <c r="F291" s="311"/>
      <c r="G291" s="311">
        <f t="shared" ref="G291:J291" si="131">SUM(G281:G289)</f>
        <v>18.895199327905367</v>
      </c>
      <c r="H291" s="311">
        <f t="shared" si="131"/>
        <v>6.6523028559689772</v>
      </c>
      <c r="I291" s="311">
        <f t="shared" si="131"/>
        <v>5.6944978161256934</v>
      </c>
      <c r="J291" s="311">
        <f t="shared" si="131"/>
        <v>31.242000000000036</v>
      </c>
      <c r="K291" s="311"/>
      <c r="L291" s="311">
        <f t="shared" ref="L291:O291" si="132">SUM(L281:L289)</f>
        <v>20.213017514640917</v>
      </c>
      <c r="M291" s="311">
        <f t="shared" si="132"/>
        <v>7.4697948112748911</v>
      </c>
      <c r="N291" s="311">
        <f t="shared" si="132"/>
        <v>6.6361876740841854</v>
      </c>
      <c r="O291" s="311">
        <f t="shared" si="132"/>
        <v>34.319000000000003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2.8530741018207051</v>
      </c>
      <c r="C298" s="302">
        <v>0.41995877308513307</v>
      </c>
      <c r="D298" s="302">
        <v>0.79958099001278282</v>
      </c>
      <c r="E298" s="302">
        <f>SUM(B298:D298)</f>
        <v>4.0726138649186208</v>
      </c>
      <c r="F298" s="303"/>
      <c r="G298" s="302">
        <v>3.2884544521312717</v>
      </c>
      <c r="H298" s="302">
        <v>0.67544448761384113</v>
      </c>
      <c r="I298" s="302">
        <v>1.0820443669834476</v>
      </c>
      <c r="J298" s="302">
        <f>SUM(G298:I298)</f>
        <v>5.0459433067285602</v>
      </c>
      <c r="K298" s="303"/>
      <c r="L298" s="302">
        <v>3.4009024969003554</v>
      </c>
      <c r="M298" s="302">
        <v>0.72115523017448024</v>
      </c>
      <c r="N298" s="302">
        <v>1.4157830184469131</v>
      </c>
      <c r="O298" s="302">
        <f>SUM(L298:N298)</f>
        <v>5.5378407455217484</v>
      </c>
    </row>
    <row r="299" spans="1:15" s="236" customFormat="1" x14ac:dyDescent="0.2">
      <c r="A299" s="237" t="str">
        <f>name!E$5</f>
        <v>Professional occupations</v>
      </c>
      <c r="B299" s="302">
        <v>3.112675190691363</v>
      </c>
      <c r="C299" s="302">
        <v>0.53040591234495937</v>
      </c>
      <c r="D299" s="302">
        <v>0.32983930213819562</v>
      </c>
      <c r="E299" s="302">
        <f t="shared" ref="E299:E306" si="133">SUM(B299:D299)</f>
        <v>3.9729204051745177</v>
      </c>
      <c r="F299" s="303"/>
      <c r="G299" s="302">
        <v>4.0431135437284205</v>
      </c>
      <c r="H299" s="302">
        <v>0.85302252535268519</v>
      </c>
      <c r="I299" s="302">
        <v>0.41683144268041888</v>
      </c>
      <c r="J299" s="302">
        <f t="shared" ref="J299:J301" si="134">SUM(G299:I299)</f>
        <v>5.3129675117615243</v>
      </c>
      <c r="K299" s="303"/>
      <c r="L299" s="302">
        <v>5.7402251395704438</v>
      </c>
      <c r="M299" s="302">
        <v>1.3077603234237298</v>
      </c>
      <c r="N299" s="302">
        <v>0.38182600930969907</v>
      </c>
      <c r="O299" s="302">
        <f t="shared" ref="O299:O306" si="135">SUM(L299:N299)</f>
        <v>7.4298114723038724</v>
      </c>
    </row>
    <row r="300" spans="1:15" s="236" customFormat="1" x14ac:dyDescent="0.2">
      <c r="A300" s="237" t="str">
        <f>name!E$6</f>
        <v>Associate professional occupations</v>
      </c>
      <c r="B300" s="302">
        <v>3.7164441971885598</v>
      </c>
      <c r="C300" s="302">
        <v>0.84346704980827758</v>
      </c>
      <c r="D300" s="302">
        <v>0.80006571085787681</v>
      </c>
      <c r="E300" s="302">
        <f t="shared" si="133"/>
        <v>5.3599769578547143</v>
      </c>
      <c r="F300" s="303"/>
      <c r="G300" s="302">
        <v>4.2331362085617501</v>
      </c>
      <c r="H300" s="302">
        <v>1.1143904079638864</v>
      </c>
      <c r="I300" s="302">
        <v>0.96929530388227425</v>
      </c>
      <c r="J300" s="302">
        <f t="shared" si="134"/>
        <v>6.3168219204079108</v>
      </c>
      <c r="K300" s="303"/>
      <c r="L300" s="302">
        <v>4.5853805023947736</v>
      </c>
      <c r="M300" s="302">
        <v>1.5617473138522935</v>
      </c>
      <c r="N300" s="302">
        <v>0.9559407974065578</v>
      </c>
      <c r="O300" s="302">
        <f t="shared" si="135"/>
        <v>7.1030686136536252</v>
      </c>
    </row>
    <row r="301" spans="1:15" s="236" customFormat="1" x14ac:dyDescent="0.2">
      <c r="A301" s="237" t="str">
        <f>name!E$7</f>
        <v>Administrative and secretarial occupations</v>
      </c>
      <c r="B301" s="302">
        <v>2.7827041210947909</v>
      </c>
      <c r="C301" s="302">
        <v>1.7818331835311938</v>
      </c>
      <c r="D301" s="302">
        <v>0.17232524158874413</v>
      </c>
      <c r="E301" s="302">
        <f t="shared" si="133"/>
        <v>4.7368625462147289</v>
      </c>
      <c r="F301" s="303"/>
      <c r="G301" s="302">
        <v>2.552537050616182</v>
      </c>
      <c r="H301" s="302">
        <v>1.888790620934111</v>
      </c>
      <c r="I301" s="302">
        <v>0.2101125382483281</v>
      </c>
      <c r="J301" s="302">
        <f t="shared" si="134"/>
        <v>4.6514402097986212</v>
      </c>
      <c r="K301" s="303"/>
      <c r="L301" s="302">
        <v>2.6097818089584197</v>
      </c>
      <c r="M301" s="302">
        <v>2.2474347068706098</v>
      </c>
      <c r="N301" s="302">
        <v>0.20947530609478499</v>
      </c>
      <c r="O301" s="302">
        <f t="shared" si="135"/>
        <v>5.0666918219238148</v>
      </c>
    </row>
    <row r="302" spans="1:15" s="236" customFormat="1" x14ac:dyDescent="0.2">
      <c r="A302" s="237" t="str">
        <f>name!E$8</f>
        <v>Skilled trades occupations</v>
      </c>
      <c r="B302" s="302">
        <v>1.1542915912738414</v>
      </c>
      <c r="C302" s="302">
        <v>0.29710242340764004</v>
      </c>
      <c r="D302" s="302">
        <v>0.31378672039116995</v>
      </c>
      <c r="E302" s="302">
        <f t="shared" si="133"/>
        <v>1.7651807350726514</v>
      </c>
      <c r="F302" s="303"/>
      <c r="G302" s="302">
        <v>1.0312050357196827</v>
      </c>
      <c r="H302" s="302">
        <v>0.24897146684690963</v>
      </c>
      <c r="I302" s="302">
        <v>0.35970191065324525</v>
      </c>
      <c r="J302" s="302">
        <f>SUM(G302:I302)</f>
        <v>1.6398784132198376</v>
      </c>
      <c r="K302" s="303"/>
      <c r="L302" s="302">
        <v>0.9865685611834063</v>
      </c>
      <c r="M302" s="302">
        <v>0.42246842216394587</v>
      </c>
      <c r="N302" s="302">
        <v>0.45300776078232119</v>
      </c>
      <c r="O302" s="302">
        <f t="shared" si="135"/>
        <v>1.8620447441296735</v>
      </c>
    </row>
    <row r="303" spans="1:15" s="236" customFormat="1" x14ac:dyDescent="0.2">
      <c r="A303" s="237" t="str">
        <f>name!E$9</f>
        <v>Caring, leisure and other service occupations</v>
      </c>
      <c r="B303" s="302">
        <v>1.5313621499959151</v>
      </c>
      <c r="C303" s="302">
        <v>1.4285751932322737</v>
      </c>
      <c r="D303" s="302">
        <v>0.38818586108666225</v>
      </c>
      <c r="E303" s="302">
        <f t="shared" si="133"/>
        <v>3.3481232043148514</v>
      </c>
      <c r="F303" s="303"/>
      <c r="G303" s="302">
        <v>1.4572653244510869</v>
      </c>
      <c r="H303" s="302">
        <v>1.5593380312806338</v>
      </c>
      <c r="I303" s="302">
        <v>0.5217464863844905</v>
      </c>
      <c r="J303" s="302">
        <f t="shared" ref="J303:J306" si="136">SUM(G303:I303)</f>
        <v>3.5383498421162107</v>
      </c>
      <c r="K303" s="303"/>
      <c r="L303" s="302">
        <v>1.8515249058850662</v>
      </c>
      <c r="M303" s="302">
        <v>1.8863110640392293</v>
      </c>
      <c r="N303" s="302">
        <v>0.6850237260851052</v>
      </c>
      <c r="O303" s="302">
        <f t="shared" si="135"/>
        <v>4.4228596960094011</v>
      </c>
    </row>
    <row r="304" spans="1:15" s="236" customFormat="1" x14ac:dyDescent="0.2">
      <c r="A304" s="237" t="str">
        <f>name!E$10</f>
        <v>Sales and customer service occupations</v>
      </c>
      <c r="B304" s="302">
        <v>1.2538298471972749</v>
      </c>
      <c r="C304" s="302">
        <v>0.98005887829760785</v>
      </c>
      <c r="D304" s="302">
        <v>0.23274166269021795</v>
      </c>
      <c r="E304" s="302">
        <f t="shared" si="133"/>
        <v>2.4666303881851008</v>
      </c>
      <c r="F304" s="303"/>
      <c r="G304" s="302">
        <v>1.1614809432208459</v>
      </c>
      <c r="H304" s="302">
        <v>1.1355535699233261</v>
      </c>
      <c r="I304" s="302">
        <v>0.23867995002135489</v>
      </c>
      <c r="J304" s="302">
        <f t="shared" si="136"/>
        <v>2.5357144631655268</v>
      </c>
      <c r="K304" s="303"/>
      <c r="L304" s="302">
        <v>1.2773167273853239</v>
      </c>
      <c r="M304" s="302">
        <v>1.6638082323814345</v>
      </c>
      <c r="N304" s="302">
        <v>0.2140975988033991</v>
      </c>
      <c r="O304" s="302">
        <f t="shared" si="135"/>
        <v>3.1552225585701574</v>
      </c>
    </row>
    <row r="305" spans="1:15" s="236" customFormat="1" x14ac:dyDescent="0.2">
      <c r="A305" s="237" t="str">
        <f>name!E$11</f>
        <v>Process, plant and machine operatives</v>
      </c>
      <c r="B305" s="302">
        <v>1.4515947457156564</v>
      </c>
      <c r="C305" s="302">
        <v>0.54267041875452471</v>
      </c>
      <c r="D305" s="302">
        <v>3.9609856757788428E-2</v>
      </c>
      <c r="E305" s="302">
        <f t="shared" si="133"/>
        <v>2.0338750212279693</v>
      </c>
      <c r="F305" s="303"/>
      <c r="G305" s="302">
        <v>1.2467007654801492</v>
      </c>
      <c r="H305" s="302">
        <v>0.68844058225054938</v>
      </c>
      <c r="I305" s="302">
        <v>5.8056120346633065E-2</v>
      </c>
      <c r="J305" s="302">
        <f t="shared" si="136"/>
        <v>1.9931974680773317</v>
      </c>
      <c r="K305" s="303"/>
      <c r="L305" s="302">
        <v>1.1550291327075468</v>
      </c>
      <c r="M305" s="302">
        <v>0.72967450454836147</v>
      </c>
      <c r="N305" s="302">
        <v>5.4548259312637369E-2</v>
      </c>
      <c r="O305" s="302">
        <f t="shared" si="135"/>
        <v>1.9392518965685457</v>
      </c>
    </row>
    <row r="306" spans="1:15" s="236" customFormat="1" x14ac:dyDescent="0.2">
      <c r="A306" s="237" t="str">
        <f>name!E$12</f>
        <v>Elementary occupations</v>
      </c>
      <c r="B306" s="302">
        <v>6.4985448806928376</v>
      </c>
      <c r="C306" s="302">
        <v>4.8983631480281886</v>
      </c>
      <c r="D306" s="302">
        <v>0.67490884831582565</v>
      </c>
      <c r="E306" s="302">
        <f t="shared" si="133"/>
        <v>12.07181687703685</v>
      </c>
      <c r="F306" s="303"/>
      <c r="G306" s="302">
        <v>5.4584228536504069</v>
      </c>
      <c r="H306" s="302">
        <v>4.4600146425048797</v>
      </c>
      <c r="I306" s="302">
        <v>0.62224936856920865</v>
      </c>
      <c r="J306" s="302">
        <f t="shared" si="136"/>
        <v>10.540686864724496</v>
      </c>
      <c r="K306" s="303"/>
      <c r="L306" s="302">
        <v>6.7847767491705984</v>
      </c>
      <c r="M306" s="302">
        <v>3.4337959447853446</v>
      </c>
      <c r="N306" s="302">
        <v>0.70663575736323425</v>
      </c>
      <c r="O306" s="302">
        <f t="shared" si="135"/>
        <v>10.925208451319177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24.354520825670942</v>
      </c>
      <c r="C308" s="311">
        <f t="shared" ref="C308:E308" si="137">SUM(C298:C306)</f>
        <v>11.722434980489799</v>
      </c>
      <c r="D308" s="311">
        <f t="shared" si="137"/>
        <v>3.7510441938392631</v>
      </c>
      <c r="E308" s="311">
        <f t="shared" si="137"/>
        <v>39.82800000000001</v>
      </c>
      <c r="F308" s="311"/>
      <c r="G308" s="311">
        <f t="shared" ref="G308:J308" si="138">SUM(G298:G306)</f>
        <v>24.472316177559797</v>
      </c>
      <c r="H308" s="311">
        <f t="shared" si="138"/>
        <v>12.623966334670822</v>
      </c>
      <c r="I308" s="311">
        <f t="shared" si="138"/>
        <v>4.4787174877694014</v>
      </c>
      <c r="J308" s="311">
        <f t="shared" si="138"/>
        <v>41.575000000000017</v>
      </c>
      <c r="K308" s="311"/>
      <c r="L308" s="311">
        <f t="shared" ref="L308:O308" si="139">SUM(L298:L306)</f>
        <v>28.391506024155937</v>
      </c>
      <c r="M308" s="311">
        <f t="shared" si="139"/>
        <v>13.974155742239429</v>
      </c>
      <c r="N308" s="311">
        <f t="shared" si="139"/>
        <v>5.0763382336046519</v>
      </c>
      <c r="O308" s="311">
        <f t="shared" si="139"/>
        <v>47.442000000000014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1.0571289309878689</v>
      </c>
      <c r="C315" s="302">
        <v>0.35506718167971824</v>
      </c>
      <c r="D315" s="302">
        <v>4.1143029440325288E-2</v>
      </c>
      <c r="E315" s="302">
        <f>SUM(B315:D315)</f>
        <v>1.4533391421079123</v>
      </c>
      <c r="F315" s="303"/>
      <c r="G315" s="302">
        <v>1.0986942178070365</v>
      </c>
      <c r="H315" s="302">
        <v>0.46095029820123906</v>
      </c>
      <c r="I315" s="302">
        <v>6.4379393633168996E-2</v>
      </c>
      <c r="J315" s="302">
        <f>SUM(G315:I315)</f>
        <v>1.6240239096414444</v>
      </c>
      <c r="K315" s="303"/>
      <c r="L315" s="302">
        <v>1.100937039051139</v>
      </c>
      <c r="M315" s="302">
        <v>0.58711740827032621</v>
      </c>
      <c r="N315" s="302">
        <v>7.5274761656892106E-2</v>
      </c>
      <c r="O315" s="302">
        <f>SUM(L315:N315)</f>
        <v>1.7633292089783574</v>
      </c>
    </row>
    <row r="316" spans="1:15" s="236" customFormat="1" x14ac:dyDescent="0.2">
      <c r="A316" s="237" t="str">
        <f>name!E$5</f>
        <v>Professional occupations</v>
      </c>
      <c r="B316" s="302">
        <v>2.4261087742846312</v>
      </c>
      <c r="C316" s="302">
        <v>1.0898908658174198</v>
      </c>
      <c r="D316" s="302">
        <v>0.17282858407229576</v>
      </c>
      <c r="E316" s="302">
        <f t="shared" ref="E316:E323" si="140">SUM(B316:D316)</f>
        <v>3.6888282241743471</v>
      </c>
      <c r="F316" s="303"/>
      <c r="G316" s="302">
        <v>2.9016305752312639</v>
      </c>
      <c r="H316" s="302">
        <v>1.310578315547261</v>
      </c>
      <c r="I316" s="302">
        <v>0.23674271036381039</v>
      </c>
      <c r="J316" s="302">
        <f t="shared" ref="J316:J318" si="141">SUM(G316:I316)</f>
        <v>4.4489516011423351</v>
      </c>
      <c r="K316" s="303"/>
      <c r="L316" s="302">
        <v>3.6401514051383694</v>
      </c>
      <c r="M316" s="302">
        <v>1.7711150151094617</v>
      </c>
      <c r="N316" s="302">
        <v>0.21045816581922186</v>
      </c>
      <c r="O316" s="302">
        <f t="shared" ref="O316:O323" si="142">SUM(L316:N316)</f>
        <v>5.6217245860670522</v>
      </c>
    </row>
    <row r="317" spans="1:15" s="236" customFormat="1" x14ac:dyDescent="0.2">
      <c r="A317" s="237" t="str">
        <f>name!E$6</f>
        <v>Associate professional occupations</v>
      </c>
      <c r="B317" s="302">
        <v>4.8360736938307127</v>
      </c>
      <c r="C317" s="302">
        <v>1.1828551083566003</v>
      </c>
      <c r="D317" s="302">
        <v>4.1806994505540415E-2</v>
      </c>
      <c r="E317" s="302">
        <f t="shared" si="140"/>
        <v>6.0607357966928532</v>
      </c>
      <c r="F317" s="303"/>
      <c r="G317" s="302">
        <v>5.0034328483045289</v>
      </c>
      <c r="H317" s="302">
        <v>1.1419367961877984</v>
      </c>
      <c r="I317" s="302">
        <v>8.2713747345359356E-2</v>
      </c>
      <c r="J317" s="302">
        <f t="shared" si="141"/>
        <v>6.2280833918376866</v>
      </c>
      <c r="K317" s="303"/>
      <c r="L317" s="302">
        <v>5.0515963431765538</v>
      </c>
      <c r="M317" s="302">
        <v>1.3989046691345652</v>
      </c>
      <c r="N317" s="302">
        <v>8.1227731653199395E-2</v>
      </c>
      <c r="O317" s="302">
        <f t="shared" si="142"/>
        <v>6.5317287439643188</v>
      </c>
    </row>
    <row r="318" spans="1:15" s="236" customFormat="1" x14ac:dyDescent="0.2">
      <c r="A318" s="237" t="str">
        <f>name!E$7</f>
        <v>Administrative and secretarial occupations</v>
      </c>
      <c r="B318" s="302">
        <v>1.7781984836394924</v>
      </c>
      <c r="C318" s="302">
        <v>2.3440461215306101</v>
      </c>
      <c r="D318" s="302">
        <v>9.6323521860625268E-3</v>
      </c>
      <c r="E318" s="302">
        <f t="shared" si="140"/>
        <v>4.1318769573561651</v>
      </c>
      <c r="F318" s="303"/>
      <c r="G318" s="302">
        <v>1.5765439024935908</v>
      </c>
      <c r="H318" s="302">
        <v>2.007800915206734</v>
      </c>
      <c r="I318" s="302">
        <v>2.8455245907338281E-2</v>
      </c>
      <c r="J318" s="302">
        <f t="shared" si="141"/>
        <v>3.6128000636076631</v>
      </c>
      <c r="K318" s="303"/>
      <c r="L318" s="302">
        <v>1.1105046161541063</v>
      </c>
      <c r="M318" s="302">
        <v>1.740652287997134</v>
      </c>
      <c r="N318" s="302">
        <v>1.1681313593206575E-2</v>
      </c>
      <c r="O318" s="302">
        <f t="shared" si="142"/>
        <v>2.8628382177444474</v>
      </c>
    </row>
    <row r="319" spans="1:15" s="236" customFormat="1" x14ac:dyDescent="0.2">
      <c r="A319" s="237" t="str">
        <f>name!E$8</f>
        <v>Skilled trades occupations</v>
      </c>
      <c r="B319" s="302">
        <v>0.11014742379069731</v>
      </c>
      <c r="C319" s="302">
        <v>2.6443759551185549E-2</v>
      </c>
      <c r="D319" s="302">
        <v>1.7353028178771244E-2</v>
      </c>
      <c r="E319" s="302">
        <f t="shared" si="140"/>
        <v>0.1539442115206541</v>
      </c>
      <c r="F319" s="303"/>
      <c r="G319" s="302">
        <v>8.5616277497949131E-2</v>
      </c>
      <c r="H319" s="302">
        <v>2.1778603257085017E-2</v>
      </c>
      <c r="I319" s="302">
        <v>9.2516192381236241E-3</v>
      </c>
      <c r="J319" s="302">
        <f>SUM(G319:I319)</f>
        <v>0.11664649999315777</v>
      </c>
      <c r="K319" s="303"/>
      <c r="L319" s="302">
        <v>8.9450152138195363E-2</v>
      </c>
      <c r="M319" s="302">
        <v>4.8011908586328374E-2</v>
      </c>
      <c r="N319" s="302">
        <v>1.3280026563684735E-2</v>
      </c>
      <c r="O319" s="302">
        <f t="shared" si="142"/>
        <v>0.15074208728820848</v>
      </c>
    </row>
    <row r="320" spans="1:15" s="236" customFormat="1" x14ac:dyDescent="0.2">
      <c r="A320" s="237" t="str">
        <f>name!E$9</f>
        <v>Caring, leisure and other service occupations</v>
      </c>
      <c r="B320" s="302">
        <v>0.52774230194161109</v>
      </c>
      <c r="C320" s="302">
        <v>0.57999156161176024</v>
      </c>
      <c r="D320" s="302">
        <v>6.7871211533847313E-3</v>
      </c>
      <c r="E320" s="302">
        <f t="shared" si="140"/>
        <v>1.1145209847067561</v>
      </c>
      <c r="F320" s="303"/>
      <c r="G320" s="302">
        <v>0.47617998575154341</v>
      </c>
      <c r="H320" s="302">
        <v>0.50879322875160227</v>
      </c>
      <c r="I320" s="302">
        <v>4.8132153397386364E-2</v>
      </c>
      <c r="J320" s="302">
        <f t="shared" ref="J320:J323" si="143">SUM(G320:I320)</f>
        <v>1.033105367900532</v>
      </c>
      <c r="K320" s="303"/>
      <c r="L320" s="302">
        <v>0.55259223285495307</v>
      </c>
      <c r="M320" s="302">
        <v>0.50008253449698381</v>
      </c>
      <c r="N320" s="302">
        <v>4.4131066056755222E-2</v>
      </c>
      <c r="O320" s="302">
        <f t="shared" si="142"/>
        <v>1.0968058334086921</v>
      </c>
    </row>
    <row r="321" spans="1:15" s="236" customFormat="1" x14ac:dyDescent="0.2">
      <c r="A321" s="237" t="str">
        <f>name!E$10</f>
        <v>Sales and customer service occupations</v>
      </c>
      <c r="B321" s="302">
        <v>0.17888144888370028</v>
      </c>
      <c r="C321" s="302">
        <v>0.21282708289787478</v>
      </c>
      <c r="D321" s="302">
        <v>5.5192056654908622E-3</v>
      </c>
      <c r="E321" s="302">
        <f t="shared" si="140"/>
        <v>0.39722773744706591</v>
      </c>
      <c r="F321" s="303"/>
      <c r="G321" s="302">
        <v>0.16221681366531288</v>
      </c>
      <c r="H321" s="302">
        <v>0.2036780906459314</v>
      </c>
      <c r="I321" s="302">
        <v>1.1689252403194695E-2</v>
      </c>
      <c r="J321" s="302">
        <f t="shared" si="143"/>
        <v>0.37758415671443896</v>
      </c>
      <c r="K321" s="303"/>
      <c r="L321" s="302">
        <v>0.16911860593904959</v>
      </c>
      <c r="M321" s="302">
        <v>0.22862544039524113</v>
      </c>
      <c r="N321" s="302">
        <v>1.1578527608026978E-2</v>
      </c>
      <c r="O321" s="302">
        <f t="shared" si="142"/>
        <v>0.40932257394231769</v>
      </c>
    </row>
    <row r="322" spans="1:15" s="236" customFormat="1" x14ac:dyDescent="0.2">
      <c r="A322" s="237" t="str">
        <f>name!E$11</f>
        <v>Process, plant and machine operatives</v>
      </c>
      <c r="B322" s="302">
        <v>3.6471212641279449E-2</v>
      </c>
      <c r="C322" s="302">
        <v>5.3245060260404875E-2</v>
      </c>
      <c r="D322" s="302">
        <v>2.0118602376410911E-3</v>
      </c>
      <c r="E322" s="302">
        <f t="shared" si="140"/>
        <v>9.1728133139325416E-2</v>
      </c>
      <c r="F322" s="303"/>
      <c r="G322" s="302">
        <v>2.56568530670746E-2</v>
      </c>
      <c r="H322" s="302">
        <v>3.7786302857436151E-2</v>
      </c>
      <c r="I322" s="302">
        <v>7.8763043874802603E-3</v>
      </c>
      <c r="J322" s="302">
        <f t="shared" si="143"/>
        <v>7.1319460311991004E-2</v>
      </c>
      <c r="K322" s="303"/>
      <c r="L322" s="302">
        <v>1.8059936169593192E-2</v>
      </c>
      <c r="M322" s="302">
        <v>5.4553628323477481E-2</v>
      </c>
      <c r="N322" s="302">
        <v>2.3266628119582213E-2</v>
      </c>
      <c r="O322" s="302">
        <f t="shared" si="142"/>
        <v>9.588019261265289E-2</v>
      </c>
    </row>
    <row r="323" spans="1:15" s="236" customFormat="1" x14ac:dyDescent="0.2">
      <c r="A323" s="237" t="str">
        <f>name!E$12</f>
        <v>Elementary occupations</v>
      </c>
      <c r="B323" s="302">
        <v>0.31641779317993185</v>
      </c>
      <c r="C323" s="302">
        <v>0.29863883541092634</v>
      </c>
      <c r="D323" s="302">
        <v>2.7421842640730377E-3</v>
      </c>
      <c r="E323" s="302">
        <f t="shared" si="140"/>
        <v>0.61779881285493121</v>
      </c>
      <c r="F323" s="303"/>
      <c r="G323" s="302">
        <v>0.24058812179728212</v>
      </c>
      <c r="H323" s="302">
        <v>0.20774359515475851</v>
      </c>
      <c r="I323" s="302">
        <v>9.0153831898722794E-2</v>
      </c>
      <c r="J323" s="302">
        <f t="shared" si="143"/>
        <v>0.5384855488507635</v>
      </c>
      <c r="K323" s="303"/>
      <c r="L323" s="302">
        <v>0.23679640125748713</v>
      </c>
      <c r="M323" s="302">
        <v>0.167018646798543</v>
      </c>
      <c r="N323" s="302">
        <v>0.15481350793793069</v>
      </c>
      <c r="O323" s="302">
        <f t="shared" si="142"/>
        <v>0.55862855599396077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11.267170063179927</v>
      </c>
      <c r="C325" s="311">
        <f t="shared" ref="C325:E325" si="144">SUM(C315:C323)</f>
        <v>6.1430055771165017</v>
      </c>
      <c r="D325" s="311">
        <f t="shared" si="144"/>
        <v>0.29982435970358501</v>
      </c>
      <c r="E325" s="311">
        <f t="shared" si="144"/>
        <v>17.710000000000012</v>
      </c>
      <c r="F325" s="311"/>
      <c r="G325" s="311">
        <f t="shared" ref="G325:J325" si="145">SUM(G315:G323)</f>
        <v>11.570559595615583</v>
      </c>
      <c r="H325" s="311">
        <f t="shared" si="145"/>
        <v>5.901046145809846</v>
      </c>
      <c r="I325" s="311">
        <f t="shared" si="145"/>
        <v>0.57939425857458471</v>
      </c>
      <c r="J325" s="311">
        <f t="shared" si="145"/>
        <v>18.051000000000009</v>
      </c>
      <c r="K325" s="311"/>
      <c r="L325" s="311">
        <f t="shared" ref="L325:O325" si="146">SUM(L315:L323)</f>
        <v>11.969206731879448</v>
      </c>
      <c r="M325" s="311">
        <f t="shared" si="146"/>
        <v>6.4960815391120601</v>
      </c>
      <c r="N325" s="311">
        <f t="shared" si="146"/>
        <v>0.6257117290084997</v>
      </c>
      <c r="O325" s="311">
        <f t="shared" si="146"/>
        <v>19.091000000000008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0.6343960405364194</v>
      </c>
      <c r="C332" s="302">
        <v>0.2454682590244939</v>
      </c>
      <c r="D332" s="302">
        <v>0.34064150024290368</v>
      </c>
      <c r="E332" s="302">
        <f>SUM(B332:D332)</f>
        <v>1.2205057998038169</v>
      </c>
      <c r="F332" s="303"/>
      <c r="G332" s="302">
        <v>0.56068185288442485</v>
      </c>
      <c r="H332" s="302">
        <v>0.33749009763922927</v>
      </c>
      <c r="I332" s="302">
        <v>0.42461050828681662</v>
      </c>
      <c r="J332" s="302">
        <f>SUM(G332:I332)</f>
        <v>1.3227824588104706</v>
      </c>
      <c r="K332" s="303"/>
      <c r="L332" s="302">
        <v>0.48796843797409517</v>
      </c>
      <c r="M332" s="302">
        <v>0.39685246892304549</v>
      </c>
      <c r="N332" s="302">
        <v>0.50937029135931133</v>
      </c>
      <c r="O332" s="302">
        <f>SUM(L332:N332)</f>
        <v>1.3941911982564519</v>
      </c>
    </row>
    <row r="333" spans="1:15" s="236" customFormat="1" x14ac:dyDescent="0.2">
      <c r="A333" s="237" t="str">
        <f>name!E$5</f>
        <v>Professional occupations</v>
      </c>
      <c r="B333" s="302">
        <v>11.872977043044317</v>
      </c>
      <c r="C333" s="302">
        <v>5.4128566637642512</v>
      </c>
      <c r="D333" s="302">
        <v>1.4746208436874293</v>
      </c>
      <c r="E333" s="302">
        <f t="shared" ref="E333:E340" si="147">SUM(B333:D333)</f>
        <v>18.760454550495997</v>
      </c>
      <c r="F333" s="303"/>
      <c r="G333" s="302">
        <v>11.078028775783157</v>
      </c>
      <c r="H333" s="302">
        <v>6.2456930988100154</v>
      </c>
      <c r="I333" s="302">
        <v>2.04304359340103</v>
      </c>
      <c r="J333" s="302">
        <f t="shared" ref="J333:J335" si="148">SUM(G333:I333)</f>
        <v>19.366765467994203</v>
      </c>
      <c r="K333" s="303"/>
      <c r="L333" s="302">
        <v>10.663320200774352</v>
      </c>
      <c r="M333" s="302">
        <v>6.8169187560239228</v>
      </c>
      <c r="N333" s="302">
        <v>2.0199953015802263</v>
      </c>
      <c r="O333" s="302">
        <f t="shared" ref="O333:O340" si="149">SUM(L333:N333)</f>
        <v>19.500234258378502</v>
      </c>
    </row>
    <row r="334" spans="1:15" s="236" customFormat="1" x14ac:dyDescent="0.2">
      <c r="A334" s="237" t="str">
        <f>name!E$6</f>
        <v>Associate professional occupations</v>
      </c>
      <c r="B334" s="302">
        <v>1.5641910472453693</v>
      </c>
      <c r="C334" s="302">
        <v>1.3674029773541354</v>
      </c>
      <c r="D334" s="302">
        <v>0.76325863403118799</v>
      </c>
      <c r="E334" s="302">
        <f t="shared" si="147"/>
        <v>3.6948526586306927</v>
      </c>
      <c r="F334" s="303"/>
      <c r="G334" s="302">
        <v>1.4623281600805003</v>
      </c>
      <c r="H334" s="302">
        <v>1.5680101703661982</v>
      </c>
      <c r="I334" s="302">
        <v>0.72996113426572129</v>
      </c>
      <c r="J334" s="302">
        <f t="shared" si="148"/>
        <v>3.7602994647124195</v>
      </c>
      <c r="K334" s="303"/>
      <c r="L334" s="302">
        <v>1.8211181935309992</v>
      </c>
      <c r="M334" s="302">
        <v>2.0857934368806847</v>
      </c>
      <c r="N334" s="302">
        <v>0.72203472991834061</v>
      </c>
      <c r="O334" s="302">
        <f t="shared" si="149"/>
        <v>4.6289463603300245</v>
      </c>
    </row>
    <row r="335" spans="1:15" s="236" customFormat="1" x14ac:dyDescent="0.2">
      <c r="A335" s="237" t="str">
        <f>name!E$7</f>
        <v>Administrative and secretarial occupations</v>
      </c>
      <c r="B335" s="302">
        <v>0.9292903157854675</v>
      </c>
      <c r="C335" s="302">
        <v>1.769501370830153</v>
      </c>
      <c r="D335" s="302">
        <v>0.14032771255584764</v>
      </c>
      <c r="E335" s="302">
        <f t="shared" si="147"/>
        <v>2.8391193991714681</v>
      </c>
      <c r="F335" s="303"/>
      <c r="G335" s="302">
        <v>0.70901460544366002</v>
      </c>
      <c r="H335" s="302">
        <v>1.5651401455398481</v>
      </c>
      <c r="I335" s="302">
        <v>0.13753889879728579</v>
      </c>
      <c r="J335" s="302">
        <f t="shared" si="148"/>
        <v>2.4116936497807937</v>
      </c>
      <c r="K335" s="303"/>
      <c r="L335" s="302">
        <v>0.41056369485741567</v>
      </c>
      <c r="M335" s="302">
        <v>0.85601639030817356</v>
      </c>
      <c r="N335" s="302">
        <v>0.11891810873054252</v>
      </c>
      <c r="O335" s="302">
        <f t="shared" si="149"/>
        <v>1.3854981938961317</v>
      </c>
    </row>
    <row r="336" spans="1:15" s="236" customFormat="1" x14ac:dyDescent="0.2">
      <c r="A336" s="237" t="str">
        <f>name!E$8</f>
        <v>Skilled trades occupations</v>
      </c>
      <c r="B336" s="302">
        <v>0.33858538662057686</v>
      </c>
      <c r="C336" s="302">
        <v>0.28362237273200031</v>
      </c>
      <c r="D336" s="302">
        <v>5.1578986375681382E-2</v>
      </c>
      <c r="E336" s="302">
        <f t="shared" si="147"/>
        <v>0.67378674572825858</v>
      </c>
      <c r="F336" s="303"/>
      <c r="G336" s="302">
        <v>0.21304717999364944</v>
      </c>
      <c r="H336" s="302">
        <v>0.20020562930255562</v>
      </c>
      <c r="I336" s="302">
        <v>5.6748037468686507E-2</v>
      </c>
      <c r="J336" s="302">
        <f>SUM(G336:I336)</f>
        <v>0.47000084676489157</v>
      </c>
      <c r="K336" s="303"/>
      <c r="L336" s="302">
        <v>0.13996429996048387</v>
      </c>
      <c r="M336" s="302">
        <v>8.7361045171869739E-2</v>
      </c>
      <c r="N336" s="302">
        <v>8.0482265596406935E-2</v>
      </c>
      <c r="O336" s="302">
        <f t="shared" si="149"/>
        <v>0.30780761072876056</v>
      </c>
    </row>
    <row r="337" spans="1:15" s="236" customFormat="1" x14ac:dyDescent="0.2">
      <c r="A337" s="237" t="str">
        <f>name!E$9</f>
        <v>Caring, leisure and other service occupations</v>
      </c>
      <c r="B337" s="302">
        <v>6.1824144452128023</v>
      </c>
      <c r="C337" s="302">
        <v>7.5526566862776274</v>
      </c>
      <c r="D337" s="302">
        <v>0.2380776566519951</v>
      </c>
      <c r="E337" s="302">
        <f t="shared" si="147"/>
        <v>13.973148788142424</v>
      </c>
      <c r="F337" s="303"/>
      <c r="G337" s="302">
        <v>4.9667465769427004</v>
      </c>
      <c r="H337" s="302">
        <v>7.1219510798184382</v>
      </c>
      <c r="I337" s="302">
        <v>0.28781989442332256</v>
      </c>
      <c r="J337" s="302">
        <f t="shared" ref="J337:J340" si="150">SUM(G337:I337)</f>
        <v>12.37651755118446</v>
      </c>
      <c r="K337" s="303"/>
      <c r="L337" s="302">
        <v>5.8089784887529943</v>
      </c>
      <c r="M337" s="302">
        <v>6.7725280776381593</v>
      </c>
      <c r="N337" s="302">
        <v>0.35703695261310597</v>
      </c>
      <c r="O337" s="302">
        <f t="shared" si="149"/>
        <v>12.938543519004259</v>
      </c>
    </row>
    <row r="338" spans="1:15" s="236" customFormat="1" x14ac:dyDescent="0.2">
      <c r="A338" s="237" t="str">
        <f>name!E$10</f>
        <v>Sales and customer service occupations</v>
      </c>
      <c r="B338" s="302">
        <v>9.6080040704429159E-2</v>
      </c>
      <c r="C338" s="302">
        <v>0.13479098990440613</v>
      </c>
      <c r="D338" s="302">
        <v>5.6117205397264849E-2</v>
      </c>
      <c r="E338" s="302">
        <f t="shared" si="147"/>
        <v>0.28698823600610013</v>
      </c>
      <c r="F338" s="303"/>
      <c r="G338" s="302">
        <v>7.3869569248001643E-2</v>
      </c>
      <c r="H338" s="302">
        <v>0.125355858146314</v>
      </c>
      <c r="I338" s="302">
        <v>4.7061945438301236E-2</v>
      </c>
      <c r="J338" s="302">
        <f t="shared" si="150"/>
        <v>0.24628737283261687</v>
      </c>
      <c r="K338" s="303"/>
      <c r="L338" s="302">
        <v>8.2429830044245186E-2</v>
      </c>
      <c r="M338" s="302">
        <v>0.125830824766344</v>
      </c>
      <c r="N338" s="302">
        <v>4.8890262741192132E-2</v>
      </c>
      <c r="O338" s="302">
        <f t="shared" si="149"/>
        <v>0.25715091755178132</v>
      </c>
    </row>
    <row r="339" spans="1:15" s="236" customFormat="1" x14ac:dyDescent="0.2">
      <c r="A339" s="237" t="str">
        <f>name!E$11</f>
        <v>Process, plant and machine operatives</v>
      </c>
      <c r="B339" s="302">
        <v>5.6558729743086358E-2</v>
      </c>
      <c r="C339" s="302">
        <v>9.5070092837944167E-2</v>
      </c>
      <c r="D339" s="302">
        <v>0.55127390142357979</v>
      </c>
      <c r="E339" s="302">
        <f t="shared" si="147"/>
        <v>0.70290272400461029</v>
      </c>
      <c r="F339" s="303"/>
      <c r="G339" s="302">
        <v>3.3798093866590065E-2</v>
      </c>
      <c r="H339" s="302">
        <v>8.030986360141551E-2</v>
      </c>
      <c r="I339" s="302">
        <v>0.61899282953649026</v>
      </c>
      <c r="J339" s="302">
        <f t="shared" si="150"/>
        <v>0.73310078700449588</v>
      </c>
      <c r="K339" s="303"/>
      <c r="L339" s="302">
        <v>2.3156911020224148E-2</v>
      </c>
      <c r="M339" s="302">
        <v>8.7732133525182582E-2</v>
      </c>
      <c r="N339" s="302">
        <v>0.57142884711449493</v>
      </c>
      <c r="O339" s="302">
        <f t="shared" si="149"/>
        <v>0.68231789165990164</v>
      </c>
    </row>
    <row r="340" spans="1:15" s="236" customFormat="1" x14ac:dyDescent="0.2">
      <c r="A340" s="237" t="str">
        <f>name!E$12</f>
        <v>Elementary occupations</v>
      </c>
      <c r="B340" s="302">
        <v>0.60035759894990393</v>
      </c>
      <c r="C340" s="302">
        <v>2.6378722697290224</v>
      </c>
      <c r="D340" s="302">
        <v>1.3011229337716387E-2</v>
      </c>
      <c r="E340" s="302">
        <f t="shared" si="147"/>
        <v>3.2512410980166431</v>
      </c>
      <c r="F340" s="303"/>
      <c r="G340" s="302">
        <v>0.41184076832134769</v>
      </c>
      <c r="H340" s="302">
        <v>1.9743983762932655</v>
      </c>
      <c r="I340" s="302">
        <v>1.1313256301081589E-2</v>
      </c>
      <c r="J340" s="302">
        <f t="shared" si="150"/>
        <v>2.397552400915695</v>
      </c>
      <c r="K340" s="303"/>
      <c r="L340" s="302">
        <v>0.48181077299357106</v>
      </c>
      <c r="M340" s="302">
        <v>0.94076030397802102</v>
      </c>
      <c r="N340" s="302">
        <v>9.7389732226484255E-3</v>
      </c>
      <c r="O340" s="302">
        <f t="shared" si="149"/>
        <v>1.4323100501942405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22.274850647842374</v>
      </c>
      <c r="C342" s="311">
        <f t="shared" ref="C342:E342" si="151">SUM(C332:C340)</f>
        <v>19.499241682454034</v>
      </c>
      <c r="D342" s="311">
        <f t="shared" si="151"/>
        <v>3.6289076697036062</v>
      </c>
      <c r="E342" s="311">
        <f t="shared" si="151"/>
        <v>45.403000000000013</v>
      </c>
      <c r="F342" s="311"/>
      <c r="G342" s="311">
        <f t="shared" ref="G342:J342" si="152">SUM(G332:G340)</f>
        <v>19.509355582564027</v>
      </c>
      <c r="H342" s="311">
        <f t="shared" si="152"/>
        <v>19.218554319517278</v>
      </c>
      <c r="I342" s="311">
        <f t="shared" si="152"/>
        <v>4.3570900979187357</v>
      </c>
      <c r="J342" s="311">
        <f t="shared" si="152"/>
        <v>43.085000000000043</v>
      </c>
      <c r="K342" s="311"/>
      <c r="L342" s="311">
        <f t="shared" ref="L342:O342" si="153">SUM(L332:L340)</f>
        <v>19.91931082990838</v>
      </c>
      <c r="M342" s="311">
        <f t="shared" si="153"/>
        <v>18.1697934372154</v>
      </c>
      <c r="N342" s="311">
        <f t="shared" si="153"/>
        <v>4.43789573287627</v>
      </c>
      <c r="O342" s="311">
        <f t="shared" si="153"/>
        <v>42.527000000000051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1.6016796058980456</v>
      </c>
      <c r="C349" s="302">
        <v>0.54908027599095532</v>
      </c>
      <c r="D349" s="302">
        <v>0.34313153124938212</v>
      </c>
      <c r="E349" s="302">
        <f>SUM(B349:D349)</f>
        <v>2.4938914131383827</v>
      </c>
      <c r="F349" s="303"/>
      <c r="G349" s="302">
        <v>1.8478558276314259</v>
      </c>
      <c r="H349" s="302">
        <v>0.73589862944116524</v>
      </c>
      <c r="I349" s="302">
        <v>0.33380626113955625</v>
      </c>
      <c r="J349" s="302">
        <f>SUM(G349:I349)</f>
        <v>2.9175607182121475</v>
      </c>
      <c r="K349" s="303"/>
      <c r="L349" s="302">
        <v>1.7783565321433641</v>
      </c>
      <c r="M349" s="302">
        <v>0.88811305408891461</v>
      </c>
      <c r="N349" s="302">
        <v>0.44205735121623663</v>
      </c>
      <c r="O349" s="302">
        <f>SUM(L349:N349)</f>
        <v>3.1085269374485156</v>
      </c>
    </row>
    <row r="350" spans="1:15" s="236" customFormat="1" x14ac:dyDescent="0.2">
      <c r="A350" s="237" t="str">
        <f>name!E$5</f>
        <v>Professional occupations</v>
      </c>
      <c r="B350" s="302">
        <v>10.053960439031364</v>
      </c>
      <c r="C350" s="302">
        <v>5.21470843649149</v>
      </c>
      <c r="D350" s="302">
        <v>1.8718827726374621</v>
      </c>
      <c r="E350" s="302">
        <f t="shared" ref="E350:E357" si="154">SUM(B350:D350)</f>
        <v>17.140551648160315</v>
      </c>
      <c r="F350" s="303"/>
      <c r="G350" s="302">
        <v>12.083552159373397</v>
      </c>
      <c r="H350" s="302">
        <v>5.9932694700192188</v>
      </c>
      <c r="I350" s="302">
        <v>1.8409742098524915</v>
      </c>
      <c r="J350" s="302">
        <f t="shared" ref="J350:J352" si="155">SUM(G350:I350)</f>
        <v>19.917795839245105</v>
      </c>
      <c r="K350" s="303"/>
      <c r="L350" s="302">
        <v>12.767047718747351</v>
      </c>
      <c r="M350" s="302">
        <v>6.4862050062185155</v>
      </c>
      <c r="N350" s="302">
        <v>2.1245954733585775</v>
      </c>
      <c r="O350" s="302">
        <f t="shared" ref="O350:O357" si="156">SUM(L350:N350)</f>
        <v>21.377848198324447</v>
      </c>
    </row>
    <row r="351" spans="1:15" s="236" customFormat="1" x14ac:dyDescent="0.2">
      <c r="A351" s="237" t="str">
        <f>name!E$6</f>
        <v>Associate professional occupations</v>
      </c>
      <c r="B351" s="302">
        <v>4.1709032532779471</v>
      </c>
      <c r="C351" s="302">
        <v>2.860715115547642</v>
      </c>
      <c r="D351" s="302">
        <v>0.70841311886283598</v>
      </c>
      <c r="E351" s="302">
        <f t="shared" si="154"/>
        <v>7.7400314876884249</v>
      </c>
      <c r="F351" s="303"/>
      <c r="G351" s="302">
        <v>4.9171986467842341</v>
      </c>
      <c r="H351" s="302">
        <v>3.2379880970720687</v>
      </c>
      <c r="I351" s="302">
        <v>0.56367378946491842</v>
      </c>
      <c r="J351" s="302">
        <f t="shared" si="155"/>
        <v>8.7188605333212212</v>
      </c>
      <c r="K351" s="303"/>
      <c r="L351" s="302">
        <v>8.3867727891538362</v>
      </c>
      <c r="M351" s="302">
        <v>5.0507259511037628</v>
      </c>
      <c r="N351" s="302">
        <v>0.82517801711927552</v>
      </c>
      <c r="O351" s="302">
        <f t="shared" si="156"/>
        <v>14.262676757376875</v>
      </c>
    </row>
    <row r="352" spans="1:15" s="236" customFormat="1" x14ac:dyDescent="0.2">
      <c r="A352" s="237" t="str">
        <f>name!E$7</f>
        <v>Administrative and secretarial occupations</v>
      </c>
      <c r="B352" s="302">
        <v>2.2106712281119631</v>
      </c>
      <c r="C352" s="302">
        <v>2.9782253663018783</v>
      </c>
      <c r="D352" s="302">
        <v>0.17637844571954606</v>
      </c>
      <c r="E352" s="302">
        <f t="shared" si="154"/>
        <v>5.3652750401333877</v>
      </c>
      <c r="F352" s="303"/>
      <c r="G352" s="302">
        <v>2.1685749135061156</v>
      </c>
      <c r="H352" s="302">
        <v>2.6119249107222884</v>
      </c>
      <c r="I352" s="302">
        <v>0.1130955310639602</v>
      </c>
      <c r="J352" s="302">
        <f t="shared" si="155"/>
        <v>4.8935953552923639</v>
      </c>
      <c r="K352" s="303"/>
      <c r="L352" s="302">
        <v>1.9081991540657233</v>
      </c>
      <c r="M352" s="302">
        <v>1.2542192203946907</v>
      </c>
      <c r="N352" s="302">
        <v>8.6268304630034723E-2</v>
      </c>
      <c r="O352" s="302">
        <f t="shared" si="156"/>
        <v>3.2486866790904485</v>
      </c>
    </row>
    <row r="353" spans="1:15" s="236" customFormat="1" x14ac:dyDescent="0.2">
      <c r="A353" s="237" t="str">
        <f>name!E$8</f>
        <v>Skilled trades occupations</v>
      </c>
      <c r="B353" s="302">
        <v>0.28558654083181323</v>
      </c>
      <c r="C353" s="302">
        <v>0.32253098227725674</v>
      </c>
      <c r="D353" s="302">
        <v>0.10805912013164522</v>
      </c>
      <c r="E353" s="302">
        <f t="shared" si="154"/>
        <v>0.71617664324071517</v>
      </c>
      <c r="F353" s="303"/>
      <c r="G353" s="302">
        <v>0.22726264639135119</v>
      </c>
      <c r="H353" s="302">
        <v>0.2334004354960624</v>
      </c>
      <c r="I353" s="302">
        <v>9.1207657778181322E-2</v>
      </c>
      <c r="J353" s="302">
        <f>SUM(G353:I353)</f>
        <v>0.55187073966559486</v>
      </c>
      <c r="K353" s="303"/>
      <c r="L353" s="302">
        <v>0.11925976493010493</v>
      </c>
      <c r="M353" s="302">
        <v>0.16248030910144545</v>
      </c>
      <c r="N353" s="302">
        <v>0.11569798383186236</v>
      </c>
      <c r="O353" s="302">
        <f t="shared" si="156"/>
        <v>0.39743805786341274</v>
      </c>
    </row>
    <row r="354" spans="1:15" s="236" customFormat="1" x14ac:dyDescent="0.2">
      <c r="A354" s="237" t="str">
        <f>name!E$9</f>
        <v>Caring, leisure and other service occupations</v>
      </c>
      <c r="B354" s="302">
        <v>12.725932530902927</v>
      </c>
      <c r="C354" s="302">
        <v>12.046854402312261</v>
      </c>
      <c r="D354" s="302">
        <v>1.3928127422002232</v>
      </c>
      <c r="E354" s="302">
        <f t="shared" si="154"/>
        <v>26.165599675415411</v>
      </c>
      <c r="F354" s="303"/>
      <c r="G354" s="302">
        <v>13.303544614800416</v>
      </c>
      <c r="H354" s="302">
        <v>11.337583149467706</v>
      </c>
      <c r="I354" s="302">
        <v>1.3204240568829158</v>
      </c>
      <c r="J354" s="302">
        <f t="shared" ref="J354:J357" si="157">SUM(G354:I354)</f>
        <v>25.961551821151037</v>
      </c>
      <c r="K354" s="303"/>
      <c r="L354" s="302">
        <v>15.979899435508644</v>
      </c>
      <c r="M354" s="302">
        <v>11.19760208682052</v>
      </c>
      <c r="N354" s="302">
        <v>1.5243490745906441</v>
      </c>
      <c r="O354" s="302">
        <f t="shared" si="156"/>
        <v>28.701850596919812</v>
      </c>
    </row>
    <row r="355" spans="1:15" s="236" customFormat="1" x14ac:dyDescent="0.2">
      <c r="A355" s="237" t="str">
        <f>name!E$10</f>
        <v>Sales and customer service occupations</v>
      </c>
      <c r="B355" s="302">
        <v>0.34378595186292571</v>
      </c>
      <c r="C355" s="302">
        <v>0.37485280572246155</v>
      </c>
      <c r="D355" s="302">
        <v>6.8560345124752647E-2</v>
      </c>
      <c r="E355" s="302">
        <f t="shared" si="154"/>
        <v>0.78719910271013982</v>
      </c>
      <c r="F355" s="303"/>
      <c r="G355" s="302">
        <v>0.33931780784354432</v>
      </c>
      <c r="H355" s="302">
        <v>0.33396798524169119</v>
      </c>
      <c r="I355" s="302">
        <v>3.8542485275590302E-2</v>
      </c>
      <c r="J355" s="302">
        <f t="shared" si="157"/>
        <v>0.71182827836082585</v>
      </c>
      <c r="K355" s="303"/>
      <c r="L355" s="302">
        <v>0.34887126484279396</v>
      </c>
      <c r="M355" s="302">
        <v>0.34141534615826286</v>
      </c>
      <c r="N355" s="302">
        <v>4.5247138406081314E-2</v>
      </c>
      <c r="O355" s="302">
        <f t="shared" si="156"/>
        <v>0.73553374940713812</v>
      </c>
    </row>
    <row r="356" spans="1:15" s="236" customFormat="1" x14ac:dyDescent="0.2">
      <c r="A356" s="237" t="str">
        <f>name!E$11</f>
        <v>Process, plant and machine operatives</v>
      </c>
      <c r="B356" s="302">
        <v>9.8380060500724106E-2</v>
      </c>
      <c r="C356" s="302">
        <v>0.23067424072300749</v>
      </c>
      <c r="D356" s="302">
        <v>1.3508224599821823E-2</v>
      </c>
      <c r="E356" s="302">
        <f t="shared" si="154"/>
        <v>0.3425625258235534</v>
      </c>
      <c r="F356" s="303"/>
      <c r="G356" s="302">
        <v>7.8008259104695735E-2</v>
      </c>
      <c r="H356" s="302">
        <v>0.19133445379658451</v>
      </c>
      <c r="I356" s="302">
        <v>1.1361377866464812E-2</v>
      </c>
      <c r="J356" s="302">
        <f t="shared" si="157"/>
        <v>0.28070409076774505</v>
      </c>
      <c r="K356" s="303"/>
      <c r="L356" s="302">
        <v>3.0717641947442951E-2</v>
      </c>
      <c r="M356" s="302">
        <v>0.1034715627543978</v>
      </c>
      <c r="N356" s="302">
        <v>8.1292254770542176E-3</v>
      </c>
      <c r="O356" s="302">
        <f t="shared" si="156"/>
        <v>0.14231843017889498</v>
      </c>
    </row>
    <row r="357" spans="1:15" s="236" customFormat="1" x14ac:dyDescent="0.2">
      <c r="A357" s="237" t="str">
        <f>name!E$12</f>
        <v>Elementary occupations</v>
      </c>
      <c r="B357" s="302">
        <v>0.34714774558638362</v>
      </c>
      <c r="C357" s="302">
        <v>1.5570396642624795</v>
      </c>
      <c r="D357" s="302">
        <v>3.2525053840737429E-2</v>
      </c>
      <c r="E357" s="302">
        <f t="shared" si="154"/>
        <v>1.9367124636896005</v>
      </c>
      <c r="F357" s="303"/>
      <c r="G357" s="302">
        <v>0.30892318785849121</v>
      </c>
      <c r="H357" s="302">
        <v>1.1309403206145219</v>
      </c>
      <c r="I357" s="302">
        <v>1.6369115511056458E-2</v>
      </c>
      <c r="J357" s="302">
        <f t="shared" si="157"/>
        <v>1.4562326239840695</v>
      </c>
      <c r="K357" s="303"/>
      <c r="L357" s="302">
        <v>0.15398359831348116</v>
      </c>
      <c r="M357" s="302">
        <v>0.87523076855442217</v>
      </c>
      <c r="N357" s="302">
        <v>1.290622652255697E-2</v>
      </c>
      <c r="O357" s="302">
        <f t="shared" si="156"/>
        <v>1.0421205933904603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31.838047356004093</v>
      </c>
      <c r="C359" s="311">
        <f t="shared" ref="C359:E359" si="158">SUM(C349:C357)</f>
        <v>26.134681289629434</v>
      </c>
      <c r="D359" s="311">
        <f t="shared" si="158"/>
        <v>4.7152713543664069</v>
      </c>
      <c r="E359" s="311">
        <f t="shared" si="158"/>
        <v>62.687999999999938</v>
      </c>
      <c r="F359" s="311"/>
      <c r="G359" s="311">
        <f t="shared" ref="G359:J359" si="159">SUM(G349:G357)</f>
        <v>35.274238063293673</v>
      </c>
      <c r="H359" s="311">
        <f t="shared" si="159"/>
        <v>25.806307451871309</v>
      </c>
      <c r="I359" s="311">
        <f t="shared" si="159"/>
        <v>4.3294544848351357</v>
      </c>
      <c r="J359" s="311">
        <f t="shared" si="159"/>
        <v>65.410000000000096</v>
      </c>
      <c r="K359" s="311"/>
      <c r="L359" s="311">
        <f t="shared" ref="L359:O359" si="160">SUM(L349:L357)</f>
        <v>41.473107899652739</v>
      </c>
      <c r="M359" s="311">
        <f t="shared" si="160"/>
        <v>26.359463305194932</v>
      </c>
      <c r="N359" s="311">
        <f t="shared" si="160"/>
        <v>5.1844287951523231</v>
      </c>
      <c r="O359" s="311">
        <f t="shared" si="160"/>
        <v>73.01700000000001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0.57056713918830215</v>
      </c>
      <c r="C366" s="302">
        <v>0.15659981639499823</v>
      </c>
      <c r="D366" s="302">
        <v>0.29659413401355811</v>
      </c>
      <c r="E366" s="302">
        <f>SUM(B366:D366)</f>
        <v>1.0237610895968585</v>
      </c>
      <c r="F366" s="303"/>
      <c r="G366" s="302">
        <v>0.62845273642530819</v>
      </c>
      <c r="H366" s="302">
        <v>0.24578553055511679</v>
      </c>
      <c r="I366" s="302">
        <v>0.2471534161402712</v>
      </c>
      <c r="J366" s="302">
        <f>SUM(G366:I366)</f>
        <v>1.121391683120696</v>
      </c>
      <c r="K366" s="303"/>
      <c r="L366" s="302">
        <v>0.58035672696202978</v>
      </c>
      <c r="M366" s="302">
        <v>0.29685551124795873</v>
      </c>
      <c r="N366" s="302">
        <v>0.23492160452549857</v>
      </c>
      <c r="O366" s="302">
        <f>SUM(L366:N366)</f>
        <v>1.112133842735487</v>
      </c>
    </row>
    <row r="367" spans="1:15" s="236" customFormat="1" x14ac:dyDescent="0.2">
      <c r="A367" s="237" t="str">
        <f>name!E$5</f>
        <v>Professional occupations</v>
      </c>
      <c r="B367" s="302">
        <v>0.59735965514566536</v>
      </c>
      <c r="C367" s="302">
        <v>0.30411194313027151</v>
      </c>
      <c r="D367" s="302">
        <v>0.69440410121848706</v>
      </c>
      <c r="E367" s="302">
        <f t="shared" ref="E367:E374" si="161">SUM(B367:D367)</f>
        <v>1.5958756994944241</v>
      </c>
      <c r="F367" s="303"/>
      <c r="G367" s="302">
        <v>0.84575778270336355</v>
      </c>
      <c r="H367" s="302">
        <v>0.51679431264975506</v>
      </c>
      <c r="I367" s="302">
        <v>0.49739879090925637</v>
      </c>
      <c r="J367" s="302">
        <f t="shared" ref="J367:J369" si="162">SUM(G367:I367)</f>
        <v>1.859950886262375</v>
      </c>
      <c r="K367" s="303"/>
      <c r="L367" s="302">
        <v>0.93872940059993248</v>
      </c>
      <c r="M367" s="302">
        <v>0.69034216765724976</v>
      </c>
      <c r="N367" s="302">
        <v>0.44847611673207327</v>
      </c>
      <c r="O367" s="302">
        <f t="shared" ref="O367:O374" si="163">SUM(L367:N367)</f>
        <v>2.0775476849892556</v>
      </c>
    </row>
    <row r="368" spans="1:15" s="236" customFormat="1" x14ac:dyDescent="0.2">
      <c r="A368" s="237" t="str">
        <f>name!E$6</f>
        <v>Associate professional occupations</v>
      </c>
      <c r="B368" s="302">
        <v>0.69550544001470915</v>
      </c>
      <c r="C368" s="302">
        <v>0.4210428606554259</v>
      </c>
      <c r="D368" s="302">
        <v>1.5795694779976859</v>
      </c>
      <c r="E368" s="302">
        <f t="shared" si="161"/>
        <v>2.696117778667821</v>
      </c>
      <c r="F368" s="303"/>
      <c r="G368" s="302">
        <v>0.76787897102804836</v>
      </c>
      <c r="H368" s="302">
        <v>0.54183081486313234</v>
      </c>
      <c r="I368" s="302">
        <v>1.3323329745728367</v>
      </c>
      <c r="J368" s="302">
        <f t="shared" si="162"/>
        <v>2.6420427604640175</v>
      </c>
      <c r="K368" s="303"/>
      <c r="L368" s="302">
        <v>0.65271843273170616</v>
      </c>
      <c r="M368" s="302">
        <v>0.51202323387530513</v>
      </c>
      <c r="N368" s="302">
        <v>1.1798230831334373</v>
      </c>
      <c r="O368" s="302">
        <f t="shared" si="163"/>
        <v>2.3445647497404485</v>
      </c>
    </row>
    <row r="369" spans="1:15" s="236" customFormat="1" x14ac:dyDescent="0.2">
      <c r="A369" s="237" t="str">
        <f>name!E$7</f>
        <v>Administrative and secretarial occupations</v>
      </c>
      <c r="B369" s="302">
        <v>0.4178120745522575</v>
      </c>
      <c r="C369" s="302">
        <v>0.86333380209058819</v>
      </c>
      <c r="D369" s="302">
        <v>5.3105311339316501E-2</v>
      </c>
      <c r="E369" s="302">
        <f t="shared" si="161"/>
        <v>1.3342511879821621</v>
      </c>
      <c r="F369" s="303"/>
      <c r="G369" s="302">
        <v>0.48639616282065318</v>
      </c>
      <c r="H369" s="302">
        <v>1.0536286539727127</v>
      </c>
      <c r="I369" s="302">
        <v>4.6691523968103596E-2</v>
      </c>
      <c r="J369" s="302">
        <f t="shared" si="162"/>
        <v>1.5867163407614695</v>
      </c>
      <c r="K369" s="303"/>
      <c r="L369" s="302">
        <v>0.44408841183431547</v>
      </c>
      <c r="M369" s="302">
        <v>0.98036309392423093</v>
      </c>
      <c r="N369" s="302">
        <v>3.0902393459688034E-2</v>
      </c>
      <c r="O369" s="302">
        <f t="shared" si="163"/>
        <v>1.4553538992182344</v>
      </c>
    </row>
    <row r="370" spans="1:15" s="236" customFormat="1" x14ac:dyDescent="0.2">
      <c r="A370" s="237" t="str">
        <f>name!E$8</f>
        <v>Skilled trades occupations</v>
      </c>
      <c r="B370" s="302">
        <v>0.50285811268806846</v>
      </c>
      <c r="C370" s="302">
        <v>0.28204645113808535</v>
      </c>
      <c r="D370" s="302">
        <v>0.42600673653276266</v>
      </c>
      <c r="E370" s="302">
        <f t="shared" si="161"/>
        <v>1.2109113003589165</v>
      </c>
      <c r="F370" s="303"/>
      <c r="G370" s="302">
        <v>0.40980436012065924</v>
      </c>
      <c r="H370" s="302">
        <v>0.21920077382184922</v>
      </c>
      <c r="I370" s="302">
        <v>0.35017828657311756</v>
      </c>
      <c r="J370" s="302">
        <f>SUM(G370:I370)</f>
        <v>0.97918342051562601</v>
      </c>
      <c r="K370" s="303"/>
      <c r="L370" s="302">
        <v>0.30738993493311562</v>
      </c>
      <c r="M370" s="302">
        <v>0.28278398424061113</v>
      </c>
      <c r="N370" s="302">
        <v>0.33777738715360778</v>
      </c>
      <c r="O370" s="302">
        <f t="shared" si="163"/>
        <v>0.92795130632733458</v>
      </c>
    </row>
    <row r="371" spans="1:15" s="236" customFormat="1" x14ac:dyDescent="0.2">
      <c r="A371" s="237" t="str">
        <f>name!E$9</f>
        <v>Caring, leisure and other service occupations</v>
      </c>
      <c r="B371" s="302">
        <v>0.47003502968783861</v>
      </c>
      <c r="C371" s="302">
        <v>0.83763649496767889</v>
      </c>
      <c r="D371" s="302">
        <v>0.1090948872856112</v>
      </c>
      <c r="E371" s="302">
        <f t="shared" si="161"/>
        <v>1.4167664119411287</v>
      </c>
      <c r="F371" s="303"/>
      <c r="G371" s="302">
        <v>0.50906136105835331</v>
      </c>
      <c r="H371" s="302">
        <v>0.84566879546004037</v>
      </c>
      <c r="I371" s="302">
        <v>0.11563949974262104</v>
      </c>
      <c r="J371" s="302">
        <f t="shared" ref="J371:J374" si="164">SUM(G371:I371)</f>
        <v>1.4703696562610149</v>
      </c>
      <c r="K371" s="303"/>
      <c r="L371" s="302">
        <v>0.40979644028698875</v>
      </c>
      <c r="M371" s="302">
        <v>0.81350552222408901</v>
      </c>
      <c r="N371" s="302">
        <v>0.10954475466112312</v>
      </c>
      <c r="O371" s="302">
        <f t="shared" si="163"/>
        <v>1.3328467171722007</v>
      </c>
    </row>
    <row r="372" spans="1:15" s="236" customFormat="1" x14ac:dyDescent="0.2">
      <c r="A372" s="237" t="str">
        <f>name!E$10</f>
        <v>Sales and customer service occupations</v>
      </c>
      <c r="B372" s="302">
        <v>0.17807478139551552</v>
      </c>
      <c r="C372" s="302">
        <v>0.35106081652637283</v>
      </c>
      <c r="D372" s="302">
        <v>5.9830536396583187E-2</v>
      </c>
      <c r="E372" s="302">
        <f t="shared" si="161"/>
        <v>0.58896613431847156</v>
      </c>
      <c r="F372" s="303"/>
      <c r="G372" s="302">
        <v>0.19127963485323043</v>
      </c>
      <c r="H372" s="302">
        <v>0.35934780912756742</v>
      </c>
      <c r="I372" s="302">
        <v>3.8113388755057508E-2</v>
      </c>
      <c r="J372" s="302">
        <f t="shared" si="164"/>
        <v>0.58874083273585542</v>
      </c>
      <c r="K372" s="303"/>
      <c r="L372" s="302">
        <v>0.18823295081452851</v>
      </c>
      <c r="M372" s="302">
        <v>0.3700029665575742</v>
      </c>
      <c r="N372" s="302">
        <v>2.9500400698791694E-2</v>
      </c>
      <c r="O372" s="302">
        <f t="shared" si="163"/>
        <v>0.58773631807089444</v>
      </c>
    </row>
    <row r="373" spans="1:15" s="236" customFormat="1" x14ac:dyDescent="0.2">
      <c r="A373" s="237" t="str">
        <f>name!E$11</f>
        <v>Process, plant and machine operatives</v>
      </c>
      <c r="B373" s="302">
        <v>8.2413990339641433E-2</v>
      </c>
      <c r="C373" s="302">
        <v>7.2747284696796533E-2</v>
      </c>
      <c r="D373" s="302">
        <v>1.755651434699592E-2</v>
      </c>
      <c r="E373" s="302">
        <f t="shared" si="161"/>
        <v>0.17271778938343388</v>
      </c>
      <c r="F373" s="303"/>
      <c r="G373" s="302">
        <v>6.2343528346017946E-2</v>
      </c>
      <c r="H373" s="302">
        <v>6.6116406088800136E-2</v>
      </c>
      <c r="I373" s="302">
        <v>1.2973155305747002E-2</v>
      </c>
      <c r="J373" s="302">
        <f t="shared" si="164"/>
        <v>0.14143308974056507</v>
      </c>
      <c r="K373" s="303"/>
      <c r="L373" s="302">
        <v>4.9336552240150482E-2</v>
      </c>
      <c r="M373" s="302">
        <v>6.5979073964680515E-2</v>
      </c>
      <c r="N373" s="302">
        <v>1.414068462644678E-2</v>
      </c>
      <c r="O373" s="302">
        <f t="shared" si="163"/>
        <v>0.12945631083127776</v>
      </c>
    </row>
    <row r="374" spans="1:15" s="236" customFormat="1" x14ac:dyDescent="0.2">
      <c r="A374" s="237" t="str">
        <f>name!E$12</f>
        <v>Elementary occupations</v>
      </c>
      <c r="B374" s="302">
        <v>0.26082442274911483</v>
      </c>
      <c r="C374" s="302">
        <v>0.94054704295934899</v>
      </c>
      <c r="D374" s="302">
        <v>5.1261142548320544E-2</v>
      </c>
      <c r="E374" s="302">
        <f t="shared" si="161"/>
        <v>1.2526326082567842</v>
      </c>
      <c r="F374" s="303"/>
      <c r="G374" s="302">
        <v>0.21289171620184763</v>
      </c>
      <c r="H374" s="302">
        <v>0.84617202839643868</v>
      </c>
      <c r="I374" s="302">
        <v>3.3107585540082966E-2</v>
      </c>
      <c r="J374" s="302">
        <f t="shared" si="164"/>
        <v>1.0921713301383691</v>
      </c>
      <c r="K374" s="303"/>
      <c r="L374" s="302">
        <v>0.21074526732738258</v>
      </c>
      <c r="M374" s="302">
        <v>0.54418106594396454</v>
      </c>
      <c r="N374" s="302">
        <v>4.048283764351554E-2</v>
      </c>
      <c r="O374" s="302">
        <f t="shared" si="163"/>
        <v>0.79540917091486274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3.7754506457611128</v>
      </c>
      <c r="C376" s="311">
        <f t="shared" ref="C376:E376" si="165">SUM(C366:C374)</f>
        <v>4.2291265125595663</v>
      </c>
      <c r="D376" s="311">
        <f t="shared" si="165"/>
        <v>3.2874228416793208</v>
      </c>
      <c r="E376" s="311">
        <f t="shared" si="165"/>
        <v>11.292000000000002</v>
      </c>
      <c r="F376" s="311"/>
      <c r="G376" s="311">
        <f t="shared" ref="G376:J376" si="166">SUM(G366:G374)</f>
        <v>4.1138662535574824</v>
      </c>
      <c r="H376" s="311">
        <f t="shared" si="166"/>
        <v>4.694545124935412</v>
      </c>
      <c r="I376" s="311">
        <f t="shared" si="166"/>
        <v>2.6735886215070939</v>
      </c>
      <c r="J376" s="311">
        <f t="shared" si="166"/>
        <v>11.481999999999989</v>
      </c>
      <c r="K376" s="311"/>
      <c r="L376" s="311">
        <f t="shared" ref="L376:O376" si="167">SUM(L366:L374)</f>
        <v>3.7813941177301493</v>
      </c>
      <c r="M376" s="311">
        <f t="shared" si="167"/>
        <v>4.5560366196356643</v>
      </c>
      <c r="N376" s="311">
        <f t="shared" si="167"/>
        <v>2.4255692626341814</v>
      </c>
      <c r="O376" s="311">
        <f t="shared" si="167"/>
        <v>10.762999999999995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0.35231467109230546</v>
      </c>
      <c r="C383" s="302">
        <v>0.14388140718245312</v>
      </c>
      <c r="D383" s="302">
        <v>0.49534960980265574</v>
      </c>
      <c r="E383" s="302">
        <f>SUM(B383:D383)</f>
        <v>0.99154568807741428</v>
      </c>
      <c r="F383" s="303"/>
      <c r="G383" s="302">
        <v>0.57838603400330524</v>
      </c>
      <c r="H383" s="302">
        <v>0.1363778543317537</v>
      </c>
      <c r="I383" s="302">
        <v>0.83156046186264054</v>
      </c>
      <c r="J383" s="302">
        <f>SUM(G383:I383)</f>
        <v>1.5463243501976995</v>
      </c>
      <c r="K383" s="303"/>
      <c r="L383" s="302">
        <v>0.53016882224813977</v>
      </c>
      <c r="M383" s="302">
        <v>0.13808394466150592</v>
      </c>
      <c r="N383" s="302">
        <v>0.65661793810587088</v>
      </c>
      <c r="O383" s="302">
        <f>SUM(L383:N383)</f>
        <v>1.3248707050155164</v>
      </c>
    </row>
    <row r="384" spans="1:15" s="236" customFormat="1" x14ac:dyDescent="0.2">
      <c r="A384" s="237" t="str">
        <f>name!E$5</f>
        <v>Professional occupations</v>
      </c>
      <c r="B384" s="302">
        <v>0.70442653986550385</v>
      </c>
      <c r="C384" s="302">
        <v>0.56073597573599876</v>
      </c>
      <c r="D384" s="302">
        <v>0.96356317832668792</v>
      </c>
      <c r="E384" s="302">
        <f t="shared" ref="E384:E391" si="168">SUM(B384:D384)</f>
        <v>2.2287256939281903</v>
      </c>
      <c r="F384" s="303"/>
      <c r="G384" s="302">
        <v>1.2911380030149351</v>
      </c>
      <c r="H384" s="302">
        <v>0.42747773568994707</v>
      </c>
      <c r="I384" s="302">
        <v>1.127213990951883</v>
      </c>
      <c r="J384" s="302">
        <f t="shared" ref="J384:J386" si="169">SUM(G384:I384)</f>
        <v>2.8458297296567654</v>
      </c>
      <c r="K384" s="303"/>
      <c r="L384" s="302">
        <v>1.3558709301399021</v>
      </c>
      <c r="M384" s="302">
        <v>0.47009180909883469</v>
      </c>
      <c r="N384" s="302">
        <v>1.0592776532600547</v>
      </c>
      <c r="O384" s="302">
        <f t="shared" ref="O384:O391" si="170">SUM(L384:N384)</f>
        <v>2.8852403924987913</v>
      </c>
    </row>
    <row r="385" spans="1:15" s="236" customFormat="1" x14ac:dyDescent="0.2">
      <c r="A385" s="237" t="str">
        <f>name!E$6</f>
        <v>Associate professional occupations</v>
      </c>
      <c r="B385" s="302">
        <v>0.32687998477216784</v>
      </c>
      <c r="C385" s="302">
        <v>0.35130751776023617</v>
      </c>
      <c r="D385" s="302">
        <v>0.47544361156083714</v>
      </c>
      <c r="E385" s="302">
        <f t="shared" si="168"/>
        <v>1.1536311140932412</v>
      </c>
      <c r="F385" s="303"/>
      <c r="G385" s="302">
        <v>0.53445482341581307</v>
      </c>
      <c r="H385" s="302">
        <v>0.25010728113313568</v>
      </c>
      <c r="I385" s="302">
        <v>0.73156924095146014</v>
      </c>
      <c r="J385" s="302">
        <f t="shared" si="169"/>
        <v>1.5161313455004088</v>
      </c>
      <c r="K385" s="303"/>
      <c r="L385" s="302">
        <v>0.53462620863744748</v>
      </c>
      <c r="M385" s="302">
        <v>0.24174535267459191</v>
      </c>
      <c r="N385" s="302">
        <v>0.55676088872309948</v>
      </c>
      <c r="O385" s="302">
        <f t="shared" si="170"/>
        <v>1.3331324500351389</v>
      </c>
    </row>
    <row r="386" spans="1:15" s="236" customFormat="1" x14ac:dyDescent="0.2">
      <c r="A386" s="237" t="str">
        <f>name!E$7</f>
        <v>Administrative and secretarial occupations</v>
      </c>
      <c r="B386" s="302">
        <v>0.31051574756174327</v>
      </c>
      <c r="C386" s="302">
        <v>0.88197436843200583</v>
      </c>
      <c r="D386" s="302">
        <v>0.19308532690462801</v>
      </c>
      <c r="E386" s="302">
        <f t="shared" si="168"/>
        <v>1.3855754428983771</v>
      </c>
      <c r="F386" s="303"/>
      <c r="G386" s="302">
        <v>0.4421481898306987</v>
      </c>
      <c r="H386" s="302">
        <v>0.50835894745712684</v>
      </c>
      <c r="I386" s="302">
        <v>0.24821596029938167</v>
      </c>
      <c r="J386" s="302">
        <f t="shared" si="169"/>
        <v>1.1987230975872072</v>
      </c>
      <c r="K386" s="303"/>
      <c r="L386" s="302">
        <v>0.36130045841143404</v>
      </c>
      <c r="M386" s="302">
        <v>0.50427416691433735</v>
      </c>
      <c r="N386" s="302">
        <v>0.33007302733334554</v>
      </c>
      <c r="O386" s="302">
        <f t="shared" si="170"/>
        <v>1.1956476526591171</v>
      </c>
    </row>
    <row r="387" spans="1:15" s="236" customFormat="1" x14ac:dyDescent="0.2">
      <c r="A387" s="237" t="str">
        <f>name!E$8</f>
        <v>Skilled trades occupations</v>
      </c>
      <c r="B387" s="302">
        <v>0.16250228190167013</v>
      </c>
      <c r="C387" s="302">
        <v>0.17727213814564885</v>
      </c>
      <c r="D387" s="302">
        <v>0.28641398480697683</v>
      </c>
      <c r="E387" s="302">
        <f t="shared" si="168"/>
        <v>0.62618840485429583</v>
      </c>
      <c r="F387" s="303"/>
      <c r="G387" s="302">
        <v>0.19682965367081998</v>
      </c>
      <c r="H387" s="302">
        <v>9.563345370357193E-2</v>
      </c>
      <c r="I387" s="302">
        <v>0.39874290461127454</v>
      </c>
      <c r="J387" s="302">
        <f>SUM(G387:I387)</f>
        <v>0.69120601198566645</v>
      </c>
      <c r="K387" s="303"/>
      <c r="L387" s="302">
        <v>0.16458693686552225</v>
      </c>
      <c r="M387" s="302">
        <v>0.10170888493150655</v>
      </c>
      <c r="N387" s="302">
        <v>0.45059252888834223</v>
      </c>
      <c r="O387" s="302">
        <f t="shared" si="170"/>
        <v>0.71688835068537105</v>
      </c>
    </row>
    <row r="388" spans="1:15" s="236" customFormat="1" x14ac:dyDescent="0.2">
      <c r="A388" s="237" t="str">
        <f>name!E$9</f>
        <v>Caring, leisure and other service occupations</v>
      </c>
      <c r="B388" s="302">
        <v>1.0886721476146648</v>
      </c>
      <c r="C388" s="302">
        <v>1.115650941643429</v>
      </c>
      <c r="D388" s="302">
        <v>1.4465289499885698</v>
      </c>
      <c r="E388" s="302">
        <f t="shared" si="168"/>
        <v>3.6508520392466637</v>
      </c>
      <c r="F388" s="303"/>
      <c r="G388" s="302">
        <v>1.7133817973597032</v>
      </c>
      <c r="H388" s="302">
        <v>1.322175702224236</v>
      </c>
      <c r="I388" s="302">
        <v>3.2314418084529635</v>
      </c>
      <c r="J388" s="302">
        <f t="shared" ref="J388:J391" si="171">SUM(G388:I388)</f>
        <v>6.2669993080369029</v>
      </c>
      <c r="K388" s="303"/>
      <c r="L388" s="302">
        <v>1.3409248910909128</v>
      </c>
      <c r="M388" s="302">
        <v>1.0471333976696644</v>
      </c>
      <c r="N388" s="302">
        <v>3.044387794823844</v>
      </c>
      <c r="O388" s="302">
        <f t="shared" si="170"/>
        <v>5.4324460835844217</v>
      </c>
    </row>
    <row r="389" spans="1:15" s="236" customFormat="1" x14ac:dyDescent="0.2">
      <c r="A389" s="237" t="str">
        <f>name!E$10</f>
        <v>Sales and customer service occupations</v>
      </c>
      <c r="B389" s="302">
        <v>9.8675551717577276E-2</v>
      </c>
      <c r="C389" s="302">
        <v>0.22767015441088623</v>
      </c>
      <c r="D389" s="302">
        <v>0.19250126282097718</v>
      </c>
      <c r="E389" s="302">
        <f t="shared" si="168"/>
        <v>0.5188469689494406</v>
      </c>
      <c r="F389" s="303"/>
      <c r="G389" s="302">
        <v>0.13354883101513193</v>
      </c>
      <c r="H389" s="302">
        <v>0.27856556810945615</v>
      </c>
      <c r="I389" s="302">
        <v>0.23640830687207956</v>
      </c>
      <c r="J389" s="302">
        <f t="shared" si="171"/>
        <v>0.64852270599666761</v>
      </c>
      <c r="K389" s="303"/>
      <c r="L389" s="302">
        <v>0.11433935091501066</v>
      </c>
      <c r="M389" s="302">
        <v>0.2653704382054059</v>
      </c>
      <c r="N389" s="302">
        <v>0.1123846483691141</v>
      </c>
      <c r="O389" s="302">
        <f t="shared" si="170"/>
        <v>0.49209443748953063</v>
      </c>
    </row>
    <row r="390" spans="1:15" s="236" customFormat="1" x14ac:dyDescent="0.2">
      <c r="A390" s="237" t="str">
        <f>name!E$11</f>
        <v>Process, plant and machine operatives</v>
      </c>
      <c r="B390" s="302">
        <v>0.13815524943773499</v>
      </c>
      <c r="C390" s="302">
        <v>0.15857949550681702</v>
      </c>
      <c r="D390" s="302">
        <v>5.9406877977197507E-2</v>
      </c>
      <c r="E390" s="302">
        <f t="shared" si="168"/>
        <v>0.3561416229217495</v>
      </c>
      <c r="F390" s="303"/>
      <c r="G390" s="302">
        <v>0.17078911244448214</v>
      </c>
      <c r="H390" s="302">
        <v>0.1670365100265403</v>
      </c>
      <c r="I390" s="302">
        <v>8.8129778401564232E-2</v>
      </c>
      <c r="J390" s="302">
        <f t="shared" si="171"/>
        <v>0.42595540087258665</v>
      </c>
      <c r="K390" s="303"/>
      <c r="L390" s="302">
        <v>0.12784078966537415</v>
      </c>
      <c r="M390" s="302">
        <v>0.14493429037005201</v>
      </c>
      <c r="N390" s="302">
        <v>6.1189729509639378E-2</v>
      </c>
      <c r="O390" s="302">
        <f t="shared" si="170"/>
        <v>0.33396480954506552</v>
      </c>
    </row>
    <row r="391" spans="1:15" s="236" customFormat="1" x14ac:dyDescent="0.2">
      <c r="A391" s="237" t="str">
        <f>name!E$12</f>
        <v>Elementary occupations</v>
      </c>
      <c r="B391" s="302">
        <v>0.26247702787940985</v>
      </c>
      <c r="C391" s="302">
        <v>0.71143622667536199</v>
      </c>
      <c r="D391" s="302">
        <v>0.25157977047585028</v>
      </c>
      <c r="E391" s="302">
        <f t="shared" si="168"/>
        <v>1.2254930250306222</v>
      </c>
      <c r="F391" s="303"/>
      <c r="G391" s="302">
        <v>0.35246699309461238</v>
      </c>
      <c r="H391" s="302">
        <v>0.40818158153595019</v>
      </c>
      <c r="I391" s="302">
        <v>0.24765947553552245</v>
      </c>
      <c r="J391" s="302">
        <f t="shared" si="171"/>
        <v>1.008308050166085</v>
      </c>
      <c r="K391" s="303"/>
      <c r="L391" s="302">
        <v>0.39427254973821635</v>
      </c>
      <c r="M391" s="302">
        <v>0.22025370893159327</v>
      </c>
      <c r="N391" s="302">
        <v>0.20618885981722382</v>
      </c>
      <c r="O391" s="302">
        <f t="shared" si="170"/>
        <v>0.82071511848703338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3.4446192018427784</v>
      </c>
      <c r="C393" s="311">
        <f t="shared" ref="C393:E393" si="172">SUM(C383:C391)</f>
        <v>4.3285082254928371</v>
      </c>
      <c r="D393" s="311">
        <f t="shared" si="172"/>
        <v>4.3638725726643814</v>
      </c>
      <c r="E393" s="311">
        <f t="shared" si="172"/>
        <v>12.136999999999993</v>
      </c>
      <c r="F393" s="311"/>
      <c r="G393" s="311">
        <f t="shared" ref="G393:J393" si="173">SUM(G383:G391)</f>
        <v>5.4131434378495014</v>
      </c>
      <c r="H393" s="311">
        <f t="shared" si="173"/>
        <v>3.5939146342117176</v>
      </c>
      <c r="I393" s="311">
        <f t="shared" si="173"/>
        <v>7.14094192793877</v>
      </c>
      <c r="J393" s="311">
        <f t="shared" si="173"/>
        <v>16.147999999999989</v>
      </c>
      <c r="K393" s="311"/>
      <c r="L393" s="311">
        <f t="shared" ref="L393:O393" si="174">SUM(L383:L391)</f>
        <v>4.9239309377119609</v>
      </c>
      <c r="M393" s="311">
        <f t="shared" si="174"/>
        <v>3.1335959934574928</v>
      </c>
      <c r="N393" s="311">
        <f t="shared" si="174"/>
        <v>6.477473068830534</v>
      </c>
      <c r="O393" s="311">
        <f t="shared" si="174"/>
        <v>14.534999999999986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Greater Lincolnshire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Greater Lincolnshire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Greater Lincolnshire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45.730595176532695</v>
      </c>
      <c r="C8" s="11">
        <f t="array" ref="C8:C16">MMULT(aggregation!$B$13:$AA$21,'Occ T2'!C8:C33)</f>
        <v>52.216714304978296</v>
      </c>
      <c r="D8" s="11">
        <f t="array" ref="D8:D16">MMULT(aggregation!$B$13:$AA$21,'Occ T2'!D8:D33)</f>
        <v>54.908286938105874</v>
      </c>
      <c r="E8" s="11">
        <f t="array" ref="E8:E16">MMULT(aggregation!$B$13:$AA$21,'Occ T2'!E8:E33)</f>
        <v>51.386419923366432</v>
      </c>
      <c r="F8" s="11">
        <f t="array" ref="F8:F16">MMULT(aggregation!$B$13:$AA$21,'Occ T2'!F8:F33)</f>
        <v>55.943507600005354</v>
      </c>
      <c r="G8" s="11"/>
      <c r="H8" s="11">
        <f>F8-D8</f>
        <v>1.0352206618994799</v>
      </c>
      <c r="I8" s="11">
        <f t="array" ref="I8:I16">MMULT(aggregation!$B$13:$AA$21,'Occ T2'!I8:I33)</f>
        <v>27.28221822741175</v>
      </c>
      <c r="J8" s="11">
        <f>SUM(H8:I8)</f>
        <v>28.31743888931123</v>
      </c>
      <c r="L8" s="10" t="str">
        <f>name!E4</f>
        <v>Managers, directors and senior officials</v>
      </c>
      <c r="M8" s="11">
        <f t="array" ref="M8:M16">MMULT(aggregation!$B$13:$AA$21,'Occ T2'!M8:M33)</f>
        <v>31.713337362826191</v>
      </c>
      <c r="N8" s="11">
        <f t="array" ref="N8:N16">MMULT(aggregation!$B$13:$AA$21,'Occ T2'!N8:N33)</f>
        <v>34.639473639383411</v>
      </c>
      <c r="O8" s="11">
        <f t="array" ref="O8:O16">MMULT(aggregation!$B$13:$AA$21,'Occ T2'!O8:O33)</f>
        <v>36.980847876373616</v>
      </c>
      <c r="P8" s="11">
        <f t="array" ref="P8:P16">MMULT(aggregation!$B$13:$AA$21,'Occ T2'!P8:P33)</f>
        <v>34.54196277566939</v>
      </c>
      <c r="Q8" s="11">
        <f t="array" ref="Q8:Q16">MMULT(aggregation!$B$13:$AA$21,'Occ T2'!Q8:Q33)</f>
        <v>36.775790116225053</v>
      </c>
      <c r="R8" s="11"/>
      <c r="S8" s="11">
        <f>Q8-O8</f>
        <v>-0.20505776014856281</v>
      </c>
      <c r="T8" s="11">
        <f t="array" ref="T8:T16">MMULT(aggregation!$B$13:$AA$21,'Occ T2'!T8:T33)</f>
        <v>16.695748661663089</v>
      </c>
      <c r="U8" s="11">
        <f>SUM(S8:T8)</f>
        <v>16.490690901514526</v>
      </c>
      <c r="W8" s="10" t="str">
        <f>name!E4</f>
        <v>Managers, directors and senior officials</v>
      </c>
      <c r="X8" s="11">
        <f t="array" ref="X8:X16">MMULT(aggregation!$B$13:$AA$21,'Occ T2'!X8:X33)</f>
        <v>14.017257813706454</v>
      </c>
      <c r="Y8" s="11">
        <f t="array" ref="Y8:Y16">MMULT(aggregation!$B$13:$AA$21,'Occ T2'!Y8:Y33)</f>
        <v>17.577240665594882</v>
      </c>
      <c r="Z8" s="11">
        <f t="array" ref="Z8:Z16">MMULT(aggregation!$B$13:$AA$21,'Occ T2'!Z8:Z33)</f>
        <v>17.927439061732244</v>
      </c>
      <c r="AA8" s="11">
        <f t="array" ref="AA8:AA16">MMULT(aggregation!$B$13:$AA$21,'Occ T2'!AA8:AA33)</f>
        <v>16.844457147697018</v>
      </c>
      <c r="AB8" s="11">
        <f t="array" ref="AB8:AB16">MMULT(aggregation!$B$13:$AA$21,'Occ T2'!AB8:AB33)</f>
        <v>19.167717483780336</v>
      </c>
      <c r="AC8" s="11"/>
      <c r="AD8" s="11">
        <f>AB8-Z8</f>
        <v>1.2402784220480925</v>
      </c>
      <c r="AE8" s="11">
        <f t="array" ref="AE8:AE16">MMULT(aggregation!$B$13:$AA$21,'Occ T2'!AE8:AE33)</f>
        <v>10.586469565748663</v>
      </c>
      <c r="AF8" s="11">
        <f>SUM(AD8:AE8)</f>
        <v>11.826747987796756</v>
      </c>
    </row>
    <row r="9" spans="1:32" x14ac:dyDescent="0.2">
      <c r="A9" t="str">
        <f>name!E5</f>
        <v>Professional occupations</v>
      </c>
      <c r="B9" s="11">
        <v>84.148060400468779</v>
      </c>
      <c r="C9" s="11">
        <v>93.942602772046001</v>
      </c>
      <c r="D9" s="11">
        <v>100.75322851210709</v>
      </c>
      <c r="E9" s="11">
        <v>106.41960924409312</v>
      </c>
      <c r="F9" s="11">
        <v>117.27071910226633</v>
      </c>
      <c r="G9" s="11"/>
      <c r="H9" s="11">
        <f t="shared" ref="H9:H16" si="0">F9-D9</f>
        <v>16.517490590159241</v>
      </c>
      <c r="I9" s="11">
        <v>49.2430671217232</v>
      </c>
      <c r="J9" s="11">
        <f t="shared" ref="J9:J15" si="1">SUM(H9:I9)</f>
        <v>65.760557711882441</v>
      </c>
      <c r="L9" s="10" t="str">
        <f>name!E5</f>
        <v>Professional occupations</v>
      </c>
      <c r="M9" s="11">
        <v>45.396039716008829</v>
      </c>
      <c r="N9" s="11">
        <v>48.532410851082766</v>
      </c>
      <c r="O9" s="11">
        <v>52.256977779632571</v>
      </c>
      <c r="P9" s="11">
        <v>57.124591588850862</v>
      </c>
      <c r="Q9" s="11">
        <v>62.557131636450841</v>
      </c>
      <c r="R9" s="11"/>
      <c r="S9" s="11">
        <f t="shared" ref="S9:S16" si="2">Q9-O9</f>
        <v>10.30015385681827</v>
      </c>
      <c r="T9" s="11">
        <v>21.594952679188733</v>
      </c>
      <c r="U9" s="11">
        <f t="shared" ref="U9:U12" si="3">SUM(S9:T9)</f>
        <v>31.895106536007003</v>
      </c>
      <c r="W9" s="10" t="str">
        <f>name!E5</f>
        <v>Professional occupations</v>
      </c>
      <c r="X9" s="11">
        <v>38.752020684459907</v>
      </c>
      <c r="Y9" s="11">
        <v>45.410191920963186</v>
      </c>
      <c r="Z9" s="11">
        <v>48.496250732474593</v>
      </c>
      <c r="AA9" s="11">
        <v>49.295017655242212</v>
      </c>
      <c r="AB9" s="11">
        <v>54.713587465815607</v>
      </c>
      <c r="AC9" s="11"/>
      <c r="AD9" s="11">
        <f t="shared" ref="AD9:AD16" si="4">AB9-Z9</f>
        <v>6.2173367333410141</v>
      </c>
      <c r="AE9" s="11">
        <v>27.648114442534471</v>
      </c>
      <c r="AF9" s="11">
        <f t="shared" ref="AF9:AF12" si="5">SUM(AD9:AE9)</f>
        <v>33.865451175875485</v>
      </c>
    </row>
    <row r="10" spans="1:32" x14ac:dyDescent="0.2">
      <c r="A10" t="str">
        <f>name!E6</f>
        <v>Associate professional occupations</v>
      </c>
      <c r="B10" s="11">
        <v>53.926885449501597</v>
      </c>
      <c r="C10" s="11">
        <v>57.79169663030892</v>
      </c>
      <c r="D10" s="11">
        <v>61.437373146147308</v>
      </c>
      <c r="E10" s="11">
        <v>64.423006273493314</v>
      </c>
      <c r="F10" s="11">
        <v>69.798906165083082</v>
      </c>
      <c r="G10" s="11"/>
      <c r="H10" s="11">
        <f t="shared" si="0"/>
        <v>8.3615330189357735</v>
      </c>
      <c r="I10" s="11">
        <v>30.537552896564677</v>
      </c>
      <c r="J10" s="11">
        <f t="shared" si="1"/>
        <v>38.89908591550045</v>
      </c>
      <c r="L10" s="10" t="str">
        <f>name!E6</f>
        <v>Associate professional occupations</v>
      </c>
      <c r="M10" s="11">
        <v>30.228666360773108</v>
      </c>
      <c r="N10" s="11">
        <v>31.114221217655029</v>
      </c>
      <c r="O10" s="11">
        <v>33.443885817293008</v>
      </c>
      <c r="P10" s="11">
        <v>31.754523012646327</v>
      </c>
      <c r="Q10" s="11">
        <v>32.620389556604977</v>
      </c>
      <c r="R10" s="11"/>
      <c r="S10" s="11">
        <f t="shared" si="2"/>
        <v>-0.82349626068803161</v>
      </c>
      <c r="T10" s="11">
        <v>11.972288348572285</v>
      </c>
      <c r="U10" s="11">
        <f t="shared" si="3"/>
        <v>11.148792087884253</v>
      </c>
      <c r="W10" s="10" t="str">
        <f>name!E6</f>
        <v>Associate professional occupations</v>
      </c>
      <c r="X10" s="11">
        <v>23.698219088728433</v>
      </c>
      <c r="Y10" s="11">
        <v>26.677475412653912</v>
      </c>
      <c r="Z10" s="11">
        <v>27.993487328854307</v>
      </c>
      <c r="AA10" s="11">
        <v>32.668483260846983</v>
      </c>
      <c r="AB10" s="11">
        <v>37.178516608478049</v>
      </c>
      <c r="AC10" s="11"/>
      <c r="AD10" s="11">
        <f t="shared" si="4"/>
        <v>9.1850292796237412</v>
      </c>
      <c r="AE10" s="11">
        <v>18.565264547992395</v>
      </c>
      <c r="AF10" s="11">
        <f t="shared" si="5"/>
        <v>27.750293827616137</v>
      </c>
    </row>
    <row r="11" spans="1:32" x14ac:dyDescent="0.2">
      <c r="A11" t="str">
        <f>name!E7</f>
        <v>Administrative and secretarial occupations</v>
      </c>
      <c r="B11" s="11">
        <v>51.366410445082977</v>
      </c>
      <c r="C11" s="11">
        <v>49.545930358588819</v>
      </c>
      <c r="D11" s="11">
        <v>51.152140412056283</v>
      </c>
      <c r="E11" s="11">
        <v>51.029967874902667</v>
      </c>
      <c r="F11" s="11">
        <v>48.17662628932424</v>
      </c>
      <c r="G11" s="11"/>
      <c r="H11" s="11">
        <f t="shared" si="0"/>
        <v>-2.9755141227320436</v>
      </c>
      <c r="I11" s="11">
        <v>25.40184027210924</v>
      </c>
      <c r="J11" s="11">
        <f t="shared" si="1"/>
        <v>22.426326149377196</v>
      </c>
      <c r="L11" s="10" t="str">
        <f>name!E7</f>
        <v>Administrative and secretarial occupations</v>
      </c>
      <c r="M11" s="11">
        <v>10.819682357163604</v>
      </c>
      <c r="N11" s="11">
        <v>9.7521728056245323</v>
      </c>
      <c r="O11" s="11">
        <v>11.842551343788982</v>
      </c>
      <c r="P11" s="11">
        <v>12.253717870021296</v>
      </c>
      <c r="Q11" s="11">
        <v>13.497244657653679</v>
      </c>
      <c r="R11" s="11"/>
      <c r="S11" s="11">
        <f t="shared" si="2"/>
        <v>1.6546933138646978</v>
      </c>
      <c r="T11" s="11">
        <v>4.5896144101261518</v>
      </c>
      <c r="U11" s="11">
        <f t="shared" si="3"/>
        <v>6.2443077239908495</v>
      </c>
      <c r="W11" s="10" t="str">
        <f>name!E7</f>
        <v>Administrative and secretarial occupations</v>
      </c>
      <c r="X11" s="11">
        <v>40.546728087919305</v>
      </c>
      <c r="Y11" s="11">
        <v>39.793757552964337</v>
      </c>
      <c r="Z11" s="11">
        <v>39.30958906826735</v>
      </c>
      <c r="AA11" s="11">
        <v>38.776250004881383</v>
      </c>
      <c r="AB11" s="11">
        <v>34.679381631670587</v>
      </c>
      <c r="AC11" s="11"/>
      <c r="AD11" s="11">
        <f t="shared" si="4"/>
        <v>-4.6302074365967627</v>
      </c>
      <c r="AE11" s="11">
        <v>20.812225861983094</v>
      </c>
      <c r="AF11" s="11">
        <f t="shared" si="5"/>
        <v>16.182018425386332</v>
      </c>
    </row>
    <row r="12" spans="1:32" x14ac:dyDescent="0.2">
      <c r="A12" t="str">
        <f>name!E8</f>
        <v>Skilled trades occupations</v>
      </c>
      <c r="B12" s="11">
        <v>55.572068003104462</v>
      </c>
      <c r="C12" s="11">
        <v>52.237315937644496</v>
      </c>
      <c r="D12" s="11">
        <v>48.532940947383196</v>
      </c>
      <c r="E12" s="11">
        <v>46.790098801743497</v>
      </c>
      <c r="F12" s="11">
        <v>43.234890421391583</v>
      </c>
      <c r="G12" s="11"/>
      <c r="H12" s="11">
        <f t="shared" si="0"/>
        <v>-5.2980505259916129</v>
      </c>
      <c r="I12" s="11">
        <v>19.545102272774439</v>
      </c>
      <c r="J12" s="11">
        <f t="shared" si="1"/>
        <v>14.247051746782827</v>
      </c>
      <c r="L12" s="10" t="str">
        <f>name!E8</f>
        <v>Skilled trades occupations</v>
      </c>
      <c r="M12" s="11">
        <v>48.808096153272601</v>
      </c>
      <c r="N12" s="11">
        <v>44.494403112139686</v>
      </c>
      <c r="O12" s="11">
        <v>41.553006799001942</v>
      </c>
      <c r="P12" s="11">
        <v>39.793898544800882</v>
      </c>
      <c r="Q12" s="11">
        <v>36.242674369242749</v>
      </c>
      <c r="R12" s="11"/>
      <c r="S12" s="11">
        <f t="shared" si="2"/>
        <v>-5.3103324297591925</v>
      </c>
      <c r="T12" s="11">
        <v>15.353021078339527</v>
      </c>
      <c r="U12" s="11">
        <f t="shared" si="3"/>
        <v>10.042688648580334</v>
      </c>
      <c r="W12" s="10" t="str">
        <f>name!E8</f>
        <v>Skilled trades occupations</v>
      </c>
      <c r="X12" s="11">
        <v>6.7639718498318206</v>
      </c>
      <c r="Y12" s="11">
        <v>7.7429128255047637</v>
      </c>
      <c r="Z12" s="11">
        <v>6.9799341483812558</v>
      </c>
      <c r="AA12" s="11">
        <v>6.9962002569426529</v>
      </c>
      <c r="AB12" s="11">
        <v>6.9922160521488195</v>
      </c>
      <c r="AC12" s="11"/>
      <c r="AD12" s="11">
        <f t="shared" si="4"/>
        <v>1.2281903767563662E-2</v>
      </c>
      <c r="AE12" s="11">
        <v>4.1920811944349126</v>
      </c>
      <c r="AF12" s="11">
        <f t="shared" si="5"/>
        <v>4.2043630982024762</v>
      </c>
    </row>
    <row r="13" spans="1:32" x14ac:dyDescent="0.2">
      <c r="A13" t="str">
        <f>name!E9</f>
        <v>Caring, leisure and other service occupations</v>
      </c>
      <c r="B13" s="11">
        <v>55.221174806923877</v>
      </c>
      <c r="C13" s="11">
        <v>58.548155106719392</v>
      </c>
      <c r="D13" s="11">
        <v>56.846498020688699</v>
      </c>
      <c r="E13" s="11">
        <v>57.23757849986368</v>
      </c>
      <c r="F13" s="11">
        <v>60.427646216979987</v>
      </c>
      <c r="G13" s="11"/>
      <c r="H13" s="11">
        <f t="shared" si="0"/>
        <v>3.5811481962912879</v>
      </c>
      <c r="I13" s="11">
        <v>31.59002618337378</v>
      </c>
      <c r="J13" s="11">
        <f>SUM(H13:I13)</f>
        <v>35.171174379665068</v>
      </c>
      <c r="L13" s="10" t="str">
        <f>name!E9</f>
        <v>Caring, leisure and other service occupations</v>
      </c>
      <c r="M13" s="11">
        <v>10.095208833862603</v>
      </c>
      <c r="N13" s="11">
        <v>10.584519933391405</v>
      </c>
      <c r="O13" s="11">
        <v>10.791487795048305</v>
      </c>
      <c r="P13" s="11">
        <v>11.715586466940911</v>
      </c>
      <c r="Q13" s="11">
        <v>13.283714291669913</v>
      </c>
      <c r="R13" s="11"/>
      <c r="S13" s="11">
        <f t="shared" si="2"/>
        <v>2.4922264966216083</v>
      </c>
      <c r="T13" s="11">
        <v>5.2281445130231718</v>
      </c>
      <c r="U13" s="11">
        <f>SUM(S13:T13)</f>
        <v>7.7203710096447802</v>
      </c>
      <c r="W13" s="10" t="str">
        <f>name!E9</f>
        <v>Caring, leisure and other service occupations</v>
      </c>
      <c r="X13" s="11">
        <v>45.125965973061255</v>
      </c>
      <c r="Y13" s="11">
        <v>47.963635173328008</v>
      </c>
      <c r="Z13" s="11">
        <v>46.05501022564038</v>
      </c>
      <c r="AA13" s="11">
        <v>45.521992032922768</v>
      </c>
      <c r="AB13" s="11">
        <v>47.143931925310085</v>
      </c>
      <c r="AC13" s="11"/>
      <c r="AD13" s="11">
        <f t="shared" si="4"/>
        <v>1.0889216996697044</v>
      </c>
      <c r="AE13" s="11">
        <v>26.361881670350609</v>
      </c>
      <c r="AF13" s="11">
        <f>SUM(AD13:AE13)</f>
        <v>27.450803370020314</v>
      </c>
    </row>
    <row r="14" spans="1:32" x14ac:dyDescent="0.2">
      <c r="A14" t="str">
        <f>name!E10</f>
        <v>Sales and customer service occupations</v>
      </c>
      <c r="B14" s="11">
        <v>46.36807217069466</v>
      </c>
      <c r="C14" s="11">
        <v>43.433376381887506</v>
      </c>
      <c r="D14" s="11">
        <v>42.827473840804956</v>
      </c>
      <c r="E14" s="11">
        <v>42.585358209329534</v>
      </c>
      <c r="F14" s="11">
        <v>42.521498139387894</v>
      </c>
      <c r="G14" s="11"/>
      <c r="H14" s="11">
        <f t="shared" si="0"/>
        <v>-0.30597570141706143</v>
      </c>
      <c r="I14" s="11">
        <v>19.965012253077241</v>
      </c>
      <c r="J14" s="11">
        <f t="shared" si="1"/>
        <v>19.659036551660179</v>
      </c>
      <c r="L14" s="10" t="str">
        <f>name!E10</f>
        <v>Sales and customer service occupations</v>
      </c>
      <c r="M14" s="11">
        <v>16.536810528752209</v>
      </c>
      <c r="N14" s="11">
        <v>15.479511757307732</v>
      </c>
      <c r="O14" s="11">
        <v>15.9359019589222</v>
      </c>
      <c r="P14" s="11">
        <v>16.280557096217926</v>
      </c>
      <c r="Q14" s="11">
        <v>16.518001782113796</v>
      </c>
      <c r="R14" s="11"/>
      <c r="S14" s="11">
        <f t="shared" si="2"/>
        <v>0.58209982319159614</v>
      </c>
      <c r="T14" s="11">
        <v>5.3848586505534417</v>
      </c>
      <c r="U14" s="11">
        <f t="shared" ref="U14:U15" si="6">SUM(S14:T14)</f>
        <v>5.9669584737450378</v>
      </c>
      <c r="W14" s="10" t="str">
        <f>name!E10</f>
        <v>Sales and customer service occupations</v>
      </c>
      <c r="X14" s="11">
        <v>29.831261641942405</v>
      </c>
      <c r="Y14" s="11">
        <v>27.953864624579769</v>
      </c>
      <c r="Z14" s="11">
        <v>26.891571881882712</v>
      </c>
      <c r="AA14" s="11">
        <v>26.304801113111619</v>
      </c>
      <c r="AB14" s="11">
        <v>26.003496357274134</v>
      </c>
      <c r="AC14" s="11"/>
      <c r="AD14" s="11">
        <f t="shared" si="4"/>
        <v>-0.88807552460857764</v>
      </c>
      <c r="AE14" s="11">
        <v>14.580153602523797</v>
      </c>
      <c r="AF14" s="11">
        <f t="shared" ref="AF14:AF15" si="7">SUM(AD14:AE14)</f>
        <v>13.69207807791522</v>
      </c>
    </row>
    <row r="15" spans="1:32" x14ac:dyDescent="0.2">
      <c r="A15" t="str">
        <f>name!E11</f>
        <v>Process, plant and machine operatives</v>
      </c>
      <c r="B15" s="11">
        <v>44.721812114267756</v>
      </c>
      <c r="C15" s="11">
        <v>44.49196610860912</v>
      </c>
      <c r="D15" s="11">
        <v>41.529068763260419</v>
      </c>
      <c r="E15" s="11">
        <v>41.651395757268759</v>
      </c>
      <c r="F15" s="11">
        <v>39.260522108603936</v>
      </c>
      <c r="G15" s="11"/>
      <c r="H15" s="11">
        <f t="shared" si="0"/>
        <v>-2.2685466546564825</v>
      </c>
      <c r="I15" s="11">
        <v>18.944208242675344</v>
      </c>
      <c r="J15" s="11">
        <f t="shared" si="1"/>
        <v>16.675661588018862</v>
      </c>
      <c r="L15" s="10" t="str">
        <f>name!E11</f>
        <v>Process, plant and machine operatives</v>
      </c>
      <c r="M15" s="11">
        <v>37.772800417087325</v>
      </c>
      <c r="N15" s="11">
        <v>37.159638105538775</v>
      </c>
      <c r="O15" s="11">
        <v>35.405273255422024</v>
      </c>
      <c r="P15" s="11">
        <v>34.626790953641617</v>
      </c>
      <c r="Q15" s="11">
        <v>31.851806224225143</v>
      </c>
      <c r="R15" s="11"/>
      <c r="S15" s="11">
        <f t="shared" si="2"/>
        <v>-3.553467031196881</v>
      </c>
      <c r="T15" s="11">
        <v>15.365270642043658</v>
      </c>
      <c r="U15" s="11">
        <f t="shared" si="6"/>
        <v>11.811803610846777</v>
      </c>
      <c r="W15" s="10" t="str">
        <f>name!E11</f>
        <v>Process, plant and machine operatives</v>
      </c>
      <c r="X15" s="11">
        <v>6.9490116971803726</v>
      </c>
      <c r="Y15" s="11">
        <v>7.3323280030703346</v>
      </c>
      <c r="Z15" s="11">
        <v>6.1237955078384614</v>
      </c>
      <c r="AA15" s="11">
        <v>7.0246048036271027</v>
      </c>
      <c r="AB15" s="11">
        <v>7.408715884378795</v>
      </c>
      <c r="AC15" s="11"/>
      <c r="AD15" s="11">
        <f t="shared" si="4"/>
        <v>1.2849203765403336</v>
      </c>
      <c r="AE15" s="11">
        <v>3.5789376006316864</v>
      </c>
      <c r="AF15" s="11">
        <f t="shared" si="7"/>
        <v>4.8638579771720201</v>
      </c>
    </row>
    <row r="16" spans="1:32" x14ac:dyDescent="0.2">
      <c r="A16" t="str">
        <f>name!E12</f>
        <v>Elementary occupations</v>
      </c>
      <c r="B16" s="11">
        <v>64.549921433423492</v>
      </c>
      <c r="C16" s="11">
        <v>61.55824239921737</v>
      </c>
      <c r="D16" s="11">
        <v>56.857989419446334</v>
      </c>
      <c r="E16" s="11">
        <v>58.846565415939224</v>
      </c>
      <c r="F16" s="11">
        <v>56.277683956957446</v>
      </c>
      <c r="G16" s="11"/>
      <c r="H16" s="11">
        <f t="shared" si="0"/>
        <v>-0.58030546248888726</v>
      </c>
      <c r="I16" s="11">
        <v>27.028323555241371</v>
      </c>
      <c r="J16" s="11">
        <f>SUM(H16:I16)</f>
        <v>26.448018092752484</v>
      </c>
      <c r="L16" s="10" t="str">
        <f>name!E12</f>
        <v>Elementary occupations</v>
      </c>
      <c r="M16" s="11">
        <v>36.109680637463875</v>
      </c>
      <c r="N16" s="11">
        <v>32.447838091577587</v>
      </c>
      <c r="O16" s="11">
        <v>31.270615458035962</v>
      </c>
      <c r="P16" s="11">
        <v>33.013231471346607</v>
      </c>
      <c r="Q16" s="11">
        <v>31.530373125757379</v>
      </c>
      <c r="R16" s="11"/>
      <c r="S16" s="11">
        <f t="shared" si="2"/>
        <v>0.2597576677214164</v>
      </c>
      <c r="T16" s="11">
        <v>12.132554692101955</v>
      </c>
      <c r="U16" s="11">
        <f>SUM(S16:T16)</f>
        <v>12.392312359823372</v>
      </c>
      <c r="W16" s="10" t="str">
        <f>name!E12</f>
        <v>Elementary occupations</v>
      </c>
      <c r="X16" s="11">
        <v>28.440240795959674</v>
      </c>
      <c r="Y16" s="11">
        <v>29.110404307639765</v>
      </c>
      <c r="Z16" s="11">
        <v>25.587373961410414</v>
      </c>
      <c r="AA16" s="11">
        <v>25.833333944592663</v>
      </c>
      <c r="AB16" s="11">
        <v>24.74731083120006</v>
      </c>
      <c r="AC16" s="11"/>
      <c r="AD16" s="11">
        <f t="shared" si="4"/>
        <v>-0.84006313021035339</v>
      </c>
      <c r="AE16" s="11">
        <v>14.895768863139413</v>
      </c>
      <c r="AF16" s="11">
        <f>SUM(AD16:AE16)</f>
        <v>14.055705732929059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501.60500000000036</v>
      </c>
      <c r="C18" s="34">
        <f>SUM(C8:C16)</f>
        <v>513.76599999999996</v>
      </c>
      <c r="D18" s="34">
        <f>SUM(D8:D16)</f>
        <v>514.84500000000014</v>
      </c>
      <c r="E18" s="34">
        <f>SUM(E8:E16)</f>
        <v>520.37000000000023</v>
      </c>
      <c r="F18" s="34">
        <f>SUM(F8:F16)</f>
        <v>532.91199999999981</v>
      </c>
      <c r="G18" s="11"/>
      <c r="H18" s="34">
        <f>SUM(H8:H16)</f>
        <v>18.066999999999695</v>
      </c>
      <c r="I18" s="34">
        <f>SUM(I8:I16)</f>
        <v>249.53735102495105</v>
      </c>
      <c r="J18" s="34">
        <f>SUM(H18:I18)</f>
        <v>267.60435102495074</v>
      </c>
      <c r="L18" s="231" t="str">
        <f>name!E3</f>
        <v>All occupations</v>
      </c>
      <c r="M18" s="34">
        <f>SUM(M8:M16)</f>
        <v>267.48032236721036</v>
      </c>
      <c r="N18" s="34">
        <f>SUM(N8:N16)</f>
        <v>264.2041895137009</v>
      </c>
      <c r="O18" s="34">
        <f>SUM(O8:O16)</f>
        <v>269.48054808351856</v>
      </c>
      <c r="P18" s="34">
        <f>SUM(P8:P16)</f>
        <v>271.10485978013583</v>
      </c>
      <c r="Q18" s="34">
        <f>SUM(Q8:Q16)</f>
        <v>274.87712575994351</v>
      </c>
      <c r="R18" s="11"/>
      <c r="S18" s="34">
        <f>SUM(S8:S16)</f>
        <v>5.3965776764249203</v>
      </c>
      <c r="T18" s="34">
        <f>SUM(T8:T16)</f>
        <v>108.316453675612</v>
      </c>
      <c r="U18" s="34">
        <f>SUM(S18:T18)</f>
        <v>113.71303135203692</v>
      </c>
      <c r="W18" s="231" t="str">
        <f>name!E3</f>
        <v>All occupations</v>
      </c>
      <c r="X18" s="34">
        <f>SUM(X8:X16)</f>
        <v>234.12467763278963</v>
      </c>
      <c r="Y18" s="34">
        <f>SUM(Y8:Y16)</f>
        <v>249.56181048629895</v>
      </c>
      <c r="Z18" s="34">
        <f>SUM(Z8:Z16)</f>
        <v>245.36445191648173</v>
      </c>
      <c r="AA18" s="34">
        <f>SUM(AA8:AA16)</f>
        <v>249.26514021986441</v>
      </c>
      <c r="AB18" s="34">
        <f>SUM(AB8:AB16)</f>
        <v>258.03487424005652</v>
      </c>
      <c r="AC18" s="11"/>
      <c r="AD18" s="34">
        <f>SUM(AD8:AD16)</f>
        <v>12.670422323574755</v>
      </c>
      <c r="AE18" s="34">
        <f>SUM(AE8:AE16)</f>
        <v>141.22089734933905</v>
      </c>
      <c r="AF18" s="34">
        <f>SUM(AD18:AE18)</f>
        <v>153.89131967291382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9.1168539341778221</v>
      </c>
      <c r="C26" s="18">
        <f t="shared" si="8"/>
        <v>10.163520806160451</v>
      </c>
      <c r="D26" s="18">
        <f t="shared" si="8"/>
        <v>10.665013147278474</v>
      </c>
      <c r="E26" s="18">
        <f t="shared" si="8"/>
        <v>9.8749774051860051</v>
      </c>
      <c r="F26" s="18">
        <f t="shared" si="8"/>
        <v>10.497700858679364</v>
      </c>
      <c r="G26" s="11"/>
      <c r="H26" s="40">
        <f>IF(D8&gt;0,(H8/D8)*100,0)</f>
        <v>1.8853632477487579</v>
      </c>
      <c r="I26" s="40">
        <f>IF(D8&gt;0,(I8/D8)*100,0)</f>
        <v>49.68688653165416</v>
      </c>
      <c r="J26" s="40">
        <f>IF(D8&gt;0,(J8/D8)*100,0)</f>
        <v>51.572249779402924</v>
      </c>
      <c r="L26" t="str">
        <f>$A$8</f>
        <v>Managers, directors and senior officials</v>
      </c>
      <c r="M26" s="18">
        <f t="shared" ref="M26:Q26" si="9">M8/M$18*100</f>
        <v>11.856325385793626</v>
      </c>
      <c r="N26" s="18">
        <f t="shared" si="9"/>
        <v>13.110872201966769</v>
      </c>
      <c r="O26" s="18">
        <f t="shared" si="9"/>
        <v>13.723011972245342</v>
      </c>
      <c r="P26" s="18">
        <f t="shared" si="9"/>
        <v>12.741181697621609</v>
      </c>
      <c r="Q26" s="18">
        <f t="shared" si="9"/>
        <v>13.378992527862138</v>
      </c>
      <c r="R26" s="11"/>
      <c r="S26" s="40">
        <f>IF(O8&gt;0,(S8/O8)*100,0)</f>
        <v>-0.55449718414804228</v>
      </c>
      <c r="T26" s="40">
        <f>IF(O8&gt;0,(T8/O8)*100,0)</f>
        <v>45.147014253098547</v>
      </c>
      <c r="U26" s="40">
        <f>IF(O8&gt;0,(U8/O8)*100,0)</f>
        <v>44.592517068950507</v>
      </c>
      <c r="W26" t="str">
        <f>$A$8</f>
        <v>Managers, directors and senior officials</v>
      </c>
      <c r="X26" s="18">
        <f t="shared" ref="X26:AB26" si="10">X8/X$18*100</f>
        <v>5.9870911325681249</v>
      </c>
      <c r="Y26" s="18">
        <f t="shared" si="10"/>
        <v>7.0432413642711094</v>
      </c>
      <c r="Z26" s="18">
        <f t="shared" si="10"/>
        <v>7.3064532868169785</v>
      </c>
      <c r="AA26" s="18">
        <f t="shared" si="10"/>
        <v>6.7576465497098228</v>
      </c>
      <c r="AB26" s="18">
        <f t="shared" si="10"/>
        <v>7.4283437617614867</v>
      </c>
      <c r="AC26" s="11"/>
      <c r="AD26" s="40">
        <f>IF(Z8&gt;0,(AD8/Z8)*100,0)</f>
        <v>6.9183245737288832</v>
      </c>
      <c r="AE26" s="40">
        <f>IF(Z8&gt;0,(AE8/Z8)*100,0)</f>
        <v>59.051767122424359</v>
      </c>
      <c r="AF26" s="40">
        <f>IF(Z8&gt;0,(AF8/Z8)*100,0)</f>
        <v>65.970091696153247</v>
      </c>
    </row>
    <row r="27" spans="1:32" x14ac:dyDescent="0.2">
      <c r="A27" t="str">
        <f>$A$9</f>
        <v>Professional occupations</v>
      </c>
      <c r="B27" s="18">
        <f t="shared" si="8"/>
        <v>16.775761884444677</v>
      </c>
      <c r="C27" s="18">
        <f t="shared" si="8"/>
        <v>18.285095310325325</v>
      </c>
      <c r="D27" s="18">
        <f t="shared" si="8"/>
        <v>19.569623578379332</v>
      </c>
      <c r="E27" s="18">
        <f t="shared" si="8"/>
        <v>20.45075796915523</v>
      </c>
      <c r="F27" s="18">
        <f t="shared" si="8"/>
        <v>22.00564429066457</v>
      </c>
      <c r="G27" s="11"/>
      <c r="H27" s="40">
        <f t="shared" ref="H27:H36" si="11">IF(D9&gt;0,(H9/D9)*100,0)</f>
        <v>16.394006260726826</v>
      </c>
      <c r="I27" s="40">
        <f t="shared" ref="I27:I36" si="12">IF(D9&gt;0,(I9/D9)*100,0)</f>
        <v>48.874927234521195</v>
      </c>
      <c r="J27" s="40">
        <f t="shared" ref="J27:J36" si="13">IF(D9&gt;0,(J9/D9)*100,0)</f>
        <v>65.268933495248021</v>
      </c>
      <c r="L27" t="str">
        <f>$A$9</f>
        <v>Professional occupations</v>
      </c>
      <c r="M27" s="18">
        <f t="shared" ref="M27:Q27" si="14">M9/M$18*100</f>
        <v>16.97173059844263</v>
      </c>
      <c r="N27" s="18">
        <f t="shared" si="14"/>
        <v>18.369281327602117</v>
      </c>
      <c r="O27" s="18">
        <f t="shared" si="14"/>
        <v>19.391743912973215</v>
      </c>
      <c r="P27" s="18">
        <f t="shared" si="14"/>
        <v>21.071031937671098</v>
      </c>
      <c r="Q27" s="18">
        <f t="shared" si="14"/>
        <v>22.758216589867654</v>
      </c>
      <c r="R27" s="11"/>
      <c r="S27" s="40">
        <f t="shared" ref="S27:S34" si="15">IF(O9&gt;0,(S9/O9)*100,0)</f>
        <v>19.710580853439268</v>
      </c>
      <c r="T27" s="40">
        <f t="shared" ref="T27:T34" si="16">IF(O9&gt;0,(T9/O9)*100,0)</f>
        <v>41.324534247377542</v>
      </c>
      <c r="U27" s="40">
        <f t="shared" ref="U27:U34" si="17">IF(O9&gt;0,(U9/O9)*100,0)</f>
        <v>61.035115100816803</v>
      </c>
      <c r="W27" t="str">
        <f>$A$9</f>
        <v>Professional occupations</v>
      </c>
      <c r="X27" s="18">
        <f t="shared" ref="X27:AB27" si="18">X9/X$18*100</f>
        <v>16.5518735898657</v>
      </c>
      <c r="Y27" s="18">
        <f t="shared" si="18"/>
        <v>18.195969901194566</v>
      </c>
      <c r="Z27" s="18">
        <f t="shared" si="18"/>
        <v>19.764986473664884</v>
      </c>
      <c r="AA27" s="18">
        <f t="shared" si="18"/>
        <v>19.776137815244251</v>
      </c>
      <c r="AB27" s="18">
        <f t="shared" si="18"/>
        <v>21.20395067796694</v>
      </c>
      <c r="AC27" s="11"/>
      <c r="AD27" s="40">
        <f t="shared" ref="AD27:AD34" si="19">IF(Z9&gt;0,(AD9/Z9)*100,0)</f>
        <v>12.820242058790111</v>
      </c>
      <c r="AE27" s="40">
        <f t="shared" ref="AE27:AE34" si="20">IF(Z9&gt;0,(AE9/Z9)*100,0)</f>
        <v>57.010828723756234</v>
      </c>
      <c r="AF27" s="40">
        <f t="shared" ref="AF27:AF34" si="21">IF(Z9&gt;0,(AF9/Z9)*100,0)</f>
        <v>69.831070782546348</v>
      </c>
    </row>
    <row r="28" spans="1:32" x14ac:dyDescent="0.2">
      <c r="A28" t="str">
        <f>$A$10</f>
        <v>Associate professional occupations</v>
      </c>
      <c r="B28" s="18">
        <f t="shared" si="8"/>
        <v>10.750866807448402</v>
      </c>
      <c r="C28" s="18">
        <f t="shared" si="8"/>
        <v>11.248641722167081</v>
      </c>
      <c r="D28" s="18">
        <f t="shared" si="8"/>
        <v>11.933178557846981</v>
      </c>
      <c r="E28" s="18">
        <f t="shared" si="8"/>
        <v>12.380230657703803</v>
      </c>
      <c r="F28" s="18">
        <f t="shared" si="8"/>
        <v>13.097642043167184</v>
      </c>
      <c r="G28" s="11"/>
      <c r="H28" s="40">
        <f t="shared" si="11"/>
        <v>13.609847867429728</v>
      </c>
      <c r="I28" s="40">
        <f t="shared" si="12"/>
        <v>49.705173468146015</v>
      </c>
      <c r="J28" s="40">
        <f t="shared" si="13"/>
        <v>63.315021335575736</v>
      </c>
      <c r="L28" t="str">
        <f>$A$10</f>
        <v>Associate professional occupations</v>
      </c>
      <c r="M28" s="18">
        <f t="shared" ref="M28:Q28" si="22">M10/M$18*100</f>
        <v>11.301267358005381</v>
      </c>
      <c r="N28" s="18">
        <f t="shared" si="22"/>
        <v>11.776581315733274</v>
      </c>
      <c r="O28" s="18">
        <f t="shared" si="22"/>
        <v>12.410500889633019</v>
      </c>
      <c r="P28" s="18">
        <f t="shared" si="22"/>
        <v>11.713003978755316</v>
      </c>
      <c r="Q28" s="18">
        <f t="shared" si="22"/>
        <v>11.86726231454163</v>
      </c>
      <c r="R28" s="11"/>
      <c r="S28" s="40">
        <f t="shared" si="15"/>
        <v>-2.4623223066448277</v>
      </c>
      <c r="T28" s="40">
        <f t="shared" si="16"/>
        <v>35.798137853890502</v>
      </c>
      <c r="U28" s="40">
        <f t="shared" si="17"/>
        <v>33.335815547245673</v>
      </c>
      <c r="W28" t="str">
        <f>$A$10</f>
        <v>Associate professional occupations</v>
      </c>
      <c r="X28" s="18">
        <f t="shared" ref="X28:AB28" si="23">X10/X$18*100</f>
        <v>10.122050921047142</v>
      </c>
      <c r="Y28" s="18">
        <f t="shared" si="23"/>
        <v>10.689726669585335</v>
      </c>
      <c r="Z28" s="18">
        <f t="shared" si="23"/>
        <v>11.408941723303446</v>
      </c>
      <c r="AA28" s="18">
        <f t="shared" si="23"/>
        <v>13.105917350509477</v>
      </c>
      <c r="AB28" s="18">
        <f t="shared" si="23"/>
        <v>14.408330160011593</v>
      </c>
      <c r="AC28" s="11"/>
      <c r="AD28" s="40">
        <f t="shared" si="19"/>
        <v>32.811307757845036</v>
      </c>
      <c r="AE28" s="40">
        <f t="shared" si="20"/>
        <v>66.319941956128616</v>
      </c>
      <c r="AF28" s="40">
        <f t="shared" si="21"/>
        <v>99.131249713973659</v>
      </c>
    </row>
    <row r="29" spans="1:32" x14ac:dyDescent="0.2">
      <c r="A29" t="str">
        <f>$A$11</f>
        <v>Administrative and secretarial occupations</v>
      </c>
      <c r="B29" s="18">
        <f t="shared" si="8"/>
        <v>10.240410371723357</v>
      </c>
      <c r="C29" s="18">
        <f t="shared" si="8"/>
        <v>9.643676373794456</v>
      </c>
      <c r="D29" s="18">
        <f t="shared" si="8"/>
        <v>9.9354447284243346</v>
      </c>
      <c r="E29" s="18">
        <f t="shared" si="8"/>
        <v>9.8064776745205613</v>
      </c>
      <c r="F29" s="18">
        <f t="shared" si="8"/>
        <v>9.0402592340431926</v>
      </c>
      <c r="G29" s="11"/>
      <c r="H29" s="40">
        <f t="shared" si="11"/>
        <v>-5.8169884950322253</v>
      </c>
      <c r="I29" s="40">
        <f t="shared" si="12"/>
        <v>49.659388771387881</v>
      </c>
      <c r="J29" s="40">
        <f t="shared" si="13"/>
        <v>43.842400276355654</v>
      </c>
      <c r="L29" t="str">
        <f>$A$11</f>
        <v>Administrative and secretarial occupations</v>
      </c>
      <c r="M29" s="18">
        <f t="shared" ref="M29:Q29" si="24">M11/M$18*100</f>
        <v>4.04503862617221</v>
      </c>
      <c r="N29" s="18">
        <f t="shared" si="24"/>
        <v>3.6911499486721087</v>
      </c>
      <c r="O29" s="18">
        <f t="shared" si="24"/>
        <v>4.3945848514894248</v>
      </c>
      <c r="P29" s="18">
        <f t="shared" si="24"/>
        <v>4.5199181895739446</v>
      </c>
      <c r="Q29" s="18">
        <f t="shared" si="24"/>
        <v>4.9102829565531518</v>
      </c>
      <c r="R29" s="11"/>
      <c r="S29" s="40">
        <f t="shared" si="15"/>
        <v>13.972439433268985</v>
      </c>
      <c r="T29" s="40">
        <f t="shared" si="16"/>
        <v>38.755284033733574</v>
      </c>
      <c r="U29" s="40">
        <f t="shared" si="17"/>
        <v>52.727723467002562</v>
      </c>
      <c r="W29" t="str">
        <f>$A$11</f>
        <v>Administrative and secretarial occupations</v>
      </c>
      <c r="X29" s="18">
        <f t="shared" ref="X29:AB29" si="25">X11/X$18*100</f>
        <v>17.31843413427541</v>
      </c>
      <c r="Y29" s="18">
        <f t="shared" si="25"/>
        <v>15.945451539809627</v>
      </c>
      <c r="Z29" s="18">
        <f t="shared" si="25"/>
        <v>16.020898203154434</v>
      </c>
      <c r="AA29" s="18">
        <f t="shared" si="25"/>
        <v>15.556226582938464</v>
      </c>
      <c r="AB29" s="18">
        <f t="shared" si="25"/>
        <v>13.439804109349755</v>
      </c>
      <c r="AC29" s="11"/>
      <c r="AD29" s="40">
        <f t="shared" si="19"/>
        <v>-11.778824318299719</v>
      </c>
      <c r="AE29" s="40">
        <f t="shared" si="20"/>
        <v>52.944399458970061</v>
      </c>
      <c r="AF29" s="40">
        <f t="shared" si="21"/>
        <v>41.165575140670349</v>
      </c>
    </row>
    <row r="30" spans="1:32" x14ac:dyDescent="0.2">
      <c r="A30" t="str">
        <f>$A$12</f>
        <v>Skilled trades occupations</v>
      </c>
      <c r="B30" s="18">
        <f t="shared" si="8"/>
        <v>11.07885049054623</v>
      </c>
      <c r="C30" s="18">
        <f t="shared" si="8"/>
        <v>10.167530731431137</v>
      </c>
      <c r="D30" s="18">
        <f t="shared" si="8"/>
        <v>9.4267091935209972</v>
      </c>
      <c r="E30" s="18">
        <f t="shared" si="8"/>
        <v>8.9916979844617249</v>
      </c>
      <c r="F30" s="18">
        <f t="shared" si="8"/>
        <v>8.1129511854474288</v>
      </c>
      <c r="G30" s="11"/>
      <c r="H30" s="40">
        <f t="shared" si="11"/>
        <v>-10.916401154703307</v>
      </c>
      <c r="I30" s="40">
        <f t="shared" si="12"/>
        <v>40.271827528367155</v>
      </c>
      <c r="J30" s="40">
        <f t="shared" si="13"/>
        <v>29.355426373663846</v>
      </c>
      <c r="L30" t="str">
        <f>$A$12</f>
        <v>Skilled trades occupations</v>
      </c>
      <c r="M30" s="18">
        <f t="shared" ref="M30:Q30" si="26">M12/M$18*100</f>
        <v>18.24735955202955</v>
      </c>
      <c r="N30" s="18">
        <f t="shared" si="26"/>
        <v>16.840915049090217</v>
      </c>
      <c r="O30" s="18">
        <f t="shared" si="26"/>
        <v>15.419668356219782</v>
      </c>
      <c r="P30" s="18">
        <f t="shared" si="26"/>
        <v>14.678415789769856</v>
      </c>
      <c r="Q30" s="18">
        <f t="shared" si="26"/>
        <v>13.185045597753486</v>
      </c>
      <c r="R30" s="11"/>
      <c r="S30" s="40">
        <f t="shared" si="15"/>
        <v>-12.779658654898448</v>
      </c>
      <c r="T30" s="40">
        <f t="shared" si="16"/>
        <v>36.948038808850505</v>
      </c>
      <c r="U30" s="40">
        <f t="shared" si="17"/>
        <v>24.168380153952057</v>
      </c>
      <c r="W30" t="str">
        <f>$A$12</f>
        <v>Skilled trades occupations</v>
      </c>
      <c r="X30" s="18">
        <f t="shared" ref="X30:AB30" si="27">X12/X$18*100</f>
        <v>2.8890469463627841</v>
      </c>
      <c r="Y30" s="18">
        <f t="shared" si="27"/>
        <v>3.1026032430269823</v>
      </c>
      <c r="Z30" s="18">
        <f t="shared" si="27"/>
        <v>2.8447210237109317</v>
      </c>
      <c r="AA30" s="18">
        <f t="shared" si="27"/>
        <v>2.806730315667747</v>
      </c>
      <c r="AB30" s="18">
        <f t="shared" si="27"/>
        <v>2.7097949735444598</v>
      </c>
      <c r="AC30" s="11"/>
      <c r="AD30" s="40">
        <f t="shared" si="19"/>
        <v>0.17596016676478254</v>
      </c>
      <c r="AE30" s="40">
        <f t="shared" si="20"/>
        <v>60.05903645104037</v>
      </c>
      <c r="AF30" s="40">
        <f t="shared" si="21"/>
        <v>60.234996617805145</v>
      </c>
    </row>
    <row r="31" spans="1:32" x14ac:dyDescent="0.2">
      <c r="A31" t="str">
        <f>$A$13</f>
        <v>Caring, leisure and other service occupations</v>
      </c>
      <c r="B31" s="18">
        <f t="shared" si="8"/>
        <v>11.008896403928157</v>
      </c>
      <c r="C31" s="18">
        <f t="shared" si="8"/>
        <v>11.395879662476574</v>
      </c>
      <c r="D31" s="18">
        <f t="shared" si="8"/>
        <v>11.041478118790838</v>
      </c>
      <c r="E31" s="18">
        <f t="shared" si="8"/>
        <v>10.999400138336886</v>
      </c>
      <c r="F31" s="18">
        <f t="shared" si="8"/>
        <v>11.339141587537908</v>
      </c>
      <c r="G31" s="11"/>
      <c r="H31" s="40">
        <f t="shared" si="11"/>
        <v>6.299681283775767</v>
      </c>
      <c r="I31" s="40">
        <f t="shared" si="12"/>
        <v>55.570751556018308</v>
      </c>
      <c r="J31" s="40">
        <f t="shared" si="13"/>
        <v>61.870432839794077</v>
      </c>
      <c r="L31" t="str">
        <f>$A$13</f>
        <v>Caring, leisure and other service occupations</v>
      </c>
      <c r="M31" s="18">
        <f t="shared" ref="M31:Q31" si="28">M13/M$18*100</f>
        <v>3.7741874783608931</v>
      </c>
      <c r="N31" s="18">
        <f t="shared" si="28"/>
        <v>4.006189285973651</v>
      </c>
      <c r="O31" s="18">
        <f t="shared" si="28"/>
        <v>4.0045516723914929</v>
      </c>
      <c r="P31" s="18">
        <f t="shared" si="28"/>
        <v>4.3214225213233624</v>
      </c>
      <c r="Q31" s="18">
        <f t="shared" si="28"/>
        <v>4.8326008411739885</v>
      </c>
      <c r="R31" s="11"/>
      <c r="S31" s="40">
        <f t="shared" si="15"/>
        <v>23.094373490976576</v>
      </c>
      <c r="T31" s="40">
        <f t="shared" si="16"/>
        <v>48.446929768313467</v>
      </c>
      <c r="U31" s="40">
        <f t="shared" si="17"/>
        <v>71.541303259290046</v>
      </c>
      <c r="W31" t="str">
        <f>$A$13</f>
        <v>Caring, leisure and other service occupations</v>
      </c>
      <c r="X31" s="18">
        <f t="shared" ref="X31:AB31" si="29">X13/X$18*100</f>
        <v>19.274331279096774</v>
      </c>
      <c r="Y31" s="18">
        <f t="shared" si="29"/>
        <v>19.219140572776553</v>
      </c>
      <c r="Z31" s="18">
        <f t="shared" si="29"/>
        <v>18.770041815721861</v>
      </c>
      <c r="AA31" s="18">
        <f t="shared" si="29"/>
        <v>18.262478256193415</v>
      </c>
      <c r="AB31" s="18">
        <f t="shared" si="29"/>
        <v>18.270372198391627</v>
      </c>
      <c r="AC31" s="11"/>
      <c r="AD31" s="40">
        <f t="shared" si="19"/>
        <v>2.3643935683320398</v>
      </c>
      <c r="AE31" s="40">
        <f t="shared" si="20"/>
        <v>57.239986575171919</v>
      </c>
      <c r="AF31" s="40">
        <f t="shared" si="21"/>
        <v>59.604380143503967</v>
      </c>
    </row>
    <row r="32" spans="1:32" x14ac:dyDescent="0.2">
      <c r="A32" t="str">
        <f>$A$14</f>
        <v>Sales and customer service occupations</v>
      </c>
      <c r="B32" s="18">
        <f t="shared" si="8"/>
        <v>9.2439413823017382</v>
      </c>
      <c r="C32" s="18">
        <f t="shared" si="8"/>
        <v>8.4539218986634985</v>
      </c>
      <c r="D32" s="18">
        <f t="shared" si="8"/>
        <v>8.3185179696423077</v>
      </c>
      <c r="E32" s="18">
        <f t="shared" si="8"/>
        <v>8.1836689681052945</v>
      </c>
      <c r="F32" s="18">
        <f t="shared" si="8"/>
        <v>7.97908437779369</v>
      </c>
      <c r="H32" s="40">
        <f t="shared" si="11"/>
        <v>-0.71443789226142818</v>
      </c>
      <c r="I32" s="40">
        <f t="shared" si="12"/>
        <v>46.61730067780713</v>
      </c>
      <c r="J32" s="40">
        <f t="shared" si="13"/>
        <v>45.902862785545707</v>
      </c>
      <c r="L32" t="str">
        <f>$A$14</f>
        <v>Sales and customer service occupations</v>
      </c>
      <c r="M32" s="18">
        <f t="shared" ref="M32:Q32" si="30">M14/M$18*100</f>
        <v>6.18244003237354</v>
      </c>
      <c r="N32" s="18">
        <f t="shared" si="30"/>
        <v>5.8589198701957024</v>
      </c>
      <c r="O32" s="18">
        <f t="shared" si="30"/>
        <v>5.9135629908186456</v>
      </c>
      <c r="P32" s="18">
        <f t="shared" si="30"/>
        <v>6.0052619895568622</v>
      </c>
      <c r="Q32" s="18">
        <f t="shared" si="30"/>
        <v>6.0092311197037711</v>
      </c>
      <c r="S32" s="40">
        <f t="shared" si="15"/>
        <v>3.6527573066906944</v>
      </c>
      <c r="T32" s="40">
        <f t="shared" si="16"/>
        <v>33.790736567242526</v>
      </c>
      <c r="U32" s="40">
        <f t="shared" si="17"/>
        <v>37.443493873933221</v>
      </c>
      <c r="W32" t="str">
        <f>$A$14</f>
        <v>Sales and customer service occupations</v>
      </c>
      <c r="X32" s="18">
        <f t="shared" ref="X32:AB32" si="31">X14/X$18*100</f>
        <v>12.741613546920044</v>
      </c>
      <c r="Y32" s="18">
        <f t="shared" si="31"/>
        <v>11.201178806207789</v>
      </c>
      <c r="Z32" s="18">
        <f t="shared" si="31"/>
        <v>10.959848369166446</v>
      </c>
      <c r="AA32" s="18">
        <f t="shared" si="31"/>
        <v>10.552940170418317</v>
      </c>
      <c r="AB32" s="18">
        <f t="shared" si="31"/>
        <v>10.077512364891581</v>
      </c>
      <c r="AD32" s="40">
        <f t="shared" si="19"/>
        <v>-3.3024306965368897</v>
      </c>
      <c r="AE32" s="40">
        <f t="shared" si="20"/>
        <v>54.218301803126224</v>
      </c>
      <c r="AF32" s="40">
        <f t="shared" si="21"/>
        <v>50.915871106589329</v>
      </c>
    </row>
    <row r="33" spans="1:32" x14ac:dyDescent="0.2">
      <c r="A33" t="str">
        <f>$A$15</f>
        <v>Process, plant and machine operatives</v>
      </c>
      <c r="B33" s="18">
        <f t="shared" si="8"/>
        <v>8.9157428881824785</v>
      </c>
      <c r="C33" s="18">
        <f t="shared" si="8"/>
        <v>8.659967010002438</v>
      </c>
      <c r="D33" s="18">
        <f t="shared" si="8"/>
        <v>8.0663245759909117</v>
      </c>
      <c r="E33" s="18">
        <f t="shared" si="8"/>
        <v>8.0041885114954248</v>
      </c>
      <c r="F33" s="18">
        <f t="shared" si="8"/>
        <v>7.3671679580500999</v>
      </c>
      <c r="G33" s="11"/>
      <c r="H33" s="40">
        <f t="shared" si="11"/>
        <v>-5.4625512254765534</v>
      </c>
      <c r="I33" s="40">
        <f t="shared" si="12"/>
        <v>45.616742216562159</v>
      </c>
      <c r="J33" s="40">
        <f t="shared" si="13"/>
        <v>40.154190991085606</v>
      </c>
      <c r="L33" t="str">
        <f>$A$15</f>
        <v>Process, plant and machine operatives</v>
      </c>
      <c r="M33" s="18">
        <f t="shared" ref="M33:Q33" si="32">M15/M$18*100</f>
        <v>14.121711863809905</v>
      </c>
      <c r="N33" s="18">
        <f t="shared" si="32"/>
        <v>14.064742188205074</v>
      </c>
      <c r="O33" s="18">
        <f t="shared" si="32"/>
        <v>13.138340970142703</v>
      </c>
      <c r="P33" s="18">
        <f t="shared" si="32"/>
        <v>12.772471501146718</v>
      </c>
      <c r="Q33" s="18">
        <f t="shared" si="32"/>
        <v>11.587652532441734</v>
      </c>
      <c r="R33" s="11"/>
      <c r="S33" s="40">
        <f t="shared" si="15"/>
        <v>-10.036547396658483</v>
      </c>
      <c r="T33" s="40">
        <f t="shared" si="16"/>
        <v>43.398254636237255</v>
      </c>
      <c r="U33" s="40">
        <f t="shared" si="17"/>
        <v>33.361707239578777</v>
      </c>
      <c r="W33" t="str">
        <f>$A$15</f>
        <v>Process, plant and machine operatives</v>
      </c>
      <c r="X33" s="18">
        <f t="shared" ref="X33:AB33" si="33">X15/X$18*100</f>
        <v>2.9680816936689931</v>
      </c>
      <c r="Y33" s="18">
        <f t="shared" si="33"/>
        <v>2.9380809462723794</v>
      </c>
      <c r="Z33" s="18">
        <f t="shared" si="33"/>
        <v>2.4957957275420264</v>
      </c>
      <c r="AA33" s="18">
        <f t="shared" si="33"/>
        <v>2.8181256301747797</v>
      </c>
      <c r="AB33" s="18">
        <f t="shared" si="33"/>
        <v>2.8712071987161991</v>
      </c>
      <c r="AC33" s="11"/>
      <c r="AD33" s="40">
        <f t="shared" si="19"/>
        <v>20.982418091780414</v>
      </c>
      <c r="AE33" s="40">
        <f t="shared" si="20"/>
        <v>58.44312724111451</v>
      </c>
      <c r="AF33" s="40">
        <f t="shared" si="21"/>
        <v>79.425545332894927</v>
      </c>
    </row>
    <row r="34" spans="1:32" x14ac:dyDescent="0.2">
      <c r="A34" t="str">
        <f>$A$16</f>
        <v>Elementary occupations</v>
      </c>
      <c r="B34" s="18">
        <f t="shared" si="8"/>
        <v>12.868675837247126</v>
      </c>
      <c r="C34" s="18">
        <f t="shared" si="8"/>
        <v>11.981766484979033</v>
      </c>
      <c r="D34" s="18">
        <f t="shared" si="8"/>
        <v>11.043710130125827</v>
      </c>
      <c r="E34" s="18">
        <f t="shared" si="8"/>
        <v>11.308600691035071</v>
      </c>
      <c r="F34" s="18">
        <f t="shared" si="8"/>
        <v>10.560408464616572</v>
      </c>
      <c r="G34" s="11"/>
      <c r="H34" s="40">
        <f t="shared" si="11"/>
        <v>-1.0206225517542018</v>
      </c>
      <c r="I34" s="40">
        <f t="shared" si="12"/>
        <v>47.536544698847997</v>
      </c>
      <c r="J34" s="40">
        <f t="shared" si="13"/>
        <v>46.515922147093796</v>
      </c>
      <c r="L34" t="str">
        <f>$A$16</f>
        <v>Elementary occupations</v>
      </c>
      <c r="M34" s="18">
        <f t="shared" ref="M34:Q34" si="34">M16/M$18*100</f>
        <v>13.499939105012256</v>
      </c>
      <c r="N34" s="18">
        <f t="shared" si="34"/>
        <v>12.281348812561102</v>
      </c>
      <c r="O34" s="18">
        <f t="shared" si="34"/>
        <v>11.604034384086393</v>
      </c>
      <c r="P34" s="18">
        <f t="shared" si="34"/>
        <v>12.177292394581238</v>
      </c>
      <c r="Q34" s="18">
        <f t="shared" si="34"/>
        <v>11.470715520102454</v>
      </c>
      <c r="R34" s="11"/>
      <c r="S34" s="40">
        <f t="shared" si="15"/>
        <v>0.83067654383074696</v>
      </c>
      <c r="T34" s="40">
        <f t="shared" si="16"/>
        <v>38.798579798927861</v>
      </c>
      <c r="U34" s="40">
        <f t="shared" si="17"/>
        <v>39.629256342758609</v>
      </c>
      <c r="W34" t="str">
        <f>$A$16</f>
        <v>Elementary occupations</v>
      </c>
      <c r="X34" s="18">
        <f t="shared" ref="X34:AB34" si="35">X16/X$18*100</f>
        <v>12.147476756195035</v>
      </c>
      <c r="Y34" s="18">
        <f t="shared" si="35"/>
        <v>11.664606956855659</v>
      </c>
      <c r="Z34" s="18">
        <f t="shared" si="35"/>
        <v>10.428313376918986</v>
      </c>
      <c r="AA34" s="18">
        <f t="shared" si="35"/>
        <v>10.363797329143724</v>
      </c>
      <c r="AB34" s="18">
        <f t="shared" si="35"/>
        <v>9.5906845553663391</v>
      </c>
      <c r="AC34" s="11"/>
      <c r="AD34" s="40">
        <f t="shared" si="19"/>
        <v>-3.2831158503303004</v>
      </c>
      <c r="AE34" s="40">
        <f t="shared" si="20"/>
        <v>58.215309181803732</v>
      </c>
      <c r="AF34" s="40">
        <f t="shared" si="21"/>
        <v>54.932193331473421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3.5092115102603092</v>
      </c>
      <c r="I36" s="43">
        <f t="shared" si="12"/>
        <v>48.468442157338806</v>
      </c>
      <c r="J36" s="43">
        <f t="shared" si="13"/>
        <v>51.977653667599121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2.0025852384537934</v>
      </c>
      <c r="T36" s="43">
        <f t="shared" ref="T36" si="37">IF(O18&gt;0,(T18/O18)*100,0)</f>
        <v>40.194535169953014</v>
      </c>
      <c r="U36" s="43">
        <f t="shared" ref="U36" si="38">IF(O18&gt;0,(U18/O18)*100,0)</f>
        <v>42.197120408406811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5.1639193145580728</v>
      </c>
      <c r="AE36" s="43">
        <f t="shared" ref="AE36" si="40">IF(Z18&gt;0,(AE18/Z18)*100,0)</f>
        <v>57.555565301451438</v>
      </c>
      <c r="AF36" s="43">
        <f t="shared" ref="AF36" si="41">IF(Z18&gt;0,(AF18/Z18)*100,0)</f>
        <v>62.71948461600951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Greater Lincolnshire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Greater Lincolnshire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Greater Lincolnshire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3.3714651272099605</v>
      </c>
      <c r="C46" s="18">
        <f t="shared" si="42"/>
        <v>5.1546189164777934</v>
      </c>
      <c r="D46" s="18">
        <f t="shared" si="42"/>
        <v>-1.3170568805956462</v>
      </c>
      <c r="E46" s="18">
        <f t="shared" si="42"/>
        <v>0.85330461471615493</v>
      </c>
      <c r="F46" s="18">
        <f>IF(F$6-D$6 &lt;&gt; 0,(EXP(LN(F8/D8)/(F$6-D$6))-1)*100,0)</f>
        <v>0.12459826275421637</v>
      </c>
      <c r="H46" s="18">
        <f>IF($F$6-$D$6 &lt;&gt; 0,(EXP(LN(1+(H26/100))/($F$6-$D$6))-1)*100,0)</f>
        <v>0.12459826275421637</v>
      </c>
      <c r="I46" s="18">
        <f>IF($F$6-$D$6 &lt;&gt; 0,(EXP(LN(1+(I26/100))/($F$6-$D$6))-1)*100,0)</f>
        <v>2.7256545079910266</v>
      </c>
      <c r="J46" s="18">
        <f>IF($F$6-$D$6 &lt;&gt; 0,(EXP(LN(1+(J26/100))/($F$6-$D$6))-1)*100,0)</f>
        <v>2.8114094869078121</v>
      </c>
      <c r="L46" t="str">
        <f>$A$8</f>
        <v>Managers, directors and senior officials</v>
      </c>
      <c r="M46" s="18">
        <f t="shared" ref="M46:M54" si="43">IF(N$6-M$6 &lt;&gt; 0,(EXP(LN(N8/M8)/(N$6-M$6))-1)*100,0)</f>
        <v>2.2309353037788915</v>
      </c>
      <c r="N46" s="18">
        <f t="shared" ref="N46:N54" si="44">IF(O$6-N$6 &lt;&gt; 0,(EXP(LN(O8/N8)/(O$6-N$6))-1)*100,0)</f>
        <v>6.7592662098888701</v>
      </c>
      <c r="O46" s="18">
        <f t="shared" ref="O46:O54" si="45">IF(P$6-O$6 &lt;&gt; 0,(EXP(LN(P8/O8)/(P$6-O$6))-1)*100,0)</f>
        <v>-1.3552379550200389</v>
      </c>
      <c r="P46" s="18">
        <f t="shared" ref="P46:P54" si="46">IF(Q$6-P$6 &lt;&gt; 0,(EXP(LN(Q8/P8)/(Q$6-P$6))-1)*100,0)</f>
        <v>0.62861609105071548</v>
      </c>
      <c r="Q46" s="18">
        <f>IF(Q$6-O$6 &lt;&gt; 0,(EXP(LN(Q8/O8)/(Q$6-O$6))-1)*100,0)</f>
        <v>-3.7062478600069504E-2</v>
      </c>
      <c r="S46" s="18">
        <f>IF($F$6-$D$6 &lt;&gt; 0,(EXP(LN(1+(S26/100))/($F$6-$D$6))-1)*100,0)</f>
        <v>-3.7062478600069504E-2</v>
      </c>
      <c r="T46" s="18">
        <f>IF($F$6-$D$6 &lt;&gt; 0,(EXP(LN(1+(T26/100))/($F$6-$D$6))-1)*100,0)</f>
        <v>2.5149506833849644</v>
      </c>
      <c r="U46" s="18">
        <f>IF($F$6-$D$6 &lt;&gt; 0,(EXP(LN(1+(U26/100))/($F$6-$D$6))-1)*100,0)</f>
        <v>2.4887952056290352</v>
      </c>
      <c r="W46" t="str">
        <f>$A$8</f>
        <v>Managers, directors and senior officials</v>
      </c>
      <c r="X46" s="18">
        <f t="shared" ref="X46:X54" si="47">IF(Y$6-X$6 &lt;&gt; 0,(EXP(LN(Y8/X8)/(Y$6-X$6))-1)*100,0)</f>
        <v>5.8210117450360199</v>
      </c>
      <c r="Y46" s="18">
        <f t="shared" ref="Y46:Y54" si="48">IF(Z$6-Y$6 &lt;&gt; 0,(EXP(LN(Z8/Y8)/(Z$6-Y$6))-1)*100,0)</f>
        <v>1.9923399969304034</v>
      </c>
      <c r="Z46" s="18">
        <f t="shared" ref="Z46:Z54" si="49">IF(AA$6-Z$6 &lt;&gt; 0,(EXP(LN(AA8/Z8)/(AA$6-Z$6))-1)*100,0)</f>
        <v>-1.2384828380220259</v>
      </c>
      <c r="AA46" s="18">
        <f t="shared" ref="AA46:AA54" si="50">IF(AB$6-AA$6 &lt;&gt; 0,(EXP(LN(AB8/AA8)/(AB$6-AA$6))-1)*100,0)</f>
        <v>1.3004414682355137</v>
      </c>
      <c r="AB46" s="18">
        <f>IF(AB$6-Z$6 &lt;&gt; 0,(EXP(LN(AB8/Z8)/(AB$6-Z$6))-1)*100,0)</f>
        <v>0.44696281401368498</v>
      </c>
      <c r="AD46" s="18">
        <f>IF($F$6-$D$6 &lt;&gt; 0,(EXP(LN(1+(AD26/100))/($F$6-$D$6))-1)*100,0)</f>
        <v>0.44696281401368498</v>
      </c>
      <c r="AE46" s="18">
        <f>IF($F$6-$D$6 &lt;&gt; 0,(EXP(LN(1+(AE26/100))/($F$6-$D$6))-1)*100,0)</f>
        <v>3.1420834704149581</v>
      </c>
      <c r="AF46" s="18">
        <f>IF($F$6-$D$6 &lt;&gt; 0,(EXP(LN(1+(AF26/100))/($F$6-$D$6))-1)*100,0)</f>
        <v>3.4352707519957004</v>
      </c>
    </row>
    <row r="47" spans="1:32" x14ac:dyDescent="0.2">
      <c r="A47" t="str">
        <f>$A$9</f>
        <v>Professional occupations</v>
      </c>
      <c r="B47" s="18">
        <f t="shared" si="42"/>
        <v>2.7908884115774857</v>
      </c>
      <c r="C47" s="18">
        <f t="shared" si="42"/>
        <v>7.2497733074175397</v>
      </c>
      <c r="D47" s="18">
        <f t="shared" si="42"/>
        <v>1.1003217420321398</v>
      </c>
      <c r="E47" s="18">
        <f t="shared" si="42"/>
        <v>0.97568146772075703</v>
      </c>
      <c r="F47" s="18">
        <f>IF(F$6-D$6 &lt;&gt; 0,(EXP(LN(F9/D9)/(F$6-D$6))-1)*100,0)</f>
        <v>1.0172111429947783</v>
      </c>
      <c r="H47" s="18">
        <f t="shared" ref="H47:J56" si="51">IF($F$6-$D$6 &lt;&gt; 0,(EXP(LN(1+(H27/100))/($F$6-$D$6))-1)*100,0)</f>
        <v>1.0172111429947783</v>
      </c>
      <c r="I47" s="18">
        <f t="shared" si="51"/>
        <v>2.688411908599897</v>
      </c>
      <c r="J47" s="18">
        <f t="shared" si="51"/>
        <v>3.4060816136158634</v>
      </c>
      <c r="L47" t="str">
        <f>$A$9</f>
        <v>Professional occupations</v>
      </c>
      <c r="M47" s="18">
        <f t="shared" si="43"/>
        <v>1.6841996190409159</v>
      </c>
      <c r="N47" s="18">
        <f t="shared" si="44"/>
        <v>7.6743909136891997</v>
      </c>
      <c r="O47" s="18">
        <f t="shared" si="45"/>
        <v>1.7971838675275631</v>
      </c>
      <c r="P47" s="18">
        <f t="shared" si="46"/>
        <v>0.91259443693874065</v>
      </c>
      <c r="Q47" s="18">
        <f>IF(Q$6-O$6 &lt;&gt; 0,(EXP(LN(Q9/O9)/(Q$6-O$6))-1)*100,0)</f>
        <v>1.2066001719471586</v>
      </c>
      <c r="S47" s="18">
        <f t="shared" ref="S47:U47" si="52">IF($F$6-$D$6 &lt;&gt; 0,(EXP(LN(1+(S27/100))/($F$6-$D$6))-1)*100,0)</f>
        <v>1.2066001719471586</v>
      </c>
      <c r="T47" s="18">
        <f t="shared" si="52"/>
        <v>2.3327167904272139</v>
      </c>
      <c r="U47" s="18">
        <f t="shared" si="52"/>
        <v>3.227332737045141</v>
      </c>
      <c r="W47" t="str">
        <f>$A$9</f>
        <v>Professional occupations</v>
      </c>
      <c r="X47" s="18">
        <f t="shared" si="47"/>
        <v>4.0434503357067664</v>
      </c>
      <c r="Y47" s="18">
        <f t="shared" si="48"/>
        <v>6.7959607325217108</v>
      </c>
      <c r="Z47" s="18">
        <f t="shared" si="49"/>
        <v>0.32726482004306057</v>
      </c>
      <c r="AA47" s="18">
        <f t="shared" si="50"/>
        <v>1.0483476997425578</v>
      </c>
      <c r="AB47" s="18">
        <f>IF(AB$6-Z$6 &lt;&gt; 0,(EXP(LN(AB9/Z9)/(AB$6-Z$6))-1)*100,0)</f>
        <v>0.80741272227871086</v>
      </c>
      <c r="AD47" s="18">
        <f t="shared" ref="AD47:AF47" si="53">IF($F$6-$D$6 &lt;&gt; 0,(EXP(LN(1+(AD27/100))/($F$6-$D$6))-1)*100,0)</f>
        <v>0.80741272227871086</v>
      </c>
      <c r="AE47" s="18">
        <f t="shared" si="53"/>
        <v>3.0533166799671774</v>
      </c>
      <c r="AF47" s="18">
        <f t="shared" si="53"/>
        <v>3.5939699522268054</v>
      </c>
    </row>
    <row r="48" spans="1:32" x14ac:dyDescent="0.2">
      <c r="A48" t="str">
        <f>$A$10</f>
        <v>Associate professional occupations</v>
      </c>
      <c r="B48" s="18">
        <f t="shared" si="42"/>
        <v>1.7454569422561628</v>
      </c>
      <c r="C48" s="18">
        <f t="shared" si="42"/>
        <v>6.3083050479719072</v>
      </c>
      <c r="D48" s="18">
        <f t="shared" si="42"/>
        <v>0.95356728452768991</v>
      </c>
      <c r="E48" s="18">
        <f t="shared" si="42"/>
        <v>0.80469570177195138</v>
      </c>
      <c r="F48" s="18">
        <f t="shared" ref="F48:F56" si="54">IF(F$6-D$6 &lt;&gt; 0,(EXP(LN(F10/D10)/(F$6-D$6))-1)*100,0)</f>
        <v>0.85429515401460598</v>
      </c>
      <c r="H48" s="18">
        <f t="shared" si="51"/>
        <v>0.85429515401460598</v>
      </c>
      <c r="I48" s="18">
        <f t="shared" si="51"/>
        <v>2.7264911123070723</v>
      </c>
      <c r="J48" s="18">
        <f t="shared" si="51"/>
        <v>3.3241264235074786</v>
      </c>
      <c r="L48" t="str">
        <f>$A$10</f>
        <v>Associate professional occupations</v>
      </c>
      <c r="M48" s="18">
        <f t="shared" si="43"/>
        <v>0.72446909972898599</v>
      </c>
      <c r="N48" s="18">
        <f t="shared" si="44"/>
        <v>7.4874591375472699</v>
      </c>
      <c r="O48" s="18">
        <f t="shared" si="45"/>
        <v>-1.0313212694688101</v>
      </c>
      <c r="P48" s="18">
        <f>IF(Q$6-P$6 &lt;&gt; 0,(EXP(LN(Q10/P10)/(Q$6-P$6))-1)*100,0)</f>
        <v>0.26938586440281576</v>
      </c>
      <c r="Q48" s="18">
        <f t="shared" ref="Q48:Q54" si="55">IF(Q$6-O$6 &lt;&gt; 0,(EXP(LN(Q10/O10)/(Q$6-O$6))-1)*100,0)</f>
        <v>-0.16607157996476607</v>
      </c>
      <c r="S48" s="18">
        <f t="shared" ref="S48:U48" si="56">IF($F$6-$D$6 &lt;&gt; 0,(EXP(LN(1+(S28/100))/($F$6-$D$6))-1)*100,0)</f>
        <v>-0.16607157996476607</v>
      </c>
      <c r="T48" s="18">
        <f t="shared" si="56"/>
        <v>2.0609455692583101</v>
      </c>
      <c r="U48" s="18">
        <f t="shared" si="56"/>
        <v>1.9365164640769317</v>
      </c>
      <c r="W48" t="str">
        <f>$A$10</f>
        <v>Associate professional occupations</v>
      </c>
      <c r="X48" s="18">
        <f t="shared" si="47"/>
        <v>3.0047505083982129</v>
      </c>
      <c r="Y48" s="18">
        <f t="shared" si="48"/>
        <v>4.9330451845386092</v>
      </c>
      <c r="Z48" s="18">
        <f t="shared" si="49"/>
        <v>3.1369759297370736</v>
      </c>
      <c r="AA48" s="18">
        <f t="shared" si="50"/>
        <v>1.3016008847434923</v>
      </c>
      <c r="AB48" s="18">
        <f t="shared" ref="AB48:AB54" si="57">IF(AB$6-Z$6 &lt;&gt; 0,(EXP(LN(AB10/Z10)/(AB$6-Z$6))-1)*100,0)</f>
        <v>1.9097345140652422</v>
      </c>
      <c r="AD48" s="18">
        <f t="shared" ref="AD48:AF48" si="58">IF($F$6-$D$6 &lt;&gt; 0,(EXP(LN(1+(AD28/100))/($F$6-$D$6))-1)*100,0)</f>
        <v>1.9097345140652422</v>
      </c>
      <c r="AE48" s="18">
        <f t="shared" si="58"/>
        <v>3.4497919658493803</v>
      </c>
      <c r="AF48" s="18">
        <f t="shared" si="58"/>
        <v>4.6990227299217535</v>
      </c>
    </row>
    <row r="49" spans="1:32" x14ac:dyDescent="0.2">
      <c r="A49" t="str">
        <f>$A$11</f>
        <v>Administrative and secretarial occupations</v>
      </c>
      <c r="B49" s="18">
        <f t="shared" si="42"/>
        <v>-0.89805171349243151</v>
      </c>
      <c r="C49" s="18">
        <f t="shared" si="42"/>
        <v>3.2418607176059044</v>
      </c>
      <c r="D49" s="18">
        <f t="shared" si="42"/>
        <v>-4.7814000821611025E-2</v>
      </c>
      <c r="E49" s="18">
        <f t="shared" si="42"/>
        <v>-0.57373873533133057</v>
      </c>
      <c r="F49" s="18">
        <f t="shared" si="54"/>
        <v>-0.39873868858705253</v>
      </c>
      <c r="H49" s="18">
        <f t="shared" si="51"/>
        <v>-0.39873868858705253</v>
      </c>
      <c r="I49" s="18">
        <f t="shared" si="51"/>
        <v>2.7243963405047866</v>
      </c>
      <c r="J49" s="18">
        <f t="shared" si="51"/>
        <v>2.4532630248419007</v>
      </c>
      <c r="L49" t="str">
        <f>$A$11</f>
        <v>Administrative and secretarial occupations</v>
      </c>
      <c r="M49" s="18">
        <f t="shared" si="43"/>
        <v>-2.5634901367505791</v>
      </c>
      <c r="N49" s="18">
        <f t="shared" si="44"/>
        <v>21.435003048334323</v>
      </c>
      <c r="O49" s="18">
        <f t="shared" si="45"/>
        <v>0.68494104827818703</v>
      </c>
      <c r="P49" s="18">
        <f t="shared" si="46"/>
        <v>0.97124804094808059</v>
      </c>
      <c r="Q49" s="18">
        <f t="shared" si="55"/>
        <v>0.87572203079870903</v>
      </c>
      <c r="S49" s="18">
        <f t="shared" ref="S49:U49" si="59">IF($F$6-$D$6 &lt;&gt; 0,(EXP(LN(1+(S29/100))/($F$6-$D$6))-1)*100,0)</f>
        <v>0.87572203079870903</v>
      </c>
      <c r="T49" s="18">
        <f t="shared" si="59"/>
        <v>2.2076262599091345</v>
      </c>
      <c r="U49" s="18">
        <f t="shared" si="59"/>
        <v>2.863475008924965</v>
      </c>
      <c r="W49" t="str">
        <f>$A$11</f>
        <v>Administrative and secretarial occupations</v>
      </c>
      <c r="X49" s="18">
        <f t="shared" si="47"/>
        <v>-0.46752952182650409</v>
      </c>
      <c r="Y49" s="18">
        <f t="shared" si="48"/>
        <v>-1.2166945633434456</v>
      </c>
      <c r="Z49" s="18">
        <f t="shared" si="49"/>
        <v>-0.2728379154791849</v>
      </c>
      <c r="AA49" s="18">
        <f t="shared" si="50"/>
        <v>-1.1104151176905441</v>
      </c>
      <c r="AB49" s="18">
        <f t="shared" si="57"/>
        <v>-0.83200726541914349</v>
      </c>
      <c r="AD49" s="18">
        <f t="shared" ref="AD49:AF49" si="60">IF($F$6-$D$6 &lt;&gt; 0,(EXP(LN(1+(AD29/100))/($F$6-$D$6))-1)*100,0)</f>
        <v>-0.83200726541914349</v>
      </c>
      <c r="AE49" s="18">
        <f t="shared" si="60"/>
        <v>2.8731974537015148</v>
      </c>
      <c r="AF49" s="18">
        <f t="shared" si="60"/>
        <v>2.3250393021597482</v>
      </c>
    </row>
    <row r="50" spans="1:32" x14ac:dyDescent="0.2">
      <c r="A50" t="str">
        <f>$A$12</f>
        <v>Skilled trades occupations</v>
      </c>
      <c r="B50" s="18">
        <f t="shared" si="42"/>
        <v>-1.5351839610878493</v>
      </c>
      <c r="C50" s="18">
        <f t="shared" si="42"/>
        <v>-7.0914343965972515</v>
      </c>
      <c r="D50" s="18">
        <f t="shared" si="42"/>
        <v>-0.7287545265190265</v>
      </c>
      <c r="E50" s="18">
        <f t="shared" si="42"/>
        <v>-0.78712381370044104</v>
      </c>
      <c r="F50" s="18">
        <f t="shared" si="54"/>
        <v>-0.76767119895284619</v>
      </c>
      <c r="H50" s="18">
        <f t="shared" si="51"/>
        <v>-0.76767119895284619</v>
      </c>
      <c r="I50" s="18">
        <f t="shared" si="51"/>
        <v>2.2817218149860707</v>
      </c>
      <c r="J50" s="18">
        <f t="shared" si="51"/>
        <v>1.7307649486700383</v>
      </c>
      <c r="L50" t="str">
        <f>$A$12</f>
        <v>Skilled trades occupations</v>
      </c>
      <c r="M50" s="18">
        <f t="shared" si="43"/>
        <v>-2.2867677791303387</v>
      </c>
      <c r="N50" s="18">
        <f t="shared" si="44"/>
        <v>-6.6107108027149248</v>
      </c>
      <c r="O50" s="18">
        <f t="shared" si="45"/>
        <v>-0.86139429240512655</v>
      </c>
      <c r="P50" s="18">
        <f t="shared" si="46"/>
        <v>-0.93040790105762827</v>
      </c>
      <c r="Q50" s="18">
        <f t="shared" si="55"/>
        <v>-0.90740870456104128</v>
      </c>
      <c r="S50" s="18">
        <f t="shared" ref="S50:U50" si="61">IF($F$6-$D$6 &lt;&gt; 0,(EXP(LN(1+(S30/100))/($F$6-$D$6))-1)*100,0)</f>
        <v>-0.90740870456104128</v>
      </c>
      <c r="T50" s="18">
        <f t="shared" si="61"/>
        <v>2.1183340507175741</v>
      </c>
      <c r="U50" s="18">
        <f t="shared" si="61"/>
        <v>1.4535857034400301</v>
      </c>
      <c r="W50" t="str">
        <f>$A$12</f>
        <v>Skilled trades occupations</v>
      </c>
      <c r="X50" s="18">
        <f t="shared" si="47"/>
        <v>3.4369353169100281</v>
      </c>
      <c r="Y50" s="18">
        <f t="shared" si="48"/>
        <v>-9.8538972905686695</v>
      </c>
      <c r="Z50" s="18">
        <f t="shared" si="49"/>
        <v>4.656481480063146E-2</v>
      </c>
      <c r="AA50" s="18">
        <f t="shared" si="50"/>
        <v>-5.6962723111508851E-3</v>
      </c>
      <c r="AB50" s="18">
        <f t="shared" si="57"/>
        <v>1.1721056077207415E-2</v>
      </c>
      <c r="AD50" s="18">
        <f t="shared" ref="AD50:AF50" si="62">IF($F$6-$D$6 &lt;&gt; 0,(EXP(LN(1+(AD30/100))/($F$6-$D$6))-1)*100,0)</f>
        <v>1.1721056077207415E-2</v>
      </c>
      <c r="AE50" s="18">
        <f t="shared" si="62"/>
        <v>3.1855016463731456</v>
      </c>
      <c r="AF50" s="18">
        <f t="shared" si="62"/>
        <v>3.1930602032089528</v>
      </c>
    </row>
    <row r="51" spans="1:32" x14ac:dyDescent="0.2">
      <c r="A51" t="str">
        <f>$A$13</f>
        <v>Caring, leisure and other service occupations</v>
      </c>
      <c r="B51" s="18">
        <f t="shared" si="42"/>
        <v>1.4733254630268977</v>
      </c>
      <c r="C51" s="18">
        <f t="shared" si="42"/>
        <v>-2.9064230682059544</v>
      </c>
      <c r="D51" s="18">
        <f t="shared" si="42"/>
        <v>0.13721468329781494</v>
      </c>
      <c r="E51" s="18">
        <f t="shared" si="42"/>
        <v>0.54383413405341141</v>
      </c>
      <c r="F51" s="18">
        <f t="shared" si="54"/>
        <v>0.40811118875707653</v>
      </c>
      <c r="H51" s="18">
        <f t="shared" si="51"/>
        <v>0.40811118875707653</v>
      </c>
      <c r="I51" s="18">
        <f t="shared" si="51"/>
        <v>2.9900328458365211</v>
      </c>
      <c r="J51" s="18">
        <f t="shared" si="51"/>
        <v>3.2629438468783079</v>
      </c>
      <c r="L51" t="str">
        <f>$A$13</f>
        <v>Caring, leisure and other service occupations</v>
      </c>
      <c r="M51" s="18">
        <f t="shared" si="43"/>
        <v>1.190318866634632</v>
      </c>
      <c r="N51" s="18">
        <f t="shared" si="44"/>
        <v>1.9553826055348056</v>
      </c>
      <c r="O51" s="18">
        <f t="shared" si="45"/>
        <v>1.6568251165670844</v>
      </c>
      <c r="P51" s="18">
        <f t="shared" si="46"/>
        <v>1.2641098029041675</v>
      </c>
      <c r="Q51" s="18">
        <f t="shared" si="55"/>
        <v>1.3948460488025338</v>
      </c>
      <c r="S51" s="18">
        <f t="shared" ref="S51:U51" si="63">IF($F$6-$D$6 &lt;&gt; 0,(EXP(LN(1+(S31/100))/($F$6-$D$6))-1)*100,0)</f>
        <v>1.3948460488025338</v>
      </c>
      <c r="T51" s="18">
        <f t="shared" si="63"/>
        <v>2.6687043349632678</v>
      </c>
      <c r="U51" s="18">
        <f t="shared" si="63"/>
        <v>3.6631926759298716</v>
      </c>
      <c r="W51" t="str">
        <f>$A$13</f>
        <v>Caring, leisure and other service occupations</v>
      </c>
      <c r="X51" s="18">
        <f t="shared" si="47"/>
        <v>1.5363143190839201</v>
      </c>
      <c r="Y51" s="18">
        <f t="shared" si="48"/>
        <v>-3.9793167068975399</v>
      </c>
      <c r="Z51" s="18">
        <f t="shared" si="49"/>
        <v>-0.23254930223973735</v>
      </c>
      <c r="AA51" s="18">
        <f t="shared" si="50"/>
        <v>0.35071108713957688</v>
      </c>
      <c r="AB51" s="18">
        <f t="shared" si="57"/>
        <v>0.15591306549687101</v>
      </c>
      <c r="AD51" s="18">
        <f t="shared" ref="AD51:AF51" si="64">IF($F$6-$D$6 &lt;&gt; 0,(EXP(LN(1+(AD31/100))/($F$6-$D$6))-1)*100,0)</f>
        <v>0.15591306549687101</v>
      </c>
      <c r="AE51" s="18">
        <f t="shared" si="64"/>
        <v>3.063336968544883</v>
      </c>
      <c r="AF51" s="18">
        <f t="shared" si="64"/>
        <v>3.1659354317135291</v>
      </c>
    </row>
    <row r="52" spans="1:32" x14ac:dyDescent="0.2">
      <c r="A52" t="str">
        <f>$A$14</f>
        <v>Sales and customer service occupations</v>
      </c>
      <c r="B52" s="18">
        <f t="shared" si="42"/>
        <v>-1.6212867411538046</v>
      </c>
      <c r="C52" s="18">
        <f t="shared" si="42"/>
        <v>-1.3950159797736172</v>
      </c>
      <c r="D52" s="18">
        <f t="shared" si="42"/>
        <v>-0.11332211452914631</v>
      </c>
      <c r="E52" s="18">
        <f t="shared" si="42"/>
        <v>-1.5005909782872529E-2</v>
      </c>
      <c r="F52" s="18">
        <f t="shared" si="54"/>
        <v>-4.7788725599950954E-2</v>
      </c>
      <c r="H52" s="18">
        <f t="shared" si="51"/>
        <v>-4.7788725599950954E-2</v>
      </c>
      <c r="I52" s="18">
        <f t="shared" si="51"/>
        <v>2.5838548217193003</v>
      </c>
      <c r="J52" s="18">
        <f t="shared" si="51"/>
        <v>2.5504540442290446</v>
      </c>
      <c r="L52" t="str">
        <f>$A$14</f>
        <v>Sales and customer service occupations</v>
      </c>
      <c r="M52" s="18">
        <f t="shared" si="43"/>
        <v>-1.6382205332233557</v>
      </c>
      <c r="N52" s="18">
        <f t="shared" si="44"/>
        <v>2.9483501080000751</v>
      </c>
      <c r="O52" s="18">
        <f t="shared" si="45"/>
        <v>0.42885759366091403</v>
      </c>
      <c r="P52" s="18">
        <f t="shared" si="46"/>
        <v>0.14489711076293155</v>
      </c>
      <c r="Q52" s="18">
        <f t="shared" si="55"/>
        <v>0.23946128251539633</v>
      </c>
      <c r="S52" s="18">
        <f t="shared" ref="S52:U52" si="65">IF($F$6-$D$6 &lt;&gt; 0,(EXP(LN(1+(S32/100))/($F$6-$D$6))-1)*100,0)</f>
        <v>0.23946128251539633</v>
      </c>
      <c r="T52" s="18">
        <f t="shared" si="65"/>
        <v>1.959665728652582</v>
      </c>
      <c r="U52" s="18">
        <f t="shared" si="65"/>
        <v>2.1429223662046804</v>
      </c>
      <c r="W52" t="str">
        <f>$A$14</f>
        <v>Sales and customer service occupations</v>
      </c>
      <c r="X52" s="18">
        <f t="shared" si="47"/>
        <v>-1.6119033442999364</v>
      </c>
      <c r="Y52" s="18">
        <f t="shared" si="48"/>
        <v>-3.8001641524835317</v>
      </c>
      <c r="Z52" s="18">
        <f t="shared" si="49"/>
        <v>-0.44025701934129469</v>
      </c>
      <c r="AA52" s="18">
        <f t="shared" si="50"/>
        <v>-0.11513836578294079</v>
      </c>
      <c r="AB52" s="18">
        <f t="shared" si="57"/>
        <v>-0.22362904559162233</v>
      </c>
      <c r="AD52" s="18">
        <f t="shared" ref="AD52:AF52" si="66">IF($F$6-$D$6 &lt;&gt; 0,(EXP(LN(1+(AD32/100))/($F$6-$D$6))-1)*100,0)</f>
        <v>-0.22362904559162233</v>
      </c>
      <c r="AE52" s="18">
        <f t="shared" si="66"/>
        <v>2.9300999353260027</v>
      </c>
      <c r="AF52" s="18">
        <f t="shared" si="66"/>
        <v>2.7816679063686234</v>
      </c>
    </row>
    <row r="53" spans="1:32" x14ac:dyDescent="0.2">
      <c r="A53" t="str">
        <f>$A$15</f>
        <v>Process, plant and machine operatives</v>
      </c>
      <c r="B53" s="18">
        <f t="shared" si="42"/>
        <v>-0.12873489985151254</v>
      </c>
      <c r="C53" s="18">
        <f t="shared" si="42"/>
        <v>-6.6593985487536926</v>
      </c>
      <c r="D53" s="18">
        <f t="shared" si="42"/>
        <v>5.8842214625309808E-2</v>
      </c>
      <c r="E53" s="18">
        <f t="shared" si="42"/>
        <v>-0.58941004451810164</v>
      </c>
      <c r="F53" s="18">
        <f t="shared" si="54"/>
        <v>-0.37379395565542151</v>
      </c>
      <c r="H53" s="18">
        <f t="shared" si="51"/>
        <v>-0.37379395565542151</v>
      </c>
      <c r="I53" s="18">
        <f t="shared" si="51"/>
        <v>2.5370347597305054</v>
      </c>
      <c r="J53" s="18">
        <f t="shared" si="51"/>
        <v>2.2760011228922128</v>
      </c>
      <c r="L53" t="str">
        <f>$A$15</f>
        <v>Process, plant and machine operatives</v>
      </c>
      <c r="M53" s="18">
        <f t="shared" si="43"/>
        <v>-0.4083166824695672</v>
      </c>
      <c r="N53" s="18">
        <f t="shared" si="44"/>
        <v>-4.7211569852593787</v>
      </c>
      <c r="O53" s="18">
        <f t="shared" si="45"/>
        <v>-0.44367451571407646</v>
      </c>
      <c r="P53" s="18">
        <f t="shared" si="46"/>
        <v>-0.83185673077889044</v>
      </c>
      <c r="Q53" s="18">
        <f t="shared" si="55"/>
        <v>-0.70263112559671992</v>
      </c>
      <c r="S53" s="18">
        <f t="shared" ref="S53:U53" si="67">IF($F$6-$D$6 &lt;&gt; 0,(EXP(LN(1+(S33/100))/($F$6-$D$6))-1)*100,0)</f>
        <v>-0.70263112559671992</v>
      </c>
      <c r="T53" s="18">
        <f t="shared" si="67"/>
        <v>2.4321427480885616</v>
      </c>
      <c r="U53" s="18">
        <f t="shared" si="67"/>
        <v>1.9378359744018914</v>
      </c>
      <c r="W53" t="str">
        <f>$A$15</f>
        <v>Process, plant and machine operatives</v>
      </c>
      <c r="X53" s="18">
        <f t="shared" si="47"/>
        <v>1.3513902665521993</v>
      </c>
      <c r="Y53" s="18">
        <f t="shared" si="48"/>
        <v>-16.482248130823017</v>
      </c>
      <c r="Z53" s="18">
        <f t="shared" si="49"/>
        <v>2.7827523770289631</v>
      </c>
      <c r="AA53" s="18">
        <f t="shared" si="50"/>
        <v>0.53380138377439046</v>
      </c>
      <c r="AB53" s="18">
        <f t="shared" si="57"/>
        <v>1.2779302489412059</v>
      </c>
      <c r="AD53" s="18">
        <f t="shared" ref="AD53:AF53" si="68">IF($F$6-$D$6 &lt;&gt; 0,(EXP(LN(1+(AD33/100))/($F$6-$D$6))-1)*100,0)</f>
        <v>1.2779302489412059</v>
      </c>
      <c r="AE53" s="18">
        <f t="shared" si="68"/>
        <v>3.1157235965950436</v>
      </c>
      <c r="AF53" s="18">
        <f t="shared" si="68"/>
        <v>3.974207381122441</v>
      </c>
    </row>
    <row r="54" spans="1:32" x14ac:dyDescent="0.2">
      <c r="A54" t="str">
        <f>$A$16</f>
        <v>Elementary occupations</v>
      </c>
      <c r="B54" s="18">
        <f t="shared" si="42"/>
        <v>-1.179368842643802</v>
      </c>
      <c r="C54" s="18">
        <f t="shared" si="42"/>
        <v>-7.635456758640002</v>
      </c>
      <c r="D54" s="18">
        <f t="shared" si="42"/>
        <v>0.68990344306285589</v>
      </c>
      <c r="E54" s="18">
        <f t="shared" si="42"/>
        <v>-0.44535923229244156</v>
      </c>
      <c r="F54" s="18">
        <f t="shared" si="54"/>
        <v>-6.8367726321361122E-2</v>
      </c>
      <c r="H54" s="18">
        <f t="shared" si="51"/>
        <v>-6.8367726321361122E-2</v>
      </c>
      <c r="I54" s="18">
        <f t="shared" si="51"/>
        <v>2.6266077564153445</v>
      </c>
      <c r="J54" s="18">
        <f t="shared" si="51"/>
        <v>2.5791245214988878</v>
      </c>
      <c r="L54" t="str">
        <f>$A$16</f>
        <v>Elementary occupations</v>
      </c>
      <c r="M54" s="18">
        <f t="shared" si="43"/>
        <v>-2.6377661387985807</v>
      </c>
      <c r="N54" s="18">
        <f t="shared" si="44"/>
        <v>-3.6280464363115605</v>
      </c>
      <c r="O54" s="18">
        <f t="shared" si="45"/>
        <v>1.0904946458443865</v>
      </c>
      <c r="P54" s="18">
        <f t="shared" si="46"/>
        <v>-0.45851686014881654</v>
      </c>
      <c r="Q54" s="18">
        <f t="shared" si="55"/>
        <v>5.516490451940026E-2</v>
      </c>
      <c r="S54" s="18">
        <f t="shared" ref="S54:U54" si="69">IF($F$6-$D$6 &lt;&gt; 0,(EXP(LN(1+(S34/100))/($F$6-$D$6))-1)*100,0)</f>
        <v>5.516490451940026E-2</v>
      </c>
      <c r="T54" s="18">
        <f t="shared" si="69"/>
        <v>2.2097520711572338</v>
      </c>
      <c r="U54" s="18">
        <f t="shared" si="69"/>
        <v>2.2504186874527932</v>
      </c>
      <c r="W54" t="str">
        <f>$A$16</f>
        <v>Elementary occupations</v>
      </c>
      <c r="X54" s="18">
        <f t="shared" si="47"/>
        <v>0.58396282680885925</v>
      </c>
      <c r="Y54" s="18">
        <f t="shared" si="48"/>
        <v>-12.102306477772839</v>
      </c>
      <c r="Z54" s="18">
        <f t="shared" si="49"/>
        <v>0.19151608153591404</v>
      </c>
      <c r="AA54" s="18">
        <f t="shared" si="50"/>
        <v>-0.42856743274380937</v>
      </c>
      <c r="AB54" s="18">
        <f t="shared" si="57"/>
        <v>-0.22230051468320466</v>
      </c>
      <c r="AD54" s="18">
        <f t="shared" ref="AD54:AF54" si="70">IF($F$6-$D$6 &lt;&gt; 0,(EXP(LN(1+(AD34/100))/($F$6-$D$6))-1)*100,0)</f>
        <v>-0.22230051468320466</v>
      </c>
      <c r="AE54" s="18">
        <f t="shared" si="70"/>
        <v>3.1058326020960036</v>
      </c>
      <c r="AF54" s="18">
        <f t="shared" si="70"/>
        <v>2.961796416052942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0.60067062186752729</v>
      </c>
      <c r="C56" s="26">
        <f>IF(D$6-C$6 &lt;&gt; 0,(EXP(LN(D18/C18)/(D$6-C$6))-1)*100,0)</f>
        <v>0.21001779020024536</v>
      </c>
      <c r="D56" s="26">
        <f>IF(E$6-D$6 &lt;&gt; 0,(EXP(LN(E18/D18)/(E$6-D$6))-1)*100,0)</f>
        <v>0.2137122903617783</v>
      </c>
      <c r="E56" s="26">
        <f>IF(F$6-E$6 &lt;&gt; 0,(EXP(LN(F18/E18)/(F$6-E$6))-1)*100,0)</f>
        <v>0.23844593453650198</v>
      </c>
      <c r="F56" s="26">
        <f t="shared" si="54"/>
        <v>0.23020070827648453</v>
      </c>
      <c r="H56" s="26">
        <f t="shared" si="51"/>
        <v>0.23020070827648453</v>
      </c>
      <c r="I56" s="26">
        <f t="shared" ref="I56" si="71">IF($F$6-$D$6 &lt;&gt; 0,(EXP(LN(1+(I36/100))/($F$6-$D$6))-1)*100,0)</f>
        <v>2.6696961595657598</v>
      </c>
      <c r="J56" s="26">
        <f t="shared" ref="J56" si="72">IF($F$6-$D$6 &lt;&gt; 0,(EXP(LN(1+(J36/100))/($F$6-$D$6))-1)*100,0)</f>
        <v>2.8297189996571159</v>
      </c>
      <c r="L56" s="24" t="str">
        <f>$A$18</f>
        <v>All occupations</v>
      </c>
      <c r="M56" s="26">
        <f>IF(N$6-M$6 &lt;&gt; 0,(EXP(LN(N18/M18)/(N$6-M$6))-1)*100,0)</f>
        <v>-0.30761970467831912</v>
      </c>
      <c r="N56" s="26">
        <f>IF(O$6-N$6 &lt;&gt; 0,(EXP(LN(O18/N18)/(O$6-N$6))-1)*100,0)</f>
        <v>1.9970760416515132</v>
      </c>
      <c r="O56" s="26">
        <f>IF(P$6-O$6 &lt;&gt; 0,(EXP(LN(P18/O18)/(P$6-O$6))-1)*100,0)</f>
        <v>0.12026170748111742</v>
      </c>
      <c r="P56" s="26">
        <f>IF(Q$6-P$6 &lt;&gt; 0,(EXP(LN(Q18/P18)/(Q$6-P$6))-1)*100,0)</f>
        <v>0.13828051845521383</v>
      </c>
      <c r="Q56" s="26">
        <f t="shared" ref="Q56" si="73">IF(Q$6-O$6 &lt;&gt; 0,(EXP(LN(Q18/O18)/(Q$6-O$6))-1)*100,0)</f>
        <v>0.13227388783982885</v>
      </c>
      <c r="S56" s="26">
        <f t="shared" ref="S56:U56" si="74">IF($F$6-$D$6 &lt;&gt; 0,(EXP(LN(1+(S36/100))/($F$6-$D$6))-1)*100,0)</f>
        <v>0.13227388783982885</v>
      </c>
      <c r="T56" s="26">
        <f t="shared" si="74"/>
        <v>2.2779635744216709</v>
      </c>
      <c r="U56" s="26">
        <f t="shared" si="74"/>
        <v>2.3747183879633704</v>
      </c>
      <c r="W56" s="24" t="str">
        <f>$A$18</f>
        <v>All occupations</v>
      </c>
      <c r="X56" s="26">
        <f>IF(Y$6-X$6 &lt;&gt; 0,(EXP(LN(Y18/X18)/(Y$6-X$6))-1)*100,0)</f>
        <v>1.6091302228793625</v>
      </c>
      <c r="Y56" s="26">
        <f>IF(Z$6-Y$6 &lt;&gt; 0,(EXP(LN(Z18/Y18)/(Z$6-Y$6))-1)*100,0)</f>
        <v>-1.68189137658451</v>
      </c>
      <c r="Z56" s="26">
        <f>IF(AA$6-Z$6 &lt;&gt; 0,(EXP(LN(AA18/Z18)/(AA$6-Z$6))-1)*100,0)</f>
        <v>0.315947786971571</v>
      </c>
      <c r="AA56" s="26">
        <f>IF(AB$6-AA$6 &lt;&gt; 0,(EXP(LN(AB18/AA18)/(AB$6-AA$6))-1)*100,0)</f>
        <v>0.3463744662698387</v>
      </c>
      <c r="AB56" s="26">
        <f t="shared" ref="AB56" si="75">IF(AB$6-Z$6 &lt;&gt; 0,(EXP(LN(AB18/Z18)/(AB$6-Z$6))-1)*100,0)</f>
        <v>0.33623121456747285</v>
      </c>
      <c r="AD56" s="26">
        <f t="shared" ref="AD56:AF56" si="76">IF($F$6-$D$6 &lt;&gt; 0,(EXP(LN(1+(AD36/100))/($F$6-$D$6))-1)*100,0)</f>
        <v>0.33623121456747285</v>
      </c>
      <c r="AE56" s="26">
        <f t="shared" si="76"/>
        <v>3.0771138600786729</v>
      </c>
      <c r="AF56" s="26">
        <f t="shared" si="76"/>
        <v>3.2989651247028684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6.4861191284456012</v>
      </c>
      <c r="C64" s="27">
        <f t="shared" si="77"/>
        <v>2.6915726331275778</v>
      </c>
      <c r="D64" s="27">
        <f t="shared" si="77"/>
        <v>-3.521867014739442</v>
      </c>
      <c r="E64" s="27">
        <f t="shared" si="77"/>
        <v>4.5570876766389219</v>
      </c>
      <c r="F64" s="27">
        <f>F8-D8</f>
        <v>1.0352206618994799</v>
      </c>
      <c r="L64" t="str">
        <f>$A$8</f>
        <v>Managers, directors and senior officials</v>
      </c>
      <c r="M64" s="27">
        <f t="shared" ref="M64:M72" si="78">N8-M8</f>
        <v>2.9261362765572194</v>
      </c>
      <c r="N64" s="27">
        <f t="shared" ref="N64:N72" si="79">O8-N8</f>
        <v>2.3413742369902053</v>
      </c>
      <c r="O64" s="27">
        <f t="shared" ref="O64:O72" si="80">P8-O8</f>
        <v>-2.4388851007042263</v>
      </c>
      <c r="P64" s="27">
        <f t="shared" ref="P64:P72" si="81">Q8-P8</f>
        <v>2.2338273405556635</v>
      </c>
      <c r="Q64" s="27">
        <f>Q8-O8</f>
        <v>-0.20505776014856281</v>
      </c>
      <c r="W64" t="str">
        <f>$A$8</f>
        <v>Managers, directors and senior officials</v>
      </c>
      <c r="X64" s="27">
        <f t="shared" ref="X64:X72" si="82">Y8-X8</f>
        <v>3.559982851888428</v>
      </c>
      <c r="Y64" s="27">
        <f t="shared" ref="Y64:Y72" si="83">Z8-Y8</f>
        <v>0.35019839613736181</v>
      </c>
      <c r="Z64" s="27">
        <f t="shared" ref="Z64:Z72" si="84">AA8-Z8</f>
        <v>-1.0829819140352264</v>
      </c>
      <c r="AA64" s="27">
        <f t="shared" ref="AA64:AA72" si="85">AB8-AA8</f>
        <v>2.3232603360833188</v>
      </c>
      <c r="AB64" s="27">
        <f>AB8-Z8</f>
        <v>1.2402784220480925</v>
      </c>
    </row>
    <row r="65" spans="1:31" x14ac:dyDescent="0.2">
      <c r="A65" t="str">
        <f>$A$9</f>
        <v>Professional occupations</v>
      </c>
      <c r="B65" s="27">
        <f t="shared" si="77"/>
        <v>9.7945423715772222</v>
      </c>
      <c r="C65" s="27">
        <f t="shared" si="77"/>
        <v>6.8106257400610843</v>
      </c>
      <c r="D65" s="27">
        <f t="shared" si="77"/>
        <v>5.6663807319860382</v>
      </c>
      <c r="E65" s="27">
        <f t="shared" si="77"/>
        <v>10.851109858173203</v>
      </c>
      <c r="F65" s="27">
        <f t="shared" ref="F65:F72" si="86">F9-D9</f>
        <v>16.517490590159241</v>
      </c>
      <c r="L65" t="str">
        <f>$A$9</f>
        <v>Professional occupations</v>
      </c>
      <c r="M65" s="27">
        <f t="shared" si="78"/>
        <v>3.1363711350739365</v>
      </c>
      <c r="N65" s="27">
        <f t="shared" si="79"/>
        <v>3.7245669285498053</v>
      </c>
      <c r="O65" s="27">
        <f t="shared" si="80"/>
        <v>4.867613809218291</v>
      </c>
      <c r="P65" s="27">
        <f t="shared" si="81"/>
        <v>5.4325400475999785</v>
      </c>
      <c r="Q65" s="27">
        <f t="shared" ref="Q65:Q72" si="87">Q9-O9</f>
        <v>10.30015385681827</v>
      </c>
      <c r="W65" t="str">
        <f>$A$9</f>
        <v>Professional occupations</v>
      </c>
      <c r="X65" s="27">
        <f t="shared" si="82"/>
        <v>6.6581712365032786</v>
      </c>
      <c r="Y65" s="27">
        <f t="shared" si="83"/>
        <v>3.0860588115114069</v>
      </c>
      <c r="Z65" s="27">
        <f t="shared" si="84"/>
        <v>0.79876692276761929</v>
      </c>
      <c r="AA65" s="27">
        <f t="shared" si="85"/>
        <v>5.4185698105733948</v>
      </c>
      <c r="AB65" s="27">
        <f t="shared" ref="AB65:AB72" si="88">AB9-Z9</f>
        <v>6.2173367333410141</v>
      </c>
    </row>
    <row r="66" spans="1:31" x14ac:dyDescent="0.2">
      <c r="A66" t="str">
        <f>$A$10</f>
        <v>Associate professional occupations</v>
      </c>
      <c r="B66" s="27">
        <f t="shared" si="77"/>
        <v>3.8648111808073224</v>
      </c>
      <c r="C66" s="27">
        <f t="shared" si="77"/>
        <v>3.6456765158383888</v>
      </c>
      <c r="D66" s="27">
        <f t="shared" si="77"/>
        <v>2.9856331273460057</v>
      </c>
      <c r="E66" s="27">
        <f t="shared" si="77"/>
        <v>5.3758998915897678</v>
      </c>
      <c r="F66" s="27">
        <f t="shared" si="86"/>
        <v>8.3615330189357735</v>
      </c>
      <c r="L66" t="str">
        <f>$A$10</f>
        <v>Associate professional occupations</v>
      </c>
      <c r="M66" s="27">
        <f t="shared" si="78"/>
        <v>0.88555485688192093</v>
      </c>
      <c r="N66" s="27">
        <f t="shared" si="79"/>
        <v>2.3296645996379794</v>
      </c>
      <c r="O66" s="27">
        <f t="shared" si="80"/>
        <v>-1.6893628046466809</v>
      </c>
      <c r="P66" s="27">
        <f t="shared" si="81"/>
        <v>0.86586654395864926</v>
      </c>
      <c r="Q66" s="27">
        <f t="shared" si="87"/>
        <v>-0.82349626068803161</v>
      </c>
      <c r="W66" t="str">
        <f>$A$10</f>
        <v>Associate professional occupations</v>
      </c>
      <c r="X66" s="27">
        <f t="shared" si="82"/>
        <v>2.9792563239254797</v>
      </c>
      <c r="Y66" s="27">
        <f t="shared" si="83"/>
        <v>1.3160119162003951</v>
      </c>
      <c r="Z66" s="27">
        <f t="shared" si="84"/>
        <v>4.6749959319926759</v>
      </c>
      <c r="AA66" s="27">
        <f t="shared" si="85"/>
        <v>4.5100333476310652</v>
      </c>
      <c r="AB66" s="27">
        <f t="shared" si="88"/>
        <v>9.1850292796237412</v>
      </c>
    </row>
    <row r="67" spans="1:31" x14ac:dyDescent="0.2">
      <c r="A67" t="str">
        <f>$A$11</f>
        <v>Administrative and secretarial occupations</v>
      </c>
      <c r="B67" s="27">
        <f t="shared" si="77"/>
        <v>-1.8204800864941575</v>
      </c>
      <c r="C67" s="27">
        <f t="shared" si="77"/>
        <v>1.6062100534674641</v>
      </c>
      <c r="D67" s="27">
        <f t="shared" si="77"/>
        <v>-0.12217253715361664</v>
      </c>
      <c r="E67" s="27">
        <f t="shared" si="77"/>
        <v>-2.853341585578427</v>
      </c>
      <c r="F67" s="27">
        <f t="shared" si="86"/>
        <v>-2.9755141227320436</v>
      </c>
      <c r="L67" t="str">
        <f>$A$11</f>
        <v>Administrative and secretarial occupations</v>
      </c>
      <c r="M67" s="27">
        <f t="shared" si="78"/>
        <v>-1.0675095515390716</v>
      </c>
      <c r="N67" s="27">
        <f t="shared" si="79"/>
        <v>2.0903785381644493</v>
      </c>
      <c r="O67" s="27">
        <f t="shared" si="80"/>
        <v>0.41116652623231431</v>
      </c>
      <c r="P67" s="27">
        <f t="shared" si="81"/>
        <v>1.2435267876323834</v>
      </c>
      <c r="Q67" s="27">
        <f t="shared" si="87"/>
        <v>1.6546933138646978</v>
      </c>
      <c r="W67" t="str">
        <f>$A$11</f>
        <v>Administrative and secretarial occupations</v>
      </c>
      <c r="X67" s="27">
        <f t="shared" si="82"/>
        <v>-0.75297053495496868</v>
      </c>
      <c r="Y67" s="27">
        <f t="shared" si="83"/>
        <v>-0.48416848469698692</v>
      </c>
      <c r="Z67" s="27">
        <f t="shared" si="84"/>
        <v>-0.53333906338596648</v>
      </c>
      <c r="AA67" s="27">
        <f t="shared" si="85"/>
        <v>-4.0968683732107962</v>
      </c>
      <c r="AB67" s="27">
        <f t="shared" si="88"/>
        <v>-4.6302074365967627</v>
      </c>
    </row>
    <row r="68" spans="1:31" x14ac:dyDescent="0.2">
      <c r="A68" t="str">
        <f>$A$12</f>
        <v>Skilled trades occupations</v>
      </c>
      <c r="B68" s="27">
        <f t="shared" si="77"/>
        <v>-3.3347520654599663</v>
      </c>
      <c r="C68" s="27">
        <f t="shared" si="77"/>
        <v>-3.7043749902613001</v>
      </c>
      <c r="D68" s="27">
        <f t="shared" si="77"/>
        <v>-1.742842145639699</v>
      </c>
      <c r="E68" s="27">
        <f t="shared" si="77"/>
        <v>-3.5552083803519139</v>
      </c>
      <c r="F68" s="27">
        <f t="shared" si="86"/>
        <v>-5.2980505259916129</v>
      </c>
      <c r="L68" t="str">
        <f>$A$12</f>
        <v>Skilled trades occupations</v>
      </c>
      <c r="M68" s="27">
        <f t="shared" si="78"/>
        <v>-4.3136930411329146</v>
      </c>
      <c r="N68" s="27">
        <f t="shared" si="79"/>
        <v>-2.9413963131377443</v>
      </c>
      <c r="O68" s="27">
        <f t="shared" si="80"/>
        <v>-1.7591082542010597</v>
      </c>
      <c r="P68" s="27">
        <f t="shared" si="81"/>
        <v>-3.5512241755581329</v>
      </c>
      <c r="Q68" s="27">
        <f t="shared" si="87"/>
        <v>-5.3103324297591925</v>
      </c>
      <c r="W68" t="str">
        <f>$A$12</f>
        <v>Skilled trades occupations</v>
      </c>
      <c r="X68" s="27">
        <f t="shared" si="82"/>
        <v>0.97894097567294303</v>
      </c>
      <c r="Y68" s="27">
        <f t="shared" si="83"/>
        <v>-0.76297867712350786</v>
      </c>
      <c r="Z68" s="27">
        <f t="shared" si="84"/>
        <v>1.6266108561397097E-2</v>
      </c>
      <c r="AA68" s="27">
        <f t="shared" si="85"/>
        <v>-3.9842047938334346E-3</v>
      </c>
      <c r="AB68" s="27">
        <f t="shared" si="88"/>
        <v>1.2281903767563662E-2</v>
      </c>
    </row>
    <row r="69" spans="1:31" x14ac:dyDescent="0.2">
      <c r="A69" t="str">
        <f>$A$13</f>
        <v>Caring, leisure and other service occupations</v>
      </c>
      <c r="B69" s="27">
        <f t="shared" si="77"/>
        <v>3.3269802997955154</v>
      </c>
      <c r="C69" s="27">
        <f t="shared" si="77"/>
        <v>-1.7016570860306928</v>
      </c>
      <c r="D69" s="27">
        <f t="shared" si="77"/>
        <v>0.39108047917498112</v>
      </c>
      <c r="E69" s="27">
        <f t="shared" si="77"/>
        <v>3.1900677171163068</v>
      </c>
      <c r="F69" s="27">
        <f t="shared" si="86"/>
        <v>3.5811481962912879</v>
      </c>
      <c r="L69" t="str">
        <f>$A$13</f>
        <v>Caring, leisure and other service occupations</v>
      </c>
      <c r="M69" s="27">
        <f t="shared" si="78"/>
        <v>0.48931109952880192</v>
      </c>
      <c r="N69" s="27">
        <f t="shared" si="79"/>
        <v>0.20696786165689929</v>
      </c>
      <c r="O69" s="27">
        <f t="shared" si="80"/>
        <v>0.9240986718926063</v>
      </c>
      <c r="P69" s="27">
        <f t="shared" si="81"/>
        <v>1.568127824729002</v>
      </c>
      <c r="Q69" s="27">
        <f t="shared" si="87"/>
        <v>2.4922264966216083</v>
      </c>
      <c r="W69" t="str">
        <f>$A$13</f>
        <v>Caring, leisure and other service occupations</v>
      </c>
      <c r="X69" s="27">
        <f t="shared" si="82"/>
        <v>2.8376692002667525</v>
      </c>
      <c r="Y69" s="27">
        <f t="shared" si="83"/>
        <v>-1.9086249476876276</v>
      </c>
      <c r="Z69" s="27">
        <f t="shared" si="84"/>
        <v>-0.53301819271761275</v>
      </c>
      <c r="AA69" s="27">
        <f t="shared" si="85"/>
        <v>1.6219398923873172</v>
      </c>
      <c r="AB69" s="27">
        <f t="shared" si="88"/>
        <v>1.0889216996697044</v>
      </c>
    </row>
    <row r="70" spans="1:31" x14ac:dyDescent="0.2">
      <c r="A70" t="str">
        <f>$A$14</f>
        <v>Sales and customer service occupations</v>
      </c>
      <c r="B70" s="27">
        <f t="shared" si="77"/>
        <v>-2.9346957888071543</v>
      </c>
      <c r="C70" s="27">
        <f t="shared" si="77"/>
        <v>-0.60590254108254982</v>
      </c>
      <c r="D70" s="27">
        <f t="shared" si="77"/>
        <v>-0.24211563147542137</v>
      </c>
      <c r="E70" s="27">
        <f t="shared" si="77"/>
        <v>-6.3860069941640063E-2</v>
      </c>
      <c r="F70" s="27">
        <f t="shared" si="86"/>
        <v>-0.30597570141706143</v>
      </c>
      <c r="L70" t="str">
        <f>$A$14</f>
        <v>Sales and customer service occupations</v>
      </c>
      <c r="M70" s="27">
        <f t="shared" si="78"/>
        <v>-1.0572987714444775</v>
      </c>
      <c r="N70" s="27">
        <f t="shared" si="79"/>
        <v>0.45639020161446808</v>
      </c>
      <c r="O70" s="27">
        <f t="shared" si="80"/>
        <v>0.34465513729572628</v>
      </c>
      <c r="P70" s="27">
        <f t="shared" si="81"/>
        <v>0.23744468589586987</v>
      </c>
      <c r="Q70" s="27">
        <f t="shared" si="87"/>
        <v>0.58209982319159614</v>
      </c>
      <c r="W70" t="str">
        <f>$A$14</f>
        <v>Sales and customer service occupations</v>
      </c>
      <c r="X70" s="27">
        <f t="shared" si="82"/>
        <v>-1.877397017362636</v>
      </c>
      <c r="Y70" s="27">
        <f t="shared" si="83"/>
        <v>-1.062292742697057</v>
      </c>
      <c r="Z70" s="27">
        <f t="shared" si="84"/>
        <v>-0.58677076877109258</v>
      </c>
      <c r="AA70" s="27">
        <f t="shared" si="85"/>
        <v>-0.30130475583748506</v>
      </c>
      <c r="AB70" s="27">
        <f t="shared" si="88"/>
        <v>-0.88807552460857764</v>
      </c>
    </row>
    <row r="71" spans="1:31" x14ac:dyDescent="0.2">
      <c r="A71" t="str">
        <f>$A$15</f>
        <v>Process, plant and machine operatives</v>
      </c>
      <c r="B71" s="27">
        <f t="shared" si="77"/>
        <v>-0.22984600565863644</v>
      </c>
      <c r="C71" s="27">
        <f t="shared" si="77"/>
        <v>-2.9628973453487006</v>
      </c>
      <c r="D71" s="27">
        <f t="shared" si="77"/>
        <v>0.1223269940083398</v>
      </c>
      <c r="E71" s="27">
        <f t="shared" si="77"/>
        <v>-2.3908736486648223</v>
      </c>
      <c r="F71" s="27">
        <f t="shared" si="86"/>
        <v>-2.2685466546564825</v>
      </c>
      <c r="L71" t="str">
        <f>$A$15</f>
        <v>Process, plant and machine operatives</v>
      </c>
      <c r="M71" s="27">
        <f t="shared" si="78"/>
        <v>-0.61316231154854961</v>
      </c>
      <c r="N71" s="27">
        <f t="shared" si="79"/>
        <v>-1.754364850116751</v>
      </c>
      <c r="O71" s="27">
        <f t="shared" si="80"/>
        <v>-0.77848230178040723</v>
      </c>
      <c r="P71" s="27">
        <f t="shared" si="81"/>
        <v>-2.7749847294164738</v>
      </c>
      <c r="Q71" s="27">
        <f t="shared" si="87"/>
        <v>-3.553467031196881</v>
      </c>
      <c r="W71" t="str">
        <f>$A$15</f>
        <v>Process, plant and machine operatives</v>
      </c>
      <c r="X71" s="27">
        <f t="shared" si="82"/>
        <v>0.38331630588996202</v>
      </c>
      <c r="Y71" s="27">
        <f t="shared" si="83"/>
        <v>-1.2085324952318732</v>
      </c>
      <c r="Z71" s="27">
        <f t="shared" si="84"/>
        <v>0.90080929578864133</v>
      </c>
      <c r="AA71" s="27">
        <f t="shared" si="85"/>
        <v>0.38411108075169231</v>
      </c>
      <c r="AB71" s="27">
        <f t="shared" si="88"/>
        <v>1.2849203765403336</v>
      </c>
    </row>
    <row r="72" spans="1:31" x14ac:dyDescent="0.2">
      <c r="A72" t="str">
        <f>$A$16</f>
        <v>Elementary occupations</v>
      </c>
      <c r="B72" s="27">
        <f t="shared" si="77"/>
        <v>-2.9916790342061219</v>
      </c>
      <c r="C72" s="27">
        <f t="shared" si="77"/>
        <v>-4.7002529797710366</v>
      </c>
      <c r="D72" s="27">
        <f t="shared" si="77"/>
        <v>1.9885759964928909</v>
      </c>
      <c r="E72" s="27">
        <f t="shared" si="77"/>
        <v>-2.5688814589817781</v>
      </c>
      <c r="F72" s="27">
        <f t="shared" si="86"/>
        <v>-0.58030546248888726</v>
      </c>
      <c r="L72" t="str">
        <f>$A$16</f>
        <v>Elementary occupations</v>
      </c>
      <c r="M72" s="27">
        <f t="shared" si="78"/>
        <v>-3.6618425458862873</v>
      </c>
      <c r="N72" s="27">
        <f t="shared" si="79"/>
        <v>-1.1772226335416249</v>
      </c>
      <c r="O72" s="27">
        <f t="shared" si="80"/>
        <v>1.742616013310645</v>
      </c>
      <c r="P72" s="27">
        <f t="shared" si="81"/>
        <v>-1.4828583455892286</v>
      </c>
      <c r="Q72" s="27">
        <f t="shared" si="87"/>
        <v>0.2597576677214164</v>
      </c>
      <c r="W72" t="str">
        <f>$A$16</f>
        <v>Elementary occupations</v>
      </c>
      <c r="X72" s="27">
        <f t="shared" si="82"/>
        <v>0.67016351168009081</v>
      </c>
      <c r="Y72" s="27">
        <f t="shared" si="83"/>
        <v>-3.5230303462293513</v>
      </c>
      <c r="Z72" s="27">
        <f t="shared" si="84"/>
        <v>0.24595998318224943</v>
      </c>
      <c r="AA72" s="27">
        <f t="shared" si="85"/>
        <v>-1.0860231133926028</v>
      </c>
      <c r="AB72" s="27">
        <f t="shared" si="88"/>
        <v>-0.84006313021035339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12.160999999999603</v>
      </c>
      <c r="C74" s="29">
        <f t="shared" ref="C74" si="89">D18-C18</f>
        <v>1.0790000000001783</v>
      </c>
      <c r="D74" s="29">
        <f>E18-D18</f>
        <v>5.5250000000000909</v>
      </c>
      <c r="E74" s="29">
        <f>F18-E18</f>
        <v>12.541999999999575</v>
      </c>
      <c r="F74" s="29">
        <f>F18-D18</f>
        <v>18.066999999999666</v>
      </c>
      <c r="L74" s="24" t="str">
        <f>$A$18</f>
        <v>All occupations</v>
      </c>
      <c r="M74" s="29">
        <f>N18-M18</f>
        <v>-3.2761328535094663</v>
      </c>
      <c r="N74" s="29">
        <f t="shared" ref="N74" si="90">O18-N18</f>
        <v>5.2763585698176598</v>
      </c>
      <c r="O74" s="29">
        <f>P18-O18</f>
        <v>1.6243116966172693</v>
      </c>
      <c r="P74" s="29">
        <f>Q18-P18</f>
        <v>3.7722659798076847</v>
      </c>
      <c r="Q74" s="29">
        <f>Q18-O18</f>
        <v>5.396577676424954</v>
      </c>
      <c r="W74" s="24" t="str">
        <f>$A$18</f>
        <v>All occupations</v>
      </c>
      <c r="X74" s="29">
        <f>Y18-X18</f>
        <v>15.437132853509326</v>
      </c>
      <c r="Y74" s="29">
        <f t="shared" ref="Y74" si="91">Z18-Y18</f>
        <v>-4.1973585698172258</v>
      </c>
      <c r="Z74" s="29">
        <f>AA18-Z18</f>
        <v>3.9006883033826796</v>
      </c>
      <c r="AA74" s="29">
        <f>AB18-AA18</f>
        <v>8.7697340201921179</v>
      </c>
      <c r="AB74" s="29">
        <f>AB18-Z18</f>
        <v>12.670422323574797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45.730595176532695</v>
      </c>
      <c r="C80" s="11">
        <f t="shared" si="92"/>
        <v>52.216714304978296</v>
      </c>
      <c r="D80" s="11">
        <f t="shared" si="92"/>
        <v>54.908286938105874</v>
      </c>
      <c r="E80" s="11">
        <f t="shared" si="92"/>
        <v>51.386419923366432</v>
      </c>
      <c r="F80" s="11">
        <f t="shared" si="92"/>
        <v>55.943507600005354</v>
      </c>
      <c r="H80" s="40">
        <f>IF(D$6-B$6 &lt;&gt; 0,(EXP(LN(D8/B8)/(D$6-B$6))-1)*100,0)</f>
        <v>3.725660303447631</v>
      </c>
      <c r="I80" s="40">
        <f t="shared" ref="I80:I88" si="93">F46</f>
        <v>0.12459826275421637</v>
      </c>
      <c r="L80" t="str">
        <f t="shared" ref="L80:Q88" si="94">L8</f>
        <v>Managers, directors and senior officials</v>
      </c>
      <c r="M80" s="11">
        <f t="shared" si="94"/>
        <v>31.713337362826191</v>
      </c>
      <c r="N80" s="11">
        <f t="shared" si="94"/>
        <v>34.639473639383411</v>
      </c>
      <c r="O80" s="11">
        <f t="shared" si="94"/>
        <v>36.980847876373616</v>
      </c>
      <c r="P80" s="11">
        <f t="shared" si="94"/>
        <v>34.54196277566939</v>
      </c>
      <c r="Q80" s="11">
        <f t="shared" si="94"/>
        <v>36.775790116225053</v>
      </c>
      <c r="S80" s="40">
        <f t="shared" ref="S80:S88" si="95">IF(O$6-M$6 &lt;&gt; 0,(EXP(LN(O8/M8)/(O$6-M$6))-1)*100,0)</f>
        <v>3.1209685293916545</v>
      </c>
      <c r="T80" s="40">
        <f t="shared" ref="T80:T88" si="96">Q46</f>
        <v>-3.7062478600069504E-2</v>
      </c>
      <c r="W80" t="str">
        <f t="shared" ref="W80:AB88" si="97">W8</f>
        <v>Managers, directors and senior officials</v>
      </c>
      <c r="X80" s="11">
        <f t="shared" si="97"/>
        <v>14.017257813706454</v>
      </c>
      <c r="Y80" s="11">
        <f t="shared" si="97"/>
        <v>17.577240665594882</v>
      </c>
      <c r="Z80" s="11">
        <f t="shared" si="97"/>
        <v>17.927439061732244</v>
      </c>
      <c r="AA80" s="11">
        <f t="shared" si="97"/>
        <v>16.844457147697018</v>
      </c>
      <c r="AB80" s="11">
        <f t="shared" si="97"/>
        <v>19.167717483780336</v>
      </c>
      <c r="AD80" s="40">
        <f t="shared" ref="AD80:AD88" si="98">IF(Z$6-X$6 &lt;&gt; 0,(EXP(LN(Z8/X8)/(Z$6-X$6))-1)*100,0)</f>
        <v>5.0439486568897074</v>
      </c>
      <c r="AE80" s="40">
        <f t="shared" ref="AE80:AE88" si="99">AB46</f>
        <v>0.44696281401368498</v>
      </c>
    </row>
    <row r="81" spans="1:31" x14ac:dyDescent="0.2">
      <c r="A81" t="str">
        <f t="shared" si="92"/>
        <v>Professional occupations</v>
      </c>
      <c r="B81" s="11">
        <f t="shared" si="92"/>
        <v>84.148060400468779</v>
      </c>
      <c r="C81" s="11">
        <f t="shared" si="92"/>
        <v>93.942602772046001</v>
      </c>
      <c r="D81" s="11">
        <f t="shared" si="92"/>
        <v>100.75322851210709</v>
      </c>
      <c r="E81" s="11">
        <f t="shared" si="92"/>
        <v>106.41960924409312</v>
      </c>
      <c r="F81" s="11">
        <f t="shared" si="92"/>
        <v>117.27071910226633</v>
      </c>
      <c r="H81" s="40">
        <f t="shared" ref="H81:H88" si="100">IF(D$6-B$6 &lt;&gt; 0,(EXP(LN(D9/B9)/(D$6-B$6))-1)*100,0)</f>
        <v>3.6675828025585666</v>
      </c>
      <c r="I81" s="40">
        <f t="shared" si="93"/>
        <v>1.0172111429947783</v>
      </c>
      <c r="L81" t="str">
        <f t="shared" si="94"/>
        <v>Professional occupations</v>
      </c>
      <c r="M81" s="11">
        <f t="shared" si="94"/>
        <v>45.396039716008829</v>
      </c>
      <c r="N81" s="11">
        <f t="shared" si="94"/>
        <v>48.532410851082766</v>
      </c>
      <c r="O81" s="11">
        <f t="shared" si="94"/>
        <v>52.256977779632571</v>
      </c>
      <c r="P81" s="11">
        <f t="shared" si="94"/>
        <v>57.124591588850862</v>
      </c>
      <c r="Q81" s="11">
        <f t="shared" si="94"/>
        <v>62.557131636450841</v>
      </c>
      <c r="S81" s="40">
        <f t="shared" si="95"/>
        <v>2.8549658634770214</v>
      </c>
      <c r="T81" s="40">
        <f t="shared" si="96"/>
        <v>1.2066001719471586</v>
      </c>
      <c r="W81" t="str">
        <f t="shared" si="97"/>
        <v>Professional occupations</v>
      </c>
      <c r="X81" s="11">
        <f t="shared" si="97"/>
        <v>38.752020684459907</v>
      </c>
      <c r="Y81" s="11">
        <f t="shared" si="97"/>
        <v>45.410191920963186</v>
      </c>
      <c r="Z81" s="11">
        <f t="shared" si="97"/>
        <v>48.496250732474593</v>
      </c>
      <c r="AA81" s="11">
        <f t="shared" si="97"/>
        <v>49.295017655242212</v>
      </c>
      <c r="AB81" s="11">
        <f t="shared" si="97"/>
        <v>54.713587465815607</v>
      </c>
      <c r="AD81" s="40">
        <f t="shared" si="98"/>
        <v>4.5882177062898766</v>
      </c>
      <c r="AE81" s="40">
        <f t="shared" si="99"/>
        <v>0.80741272227871086</v>
      </c>
    </row>
    <row r="82" spans="1:31" x14ac:dyDescent="0.2">
      <c r="A82" t="str">
        <f t="shared" si="92"/>
        <v>Associate professional occupations</v>
      </c>
      <c r="B82" s="11">
        <f t="shared" si="92"/>
        <v>53.926885449501597</v>
      </c>
      <c r="C82" s="11">
        <f t="shared" si="92"/>
        <v>57.79169663030892</v>
      </c>
      <c r="D82" s="11">
        <f t="shared" si="92"/>
        <v>61.437373146147308</v>
      </c>
      <c r="E82" s="11">
        <f t="shared" si="92"/>
        <v>64.423006273493314</v>
      </c>
      <c r="F82" s="11">
        <f t="shared" si="92"/>
        <v>69.798906165083082</v>
      </c>
      <c r="H82" s="40">
        <f t="shared" si="100"/>
        <v>2.6420837278857245</v>
      </c>
      <c r="I82" s="40">
        <f t="shared" si="93"/>
        <v>0.85429515401460598</v>
      </c>
      <c r="L82" t="str">
        <f t="shared" si="94"/>
        <v>Associate professional occupations</v>
      </c>
      <c r="M82" s="11">
        <f t="shared" si="94"/>
        <v>30.228666360773108</v>
      </c>
      <c r="N82" s="11">
        <f t="shared" si="94"/>
        <v>31.114221217655029</v>
      </c>
      <c r="O82" s="11">
        <f t="shared" si="94"/>
        <v>33.443885817293008</v>
      </c>
      <c r="P82" s="11">
        <f t="shared" si="94"/>
        <v>31.754523012646327</v>
      </c>
      <c r="Q82" s="11">
        <f t="shared" si="94"/>
        <v>32.620389556604977</v>
      </c>
      <c r="S82" s="40">
        <f t="shared" si="95"/>
        <v>2.0421378890677078</v>
      </c>
      <c r="T82" s="40">
        <f t="shared" si="96"/>
        <v>-0.16607157996476607</v>
      </c>
      <c r="W82" t="str">
        <f t="shared" si="97"/>
        <v>Associate professional occupations</v>
      </c>
      <c r="X82" s="11">
        <f t="shared" si="97"/>
        <v>23.698219088728433</v>
      </c>
      <c r="Y82" s="11">
        <f t="shared" si="97"/>
        <v>26.677475412653912</v>
      </c>
      <c r="Z82" s="11">
        <f t="shared" si="97"/>
        <v>27.993487328854307</v>
      </c>
      <c r="AA82" s="11">
        <f t="shared" si="97"/>
        <v>32.668483260846983</v>
      </c>
      <c r="AB82" s="11">
        <f t="shared" si="97"/>
        <v>37.178516608478049</v>
      </c>
      <c r="AD82" s="40">
        <f t="shared" si="98"/>
        <v>3.3875535793625122</v>
      </c>
      <c r="AE82" s="40">
        <f t="shared" si="99"/>
        <v>1.9097345140652422</v>
      </c>
    </row>
    <row r="83" spans="1:31" x14ac:dyDescent="0.2">
      <c r="A83" t="str">
        <f t="shared" si="92"/>
        <v>Administrative and secretarial occupations</v>
      </c>
      <c r="B83" s="11">
        <f t="shared" si="92"/>
        <v>51.366410445082977</v>
      </c>
      <c r="C83" s="11">
        <f t="shared" si="92"/>
        <v>49.545930358588819</v>
      </c>
      <c r="D83" s="11">
        <f t="shared" si="92"/>
        <v>51.152140412056283</v>
      </c>
      <c r="E83" s="11">
        <f t="shared" si="92"/>
        <v>51.029967874902667</v>
      </c>
      <c r="F83" s="11">
        <f t="shared" si="92"/>
        <v>48.17662628932424</v>
      </c>
      <c r="H83" s="40">
        <f t="shared" si="100"/>
        <v>-8.3567627689740132E-2</v>
      </c>
      <c r="I83" s="40">
        <f t="shared" si="93"/>
        <v>-0.39873868858705253</v>
      </c>
      <c r="L83" t="str">
        <f t="shared" si="94"/>
        <v>Administrative and secretarial occupations</v>
      </c>
      <c r="M83" s="11">
        <f t="shared" si="94"/>
        <v>10.819682357163604</v>
      </c>
      <c r="N83" s="11">
        <f t="shared" si="94"/>
        <v>9.7521728056245323</v>
      </c>
      <c r="O83" s="11">
        <f t="shared" si="94"/>
        <v>11.842551343788982</v>
      </c>
      <c r="P83" s="11">
        <f t="shared" si="94"/>
        <v>12.253717870021296</v>
      </c>
      <c r="Q83" s="11">
        <f t="shared" si="94"/>
        <v>13.497244657653679</v>
      </c>
      <c r="S83" s="40">
        <f t="shared" si="95"/>
        <v>1.8230620371673778</v>
      </c>
      <c r="T83" s="40">
        <f t="shared" si="96"/>
        <v>0.87572203079870903</v>
      </c>
      <c r="W83" t="str">
        <f t="shared" si="97"/>
        <v>Administrative and secretarial occupations</v>
      </c>
      <c r="X83" s="11">
        <f t="shared" si="97"/>
        <v>40.546728087919305</v>
      </c>
      <c r="Y83" s="11">
        <f t="shared" si="97"/>
        <v>39.793757552964337</v>
      </c>
      <c r="Z83" s="11">
        <f t="shared" si="97"/>
        <v>39.30958906826735</v>
      </c>
      <c r="AA83" s="11">
        <f t="shared" si="97"/>
        <v>38.776250004881383</v>
      </c>
      <c r="AB83" s="11">
        <f t="shared" si="97"/>
        <v>34.679381631670587</v>
      </c>
      <c r="AD83" s="40">
        <f t="shared" si="98"/>
        <v>-0.61781568584389213</v>
      </c>
      <c r="AE83" s="40">
        <f t="shared" si="99"/>
        <v>-0.83200726541914349</v>
      </c>
    </row>
    <row r="84" spans="1:31" x14ac:dyDescent="0.2">
      <c r="A84" t="str">
        <f t="shared" si="92"/>
        <v>Skilled trades occupations</v>
      </c>
      <c r="B84" s="11">
        <f t="shared" si="92"/>
        <v>55.572068003104462</v>
      </c>
      <c r="C84" s="11">
        <f t="shared" si="92"/>
        <v>52.237315937644496</v>
      </c>
      <c r="D84" s="11">
        <f t="shared" si="92"/>
        <v>48.532940947383196</v>
      </c>
      <c r="E84" s="11">
        <f t="shared" si="92"/>
        <v>46.790098801743497</v>
      </c>
      <c r="F84" s="11">
        <f t="shared" si="92"/>
        <v>43.234890421391583</v>
      </c>
      <c r="H84" s="40">
        <f t="shared" si="100"/>
        <v>-2.6724009271615778</v>
      </c>
      <c r="I84" s="40">
        <f t="shared" si="93"/>
        <v>-0.76767119895284619</v>
      </c>
      <c r="L84" t="str">
        <f t="shared" si="94"/>
        <v>Skilled trades occupations</v>
      </c>
      <c r="M84" s="11">
        <f t="shared" si="94"/>
        <v>48.808096153272601</v>
      </c>
      <c r="N84" s="11">
        <f t="shared" si="94"/>
        <v>44.494403112139686</v>
      </c>
      <c r="O84" s="11">
        <f t="shared" si="94"/>
        <v>41.553006799001942</v>
      </c>
      <c r="P84" s="11">
        <f t="shared" si="94"/>
        <v>39.793898544800882</v>
      </c>
      <c r="Q84" s="11">
        <f t="shared" si="94"/>
        <v>36.242674369242749</v>
      </c>
      <c r="S84" s="40">
        <f t="shared" si="95"/>
        <v>-3.167283058720527</v>
      </c>
      <c r="T84" s="40">
        <f t="shared" si="96"/>
        <v>-0.90740870456104128</v>
      </c>
      <c r="W84" t="str">
        <f t="shared" si="97"/>
        <v>Skilled trades occupations</v>
      </c>
      <c r="X84" s="11">
        <f t="shared" si="97"/>
        <v>6.7639718498318206</v>
      </c>
      <c r="Y84" s="11">
        <f t="shared" si="97"/>
        <v>7.7429128255047637</v>
      </c>
      <c r="Z84" s="11">
        <f t="shared" si="97"/>
        <v>6.9799341483812558</v>
      </c>
      <c r="AA84" s="11">
        <f t="shared" si="97"/>
        <v>6.9962002569426529</v>
      </c>
      <c r="AB84" s="11">
        <f t="shared" si="97"/>
        <v>6.9922160521488195</v>
      </c>
      <c r="AD84" s="40">
        <f t="shared" si="98"/>
        <v>0.63056399953265174</v>
      </c>
      <c r="AE84" s="40">
        <f t="shared" si="99"/>
        <v>1.1721056077207415E-2</v>
      </c>
    </row>
    <row r="85" spans="1:31" x14ac:dyDescent="0.2">
      <c r="A85" t="str">
        <f t="shared" si="92"/>
        <v>Caring, leisure and other service occupations</v>
      </c>
      <c r="B85" s="11">
        <f t="shared" si="92"/>
        <v>55.221174806923877</v>
      </c>
      <c r="C85" s="11">
        <f t="shared" si="92"/>
        <v>58.548155106719392</v>
      </c>
      <c r="D85" s="11">
        <f t="shared" si="92"/>
        <v>56.846498020688699</v>
      </c>
      <c r="E85" s="11">
        <f t="shared" si="92"/>
        <v>57.23757849986368</v>
      </c>
      <c r="F85" s="11">
        <f t="shared" si="92"/>
        <v>60.427646216979987</v>
      </c>
      <c r="H85" s="40">
        <f t="shared" si="100"/>
        <v>0.58184893647519331</v>
      </c>
      <c r="I85" s="40">
        <f t="shared" si="93"/>
        <v>0.40811118875707653</v>
      </c>
      <c r="L85" t="str">
        <f t="shared" si="94"/>
        <v>Caring, leisure and other service occupations</v>
      </c>
      <c r="M85" s="11">
        <f t="shared" si="94"/>
        <v>10.095208833862603</v>
      </c>
      <c r="N85" s="11">
        <f t="shared" si="94"/>
        <v>10.584519933391405</v>
      </c>
      <c r="O85" s="11">
        <f t="shared" si="94"/>
        <v>10.791487795048305</v>
      </c>
      <c r="P85" s="11">
        <f t="shared" si="94"/>
        <v>11.715586466940911</v>
      </c>
      <c r="Q85" s="11">
        <f t="shared" si="94"/>
        <v>13.283714291669913</v>
      </c>
      <c r="S85" s="40">
        <f t="shared" si="95"/>
        <v>1.3428709527582683</v>
      </c>
      <c r="T85" s="40">
        <f t="shared" si="96"/>
        <v>1.3948460488025338</v>
      </c>
      <c r="W85" t="str">
        <f t="shared" si="97"/>
        <v>Caring, leisure and other service occupations</v>
      </c>
      <c r="X85" s="11">
        <f t="shared" si="97"/>
        <v>45.125965973061255</v>
      </c>
      <c r="Y85" s="11">
        <f t="shared" si="97"/>
        <v>47.963635173328008</v>
      </c>
      <c r="Z85" s="11">
        <f t="shared" si="97"/>
        <v>46.05501022564038</v>
      </c>
      <c r="AA85" s="11">
        <f t="shared" si="97"/>
        <v>45.521992032922768</v>
      </c>
      <c r="AB85" s="11">
        <f t="shared" si="97"/>
        <v>47.143931925310085</v>
      </c>
      <c r="AD85" s="40">
        <f>IF(Z$6-X$6 &lt;&gt; 0,(EXP(LN(Z13/X13)/(Z$6-X$6))-1)*100,0)</f>
        <v>0.40840638396431039</v>
      </c>
      <c r="AE85" s="40">
        <f t="shared" si="99"/>
        <v>0.15591306549687101</v>
      </c>
    </row>
    <row r="86" spans="1:31" x14ac:dyDescent="0.2">
      <c r="A86" t="str">
        <f t="shared" si="92"/>
        <v>Sales and customer service occupations</v>
      </c>
      <c r="B86" s="11">
        <f t="shared" si="92"/>
        <v>46.36807217069466</v>
      </c>
      <c r="C86" s="11">
        <f t="shared" si="92"/>
        <v>43.433376381887506</v>
      </c>
      <c r="D86" s="11">
        <f t="shared" si="92"/>
        <v>42.827473840804956</v>
      </c>
      <c r="E86" s="11">
        <f t="shared" si="92"/>
        <v>42.585358209329534</v>
      </c>
      <c r="F86" s="11">
        <f t="shared" si="92"/>
        <v>42.521498139387894</v>
      </c>
      <c r="H86" s="40">
        <f t="shared" si="100"/>
        <v>-1.5760741652843135</v>
      </c>
      <c r="I86" s="40">
        <f t="shared" si="93"/>
        <v>-4.7788725599950954E-2</v>
      </c>
      <c r="L86" t="str">
        <f t="shared" si="94"/>
        <v>Sales and customer service occupations</v>
      </c>
      <c r="M86" s="11">
        <f t="shared" si="94"/>
        <v>16.536810528752209</v>
      </c>
      <c r="N86" s="11">
        <f t="shared" si="94"/>
        <v>15.479511757307732</v>
      </c>
      <c r="O86" s="11">
        <f t="shared" si="94"/>
        <v>15.9359019589222</v>
      </c>
      <c r="P86" s="11">
        <f t="shared" si="94"/>
        <v>16.280557096217926</v>
      </c>
      <c r="Q86" s="11">
        <f t="shared" si="94"/>
        <v>16.518001782113796</v>
      </c>
      <c r="S86" s="40">
        <f t="shared" si="95"/>
        <v>-0.73755240478560191</v>
      </c>
      <c r="T86" s="40">
        <f t="shared" si="96"/>
        <v>0.23946128251539633</v>
      </c>
      <c r="W86" t="str">
        <f t="shared" si="97"/>
        <v>Sales and customer service occupations</v>
      </c>
      <c r="X86" s="11">
        <f t="shared" si="97"/>
        <v>29.831261641942405</v>
      </c>
      <c r="Y86" s="11">
        <f t="shared" si="97"/>
        <v>27.953864624579769</v>
      </c>
      <c r="Z86" s="11">
        <f t="shared" si="97"/>
        <v>26.891571881882712</v>
      </c>
      <c r="AA86" s="11">
        <f t="shared" si="97"/>
        <v>26.304801113111619</v>
      </c>
      <c r="AB86" s="11">
        <f t="shared" si="97"/>
        <v>26.003496357274134</v>
      </c>
      <c r="AD86" s="40">
        <f t="shared" si="98"/>
        <v>-2.0535018354255197</v>
      </c>
      <c r="AE86" s="40">
        <f t="shared" si="99"/>
        <v>-0.22362904559162233</v>
      </c>
    </row>
    <row r="87" spans="1:31" x14ac:dyDescent="0.2">
      <c r="A87" t="str">
        <f t="shared" si="92"/>
        <v>Process, plant and machine operatives</v>
      </c>
      <c r="B87" s="11">
        <f t="shared" si="92"/>
        <v>44.721812114267756</v>
      </c>
      <c r="C87" s="11">
        <f t="shared" si="92"/>
        <v>44.49196610860912</v>
      </c>
      <c r="D87" s="11">
        <f t="shared" si="92"/>
        <v>41.529068763260419</v>
      </c>
      <c r="E87" s="11">
        <f t="shared" si="92"/>
        <v>41.651395757268759</v>
      </c>
      <c r="F87" s="11">
        <f t="shared" si="92"/>
        <v>39.260522108603936</v>
      </c>
      <c r="H87" s="40">
        <f t="shared" si="100"/>
        <v>-1.4704362294704287</v>
      </c>
      <c r="I87" s="40">
        <f t="shared" si="93"/>
        <v>-0.37379395565542151</v>
      </c>
      <c r="L87" t="str">
        <f t="shared" si="94"/>
        <v>Process, plant and machine operatives</v>
      </c>
      <c r="M87" s="11">
        <f t="shared" si="94"/>
        <v>37.772800417087325</v>
      </c>
      <c r="N87" s="11">
        <f t="shared" si="94"/>
        <v>37.159638105538775</v>
      </c>
      <c r="O87" s="11">
        <f t="shared" si="94"/>
        <v>35.405273255422024</v>
      </c>
      <c r="P87" s="11">
        <f t="shared" si="94"/>
        <v>34.626790953641617</v>
      </c>
      <c r="Q87" s="11">
        <f t="shared" si="94"/>
        <v>31.851806224225143</v>
      </c>
      <c r="S87" s="40">
        <f t="shared" si="95"/>
        <v>-1.2862266211254192</v>
      </c>
      <c r="T87" s="40">
        <f t="shared" si="96"/>
        <v>-0.70263112559671992</v>
      </c>
      <c r="W87" t="str">
        <f t="shared" si="97"/>
        <v>Process, plant and machine operatives</v>
      </c>
      <c r="X87" s="11">
        <f t="shared" si="97"/>
        <v>6.9490116971803726</v>
      </c>
      <c r="Y87" s="11">
        <f t="shared" si="97"/>
        <v>7.3323280030703346</v>
      </c>
      <c r="Z87" s="11">
        <f t="shared" si="97"/>
        <v>6.1237955078384614</v>
      </c>
      <c r="AA87" s="11">
        <f t="shared" si="97"/>
        <v>7.0246048036271027</v>
      </c>
      <c r="AB87" s="11">
        <f t="shared" si="97"/>
        <v>7.408715884378795</v>
      </c>
      <c r="AD87" s="40">
        <f t="shared" si="98"/>
        <v>-2.496652229097307</v>
      </c>
      <c r="AE87" s="40">
        <f t="shared" si="99"/>
        <v>1.2779302489412059</v>
      </c>
    </row>
    <row r="88" spans="1:31" x14ac:dyDescent="0.2">
      <c r="A88" t="str">
        <f t="shared" si="92"/>
        <v>Elementary occupations</v>
      </c>
      <c r="B88" s="11">
        <f t="shared" si="92"/>
        <v>64.549921433423492</v>
      </c>
      <c r="C88" s="11">
        <f t="shared" si="92"/>
        <v>61.55824239921737</v>
      </c>
      <c r="D88" s="11">
        <f t="shared" si="92"/>
        <v>56.857989419446334</v>
      </c>
      <c r="E88" s="11">
        <f t="shared" si="92"/>
        <v>58.846565415939224</v>
      </c>
      <c r="F88" s="11">
        <f t="shared" si="92"/>
        <v>56.277683956957446</v>
      </c>
      <c r="H88" s="40">
        <f t="shared" si="100"/>
        <v>-2.5057155715052626</v>
      </c>
      <c r="I88" s="40">
        <f t="shared" si="93"/>
        <v>-6.8367726321361122E-2</v>
      </c>
      <c r="L88" t="str">
        <f t="shared" si="94"/>
        <v>Elementary occupations</v>
      </c>
      <c r="M88" s="11">
        <f t="shared" si="94"/>
        <v>36.109680637463875</v>
      </c>
      <c r="N88" s="11">
        <f t="shared" si="94"/>
        <v>32.447838091577587</v>
      </c>
      <c r="O88" s="11">
        <f t="shared" si="94"/>
        <v>31.270615458035962</v>
      </c>
      <c r="P88" s="11">
        <f t="shared" si="94"/>
        <v>33.013231471346607</v>
      </c>
      <c r="Q88" s="11">
        <f t="shared" si="94"/>
        <v>31.530373125757379</v>
      </c>
      <c r="S88" s="40">
        <f t="shared" si="95"/>
        <v>-2.836632929583438</v>
      </c>
      <c r="T88" s="40">
        <f t="shared" si="96"/>
        <v>5.516490451940026E-2</v>
      </c>
      <c r="W88" t="str">
        <f t="shared" si="97"/>
        <v>Elementary occupations</v>
      </c>
      <c r="X88" s="11">
        <f t="shared" si="97"/>
        <v>28.440240795959674</v>
      </c>
      <c r="Y88" s="11">
        <f t="shared" si="97"/>
        <v>29.110404307639765</v>
      </c>
      <c r="Z88" s="11">
        <f t="shared" si="97"/>
        <v>25.587373961410414</v>
      </c>
      <c r="AA88" s="11">
        <f t="shared" si="97"/>
        <v>25.833333944592663</v>
      </c>
      <c r="AB88" s="11">
        <f t="shared" si="97"/>
        <v>24.74731083120006</v>
      </c>
      <c r="AD88" s="40">
        <f t="shared" si="98"/>
        <v>-2.0919300496093474</v>
      </c>
      <c r="AE88" s="40">
        <f t="shared" si="99"/>
        <v>-0.22230051468320466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501.60500000000036</v>
      </c>
      <c r="C90" s="34">
        <f t="shared" si="101"/>
        <v>513.76599999999996</v>
      </c>
      <c r="D90" s="34">
        <f t="shared" si="101"/>
        <v>514.84500000000014</v>
      </c>
      <c r="E90" s="34">
        <f t="shared" si="101"/>
        <v>520.37000000000023</v>
      </c>
      <c r="F90" s="34">
        <f t="shared" si="101"/>
        <v>532.91199999999981</v>
      </c>
      <c r="H90" s="43">
        <f>IF(D$6-B$6 &lt;&gt; 0,(EXP(LN(D18/B18)/(D$6-B$6))-1)*100,0)</f>
        <v>0.52241841326519101</v>
      </c>
      <c r="I90" s="43">
        <f>F56</f>
        <v>0.23020070827648453</v>
      </c>
      <c r="L90" s="24" t="str">
        <f t="shared" ref="L90:Q90" si="102">L18</f>
        <v>All occupations</v>
      </c>
      <c r="M90" s="34">
        <f t="shared" si="102"/>
        <v>267.48032236721036</v>
      </c>
      <c r="N90" s="34">
        <f t="shared" si="102"/>
        <v>264.2041895137009</v>
      </c>
      <c r="O90" s="34">
        <f t="shared" si="102"/>
        <v>269.48054808351856</v>
      </c>
      <c r="P90" s="34">
        <f t="shared" si="102"/>
        <v>271.10485978013583</v>
      </c>
      <c r="Q90" s="34">
        <f t="shared" si="102"/>
        <v>274.87712575994351</v>
      </c>
      <c r="S90" s="43">
        <f>IF(O$6-M$6 &lt;&gt; 0,(EXP(LN(O18/M18)/(O$6-M$6))-1)*100,0)</f>
        <v>0.14911521754656931</v>
      </c>
      <c r="T90" s="43">
        <f>Q56</f>
        <v>0.13227388783982885</v>
      </c>
      <c r="W90" s="24" t="str">
        <f t="shared" ref="W90:AB90" si="103">W18</f>
        <v>All occupations</v>
      </c>
      <c r="X90" s="34">
        <f t="shared" si="103"/>
        <v>234.12467763278963</v>
      </c>
      <c r="Y90" s="34">
        <f t="shared" si="103"/>
        <v>249.56181048629895</v>
      </c>
      <c r="Z90" s="34">
        <f t="shared" si="103"/>
        <v>245.36445191648173</v>
      </c>
      <c r="AA90" s="34">
        <f t="shared" si="103"/>
        <v>249.26514021986441</v>
      </c>
      <c r="AB90" s="34">
        <f t="shared" si="103"/>
        <v>258.03487424005652</v>
      </c>
      <c r="AD90" s="43">
        <f>IF(Z$6-X$6 &lt;&gt; 0,(EXP(LN(Z18/X18)/(Z$6-X$6))-1)*100,0)</f>
        <v>0.94222889258974707</v>
      </c>
      <c r="AE90" s="43">
        <f>AB56</f>
        <v>0.33623121456747285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Greater Lincolnshire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Greater Lincolnshire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Greater Lincolnshire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30.247562792471243</v>
      </c>
      <c r="C8" s="11">
        <v>35.435168332564437</v>
      </c>
      <c r="D8" s="11">
        <v>37.285129342999952</v>
      </c>
      <c r="E8" s="11">
        <v>33.254205149928133</v>
      </c>
      <c r="F8" s="11">
        <v>35.772891868365278</v>
      </c>
      <c r="G8" s="10"/>
      <c r="H8" s="11">
        <f>F8-D8</f>
        <v>-1.5122374746346736</v>
      </c>
      <c r="I8" s="11">
        <f>'RD T1'!E7</f>
        <v>17.386367113855137</v>
      </c>
      <c r="J8" s="11">
        <f>SUM(H8:I8)</f>
        <v>15.874129639220463</v>
      </c>
      <c r="L8" s="10" t="str">
        <f>name!D4</f>
        <v>11 Corporate managers and directors</v>
      </c>
      <c r="M8" s="11">
        <v>21.803721256734949</v>
      </c>
      <c r="N8" s="11">
        <v>24.243887647221197</v>
      </c>
      <c r="O8" s="11">
        <v>25.749390778181418</v>
      </c>
      <c r="P8" s="11">
        <v>22.084079607387981</v>
      </c>
      <c r="Q8" s="11">
        <v>22.799905434162348</v>
      </c>
      <c r="R8" s="10"/>
      <c r="S8" s="11">
        <f>Q8-O8</f>
        <v>-2.9494853440190703</v>
      </c>
      <c r="T8" s="11">
        <f>'RD T1'!T7</f>
        <v>10.468605410751636</v>
      </c>
      <c r="U8" s="11">
        <f>SUM(S8:T8)</f>
        <v>7.5191200667325653</v>
      </c>
      <c r="W8" s="10" t="str">
        <f>name!D4</f>
        <v>11 Corporate managers and directors</v>
      </c>
      <c r="X8" s="11">
        <v>8.443841535736242</v>
      </c>
      <c r="Y8" s="11">
        <v>11.19128068534325</v>
      </c>
      <c r="Z8" s="11">
        <v>11.535738564818502</v>
      </c>
      <c r="AA8" s="11">
        <v>11.170125542540116</v>
      </c>
      <c r="AB8" s="11">
        <v>12.972986434202971</v>
      </c>
      <c r="AC8" s="10"/>
      <c r="AD8" s="11">
        <f>AB8-Z8</f>
        <v>1.4372478693844695</v>
      </c>
      <c r="AE8" s="11">
        <f>'RD T1'!T36</f>
        <v>6.9177617031035039</v>
      </c>
      <c r="AF8" s="11">
        <f>SUM(AD8:AE8)</f>
        <v>8.3550095724879725</v>
      </c>
    </row>
    <row r="9" spans="1:32" x14ac:dyDescent="0.2">
      <c r="A9" s="10" t="str">
        <f>name!D5</f>
        <v>12 Other managers and proprietors</v>
      </c>
      <c r="B9" s="11">
        <v>15.483032384061453</v>
      </c>
      <c r="C9" s="11">
        <v>16.781545972413859</v>
      </c>
      <c r="D9" s="11">
        <v>17.623157595105926</v>
      </c>
      <c r="E9" s="11">
        <v>18.132214773438296</v>
      </c>
      <c r="F9" s="11">
        <v>20.170615731640076</v>
      </c>
      <c r="H9" s="11">
        <f t="shared" ref="H9:H32" si="2">F9-D9</f>
        <v>2.54745813653415</v>
      </c>
      <c r="I9" s="11">
        <f>'RD T1'!E8</f>
        <v>9.8958511135566134</v>
      </c>
      <c r="J9" s="11">
        <f>SUM(H9:I9)</f>
        <v>12.443309250090763</v>
      </c>
      <c r="L9" s="10" t="str">
        <f>name!D5</f>
        <v>12 Other managers and proprietors</v>
      </c>
      <c r="M9" s="11">
        <v>9.9096161060912422</v>
      </c>
      <c r="N9" s="11">
        <v>10.395585992162216</v>
      </c>
      <c r="O9" s="11">
        <v>11.231457098192198</v>
      </c>
      <c r="P9" s="11">
        <v>12.457883168281413</v>
      </c>
      <c r="Q9" s="11">
        <v>13.975884682062709</v>
      </c>
      <c r="S9" s="11">
        <f t="shared" ref="S9:S32" si="3">Q9-O9</f>
        <v>2.744427583870511</v>
      </c>
      <c r="T9" s="11">
        <f>'RD T1'!T8</f>
        <v>6.2271432509114515</v>
      </c>
      <c r="U9" s="11">
        <f>SUM(S9:T9)</f>
        <v>8.9715708347819625</v>
      </c>
      <c r="W9" s="10" t="str">
        <f>name!D5</f>
        <v>12 Other managers and proprietors</v>
      </c>
      <c r="X9" s="11">
        <v>5.5734162779702121</v>
      </c>
      <c r="Y9" s="11">
        <v>6.3859599802516325</v>
      </c>
      <c r="Z9" s="11">
        <v>6.3917004969137432</v>
      </c>
      <c r="AA9" s="11">
        <v>5.674331605156901</v>
      </c>
      <c r="AB9" s="11">
        <v>6.1947310495773653</v>
      </c>
      <c r="AD9" s="11">
        <f t="shared" ref="AD9:AD32" si="4">AB9-Z9</f>
        <v>-0.19696944733637789</v>
      </c>
      <c r="AE9" s="11">
        <f>'RD T1'!T37</f>
        <v>3.6687078626451597</v>
      </c>
      <c r="AF9" s="11">
        <f>SUM(AD9:AE9)</f>
        <v>3.4717384153087818</v>
      </c>
    </row>
    <row r="10" spans="1:32" x14ac:dyDescent="0.2">
      <c r="A10" s="10" t="str">
        <f>name!D6</f>
        <v>21 Science, research, engineering and technology professionals</v>
      </c>
      <c r="B10" s="11">
        <v>23.25915527928213</v>
      </c>
      <c r="C10" s="11">
        <v>26.194759519288692</v>
      </c>
      <c r="D10" s="11">
        <v>28.087523686209455</v>
      </c>
      <c r="E10" s="11">
        <v>34.493218359218091</v>
      </c>
      <c r="F10" s="11">
        <v>39.592228833866301</v>
      </c>
      <c r="G10" s="11"/>
      <c r="H10" s="11">
        <f t="shared" si="2"/>
        <v>11.504705147656846</v>
      </c>
      <c r="I10" s="11">
        <f>'RD T1'!E9</f>
        <v>12.956316317608358</v>
      </c>
      <c r="J10" s="11">
        <f t="shared" ref="J10:J32" si="5">SUM(H10:I10)</f>
        <v>24.461021465265205</v>
      </c>
      <c r="L10" s="10" t="str">
        <f>name!D6</f>
        <v>21 Science, research, engineering and technology professionals</v>
      </c>
      <c r="M10" s="11">
        <v>19.28427401958124</v>
      </c>
      <c r="N10" s="11">
        <v>21.715409332234977</v>
      </c>
      <c r="O10" s="11">
        <v>22.494756193737008</v>
      </c>
      <c r="P10" s="11">
        <v>26.93493904178484</v>
      </c>
      <c r="Q10" s="11">
        <v>30.331916482259494</v>
      </c>
      <c r="R10" s="11"/>
      <c r="S10" s="11">
        <f t="shared" si="3"/>
        <v>7.8371602885224867</v>
      </c>
      <c r="T10" s="11">
        <f>'RD T1'!T9</f>
        <v>8.958141808225168</v>
      </c>
      <c r="U10" s="11">
        <f t="shared" ref="U10:U32" si="6">SUM(S10:T10)</f>
        <v>16.795302096747655</v>
      </c>
      <c r="W10" s="10" t="str">
        <f>name!D6</f>
        <v>21 Science, research, engineering and technology professionals</v>
      </c>
      <c r="X10" s="11">
        <v>3.9748812597008878</v>
      </c>
      <c r="Y10" s="11">
        <v>4.4793501870536732</v>
      </c>
      <c r="Z10" s="11">
        <v>5.5927674924724959</v>
      </c>
      <c r="AA10" s="11">
        <v>7.5582793174332457</v>
      </c>
      <c r="AB10" s="11">
        <v>9.2603123516068688</v>
      </c>
      <c r="AC10" s="11"/>
      <c r="AD10" s="11">
        <f t="shared" si="4"/>
        <v>3.6675448591343729</v>
      </c>
      <c r="AE10" s="11">
        <f>'RD T1'!T38</f>
        <v>3.9981745093831917</v>
      </c>
      <c r="AF10" s="11">
        <f t="shared" ref="AF10:AF32" si="7">SUM(AD10:AE10)</f>
        <v>7.6657193685175642</v>
      </c>
    </row>
    <row r="11" spans="1:32" x14ac:dyDescent="0.2">
      <c r="A11" s="10" t="str">
        <f>name!D7</f>
        <v>22 Health professionals</v>
      </c>
      <c r="B11" s="11">
        <v>19.148814719960843</v>
      </c>
      <c r="C11" s="11">
        <v>21.995438768546176</v>
      </c>
      <c r="D11" s="11">
        <v>22.204702058713004</v>
      </c>
      <c r="E11" s="11">
        <v>21.725810467444898</v>
      </c>
      <c r="F11" s="11">
        <v>23.203332606461984</v>
      </c>
      <c r="G11" s="11"/>
      <c r="H11" s="11">
        <f t="shared" si="2"/>
        <v>0.99863054774898075</v>
      </c>
      <c r="I11" s="11">
        <f>'RD T1'!E10</f>
        <v>11.593391390262255</v>
      </c>
      <c r="J11" s="11">
        <f t="shared" si="5"/>
        <v>12.592021938011236</v>
      </c>
      <c r="L11" s="10" t="str">
        <f>name!D7</f>
        <v>22 Health professionals</v>
      </c>
      <c r="M11" s="11">
        <v>4.9630058695494483</v>
      </c>
      <c r="N11" s="11">
        <v>5.290326114254726</v>
      </c>
      <c r="O11" s="11">
        <v>6.0086292592352475</v>
      </c>
      <c r="P11" s="11">
        <v>5.8639198506467878</v>
      </c>
      <c r="Q11" s="11">
        <v>6.2038013045558529</v>
      </c>
      <c r="R11" s="11"/>
      <c r="S11" s="11">
        <f t="shared" si="3"/>
        <v>0.19517204532060539</v>
      </c>
      <c r="T11" s="11">
        <f>'RD T1'!T10</f>
        <v>2.2657499166661772</v>
      </c>
      <c r="U11" s="11">
        <f t="shared" si="6"/>
        <v>2.4609219619867826</v>
      </c>
      <c r="W11" s="10" t="str">
        <f>name!D7</f>
        <v>22 Health professionals</v>
      </c>
      <c r="X11" s="11">
        <v>14.185808850411375</v>
      </c>
      <c r="Y11" s="11">
        <v>16.70511265429144</v>
      </c>
      <c r="Z11" s="11">
        <v>16.196072799477765</v>
      </c>
      <c r="AA11" s="11">
        <v>15.8618906167981</v>
      </c>
      <c r="AB11" s="11">
        <v>16.999531301906142</v>
      </c>
      <c r="AC11" s="11"/>
      <c r="AD11" s="11">
        <f t="shared" si="4"/>
        <v>0.80345850242837713</v>
      </c>
      <c r="AE11" s="11">
        <f>'RD T1'!T39</f>
        <v>9.327641473596076</v>
      </c>
      <c r="AF11" s="11">
        <f t="shared" si="7"/>
        <v>10.131099976024453</v>
      </c>
    </row>
    <row r="12" spans="1:32" x14ac:dyDescent="0.2">
      <c r="A12" s="10" t="str">
        <f>name!D8</f>
        <v>23 Teaching and other educational professionals</v>
      </c>
      <c r="B12" s="11">
        <v>18.259091469867247</v>
      </c>
      <c r="C12" s="11">
        <v>18.576127910613074</v>
      </c>
      <c r="D12" s="11">
        <v>19.425860904777554</v>
      </c>
      <c r="E12" s="11">
        <v>18.030334762119871</v>
      </c>
      <c r="F12" s="11">
        <v>18.557734407530312</v>
      </c>
      <c r="G12" s="11"/>
      <c r="H12" s="11">
        <f t="shared" si="2"/>
        <v>-0.86812649724724267</v>
      </c>
      <c r="I12" s="11">
        <f>'RD T1'!E11</f>
        <v>8.8569804859771804</v>
      </c>
      <c r="J12" s="11">
        <f t="shared" si="5"/>
        <v>7.9888539887299377</v>
      </c>
      <c r="L12" s="10" t="str">
        <f>name!D8</f>
        <v>23 Teaching and other educational professionals</v>
      </c>
      <c r="M12" s="11">
        <v>7.3714109889697976</v>
      </c>
      <c r="N12" s="11">
        <v>6.8643381881308541</v>
      </c>
      <c r="O12" s="11">
        <v>7.1800698037739972</v>
      </c>
      <c r="P12" s="11">
        <v>6.9987196344015681</v>
      </c>
      <c r="Q12" s="11">
        <v>7.2126794451526228</v>
      </c>
      <c r="R12" s="11"/>
      <c r="S12" s="11">
        <f t="shared" si="3"/>
        <v>3.2609641378625653E-2</v>
      </c>
      <c r="T12" s="11">
        <f>'RD T1'!T11</f>
        <v>2.9693959192053536</v>
      </c>
      <c r="U12" s="11">
        <f t="shared" si="6"/>
        <v>3.0020055605839793</v>
      </c>
      <c r="W12" s="10" t="str">
        <f>name!D8</f>
        <v>23 Teaching and other educational professionals</v>
      </c>
      <c r="X12" s="11">
        <v>10.887680480897437</v>
      </c>
      <c r="Y12" s="11">
        <v>11.711789722482219</v>
      </c>
      <c r="Z12" s="11">
        <v>12.245791101003586</v>
      </c>
      <c r="AA12" s="11">
        <v>11.031615127718295</v>
      </c>
      <c r="AB12" s="11">
        <v>11.345054962377688</v>
      </c>
      <c r="AC12" s="11"/>
      <c r="AD12" s="11">
        <f t="shared" si="4"/>
        <v>-0.90073613862589852</v>
      </c>
      <c r="AE12" s="11">
        <f>'RD T1'!T40</f>
        <v>5.8875845667718263</v>
      </c>
      <c r="AF12" s="11">
        <f t="shared" si="7"/>
        <v>4.9868484281459278</v>
      </c>
    </row>
    <row r="13" spans="1:32" x14ac:dyDescent="0.2">
      <c r="A13" s="10" t="str">
        <f>name!D9</f>
        <v>24 Business, media and public service professionals</v>
      </c>
      <c r="B13" s="11">
        <v>23.48099893135856</v>
      </c>
      <c r="C13" s="11">
        <v>27.176276573598052</v>
      </c>
      <c r="D13" s="11">
        <v>31.03514186240707</v>
      </c>
      <c r="E13" s="11">
        <v>32.170245655310246</v>
      </c>
      <c r="F13" s="11">
        <v>35.917423254407737</v>
      </c>
      <c r="G13" s="11"/>
      <c r="H13" s="11">
        <f t="shared" si="2"/>
        <v>4.8822813920006674</v>
      </c>
      <c r="I13" s="11">
        <f>'RD T1'!E12</f>
        <v>15.83637892787541</v>
      </c>
      <c r="J13" s="11">
        <f t="shared" si="5"/>
        <v>20.718660319876079</v>
      </c>
      <c r="L13" s="10" t="str">
        <f>name!D9</f>
        <v>24 Business, media and public service professionals</v>
      </c>
      <c r="M13" s="11">
        <v>13.777348837908342</v>
      </c>
      <c r="N13" s="11">
        <v>14.662337216462214</v>
      </c>
      <c r="O13" s="11">
        <v>16.573522522886321</v>
      </c>
      <c r="P13" s="11">
        <v>17.32701306201767</v>
      </c>
      <c r="Q13" s="11">
        <v>18.80873440448287</v>
      </c>
      <c r="R13" s="11"/>
      <c r="S13" s="11">
        <f t="shared" si="3"/>
        <v>2.2352118815965483</v>
      </c>
      <c r="T13" s="11">
        <f>'RD T1'!T12</f>
        <v>7.4016650350920328</v>
      </c>
      <c r="U13" s="11">
        <f t="shared" si="6"/>
        <v>9.6368769166885819</v>
      </c>
      <c r="W13" s="10" t="str">
        <f>name!D9</f>
        <v>24 Business, media and public service professionals</v>
      </c>
      <c r="X13" s="11">
        <v>9.7036500934502108</v>
      </c>
      <c r="Y13" s="11">
        <v>12.513939357135854</v>
      </c>
      <c r="Z13" s="11">
        <v>14.461619339520748</v>
      </c>
      <c r="AA13" s="11">
        <v>14.843232593292571</v>
      </c>
      <c r="AB13" s="11">
        <v>17.108688849924906</v>
      </c>
      <c r="AC13" s="11"/>
      <c r="AD13" s="11">
        <f t="shared" si="4"/>
        <v>2.6470695104041582</v>
      </c>
      <c r="AE13" s="11">
        <f>'RD T1'!T41</f>
        <v>8.4347138927833765</v>
      </c>
      <c r="AF13" s="11">
        <f t="shared" si="7"/>
        <v>11.081783403187535</v>
      </c>
    </row>
    <row r="14" spans="1:32" x14ac:dyDescent="0.2">
      <c r="A14" s="10" t="str">
        <f>name!D10</f>
        <v>31 Science, engineering and technology associate professionals</v>
      </c>
      <c r="B14" s="11">
        <v>7.8788112683670883</v>
      </c>
      <c r="C14" s="11">
        <v>9.0640058563672952</v>
      </c>
      <c r="D14" s="11">
        <v>10.211041430849397</v>
      </c>
      <c r="E14" s="11">
        <v>9.4565333793712654</v>
      </c>
      <c r="F14" s="11">
        <v>10.158891214200377</v>
      </c>
      <c r="G14" s="11"/>
      <c r="H14" s="11">
        <f t="shared" si="2"/>
        <v>-5.2150216649019754E-2</v>
      </c>
      <c r="I14" s="11">
        <f>'RD T1'!E13</f>
        <v>3.876307692451598</v>
      </c>
      <c r="J14" s="11">
        <f t="shared" si="5"/>
        <v>3.8241574758025783</v>
      </c>
      <c r="L14" s="10" t="str">
        <f>name!D10</f>
        <v>31 Science, engineering and technology associate professionals</v>
      </c>
      <c r="M14" s="11">
        <v>5.8875835011389022</v>
      </c>
      <c r="N14" s="11">
        <v>6.9444657278036894</v>
      </c>
      <c r="O14" s="11">
        <v>7.6074752986755341</v>
      </c>
      <c r="P14" s="11">
        <v>6.7068073177583214</v>
      </c>
      <c r="Q14" s="11">
        <v>6.9353826530017209</v>
      </c>
      <c r="R14" s="11"/>
      <c r="S14" s="11">
        <f t="shared" si="3"/>
        <v>-0.67209264567381322</v>
      </c>
      <c r="T14" s="11">
        <f>'RD T1'!T13</f>
        <v>2.443089241908373</v>
      </c>
      <c r="U14" s="11">
        <f t="shared" si="6"/>
        <v>1.7709965962345597</v>
      </c>
      <c r="W14" s="10" t="str">
        <f>name!D10</f>
        <v>31 Science, engineering and technology associate professionals</v>
      </c>
      <c r="X14" s="11">
        <v>1.9912277672281815</v>
      </c>
      <c r="Y14" s="11">
        <v>2.11954012856362</v>
      </c>
      <c r="Z14" s="11">
        <v>2.6035661321738717</v>
      </c>
      <c r="AA14" s="11">
        <v>2.7497260616129284</v>
      </c>
      <c r="AB14" s="11">
        <v>3.2235085611986385</v>
      </c>
      <c r="AC14" s="11"/>
      <c r="AD14" s="11">
        <f t="shared" si="4"/>
        <v>0.61994242902476682</v>
      </c>
      <c r="AE14" s="11">
        <f>'RD T1'!T42</f>
        <v>1.4332184505432266</v>
      </c>
      <c r="AF14" s="11">
        <f t="shared" si="7"/>
        <v>2.0531608795679936</v>
      </c>
    </row>
    <row r="15" spans="1:32" x14ac:dyDescent="0.2">
      <c r="A15" s="10" t="str">
        <f>name!D11</f>
        <v>32 Health and social care associate professionals</v>
      </c>
      <c r="B15" s="11">
        <v>8.4794949970886488</v>
      </c>
      <c r="C15" s="11">
        <v>9.6209059892435427</v>
      </c>
      <c r="D15" s="11">
        <v>9.8334636122958532</v>
      </c>
      <c r="E15" s="11">
        <v>15.479455893129849</v>
      </c>
      <c r="F15" s="11">
        <v>18.168057244041023</v>
      </c>
      <c r="G15" s="11"/>
      <c r="H15" s="11">
        <f t="shared" si="2"/>
        <v>8.3345936317451699</v>
      </c>
      <c r="I15" s="11">
        <f>'RD T1'!E14</f>
        <v>9.1046550932262207</v>
      </c>
      <c r="J15" s="11">
        <f t="shared" si="5"/>
        <v>17.439248724971392</v>
      </c>
      <c r="L15" s="10" t="str">
        <f>name!D11</f>
        <v>32 Health and social care associate professionals</v>
      </c>
      <c r="M15" s="11">
        <v>1.8176496714575312</v>
      </c>
      <c r="N15" s="11">
        <v>1.8216428620787217</v>
      </c>
      <c r="O15" s="11">
        <v>2.0675951928708374</v>
      </c>
      <c r="P15" s="11">
        <v>2.7396193173313237</v>
      </c>
      <c r="Q15" s="11">
        <v>3.1028202344824516</v>
      </c>
      <c r="R15" s="11"/>
      <c r="S15" s="11">
        <f t="shared" si="3"/>
        <v>1.0352250416116142</v>
      </c>
      <c r="T15" s="11">
        <f>'RD T1'!T14</f>
        <v>1.3240154383228446</v>
      </c>
      <c r="U15" s="11">
        <f t="shared" si="6"/>
        <v>2.3592404799344591</v>
      </c>
      <c r="W15" s="10" t="str">
        <f>name!D11</f>
        <v>32 Health and social care associate professionals</v>
      </c>
      <c r="X15" s="11">
        <v>6.6618453256311181</v>
      </c>
      <c r="Y15" s="11">
        <v>7.7992631271648287</v>
      </c>
      <c r="Z15" s="11">
        <v>7.7658684194250238</v>
      </c>
      <c r="AA15" s="11">
        <v>12.739836575798511</v>
      </c>
      <c r="AB15" s="11">
        <v>15.065237009558532</v>
      </c>
      <c r="AC15" s="11"/>
      <c r="AD15" s="11">
        <f t="shared" si="4"/>
        <v>7.2993685901335077</v>
      </c>
      <c r="AE15" s="11">
        <f>'RD T1'!T43</f>
        <v>7.7806396549033776</v>
      </c>
      <c r="AF15" s="11">
        <f t="shared" si="7"/>
        <v>15.080008245036886</v>
      </c>
    </row>
    <row r="16" spans="1:32" x14ac:dyDescent="0.2">
      <c r="A16" s="10" t="str">
        <f>name!D12</f>
        <v>33 Protective service occupations</v>
      </c>
      <c r="B16" s="11">
        <v>5.4562316961422113</v>
      </c>
      <c r="C16" s="11">
        <v>5.4434429140666705</v>
      </c>
      <c r="D16" s="11">
        <v>5.7259729012338703</v>
      </c>
      <c r="E16" s="11">
        <v>4.9464339165450673</v>
      </c>
      <c r="F16" s="11">
        <v>5.2269699614146221</v>
      </c>
      <c r="G16" s="11"/>
      <c r="H16" s="11">
        <f t="shared" si="2"/>
        <v>-0.49900293981924815</v>
      </c>
      <c r="I16" s="11">
        <f>'RD T1'!E15</f>
        <v>1.64779927932808</v>
      </c>
      <c r="J16" s="11">
        <f t="shared" si="5"/>
        <v>1.1487963395088319</v>
      </c>
      <c r="L16" s="10" t="str">
        <f>name!D12</f>
        <v>33 Protective service occupations</v>
      </c>
      <c r="M16" s="11">
        <v>4.4564946541910393</v>
      </c>
      <c r="N16" s="11">
        <v>4.3542480722146299</v>
      </c>
      <c r="O16" s="11">
        <v>4.5058957895939704</v>
      </c>
      <c r="P16" s="11">
        <v>3.8592733372025565</v>
      </c>
      <c r="Q16" s="11">
        <v>3.7963133034326324</v>
      </c>
      <c r="R16" s="11"/>
      <c r="S16" s="11">
        <f t="shared" si="3"/>
        <v>-0.70958248616133801</v>
      </c>
      <c r="T16" s="11">
        <f>'RD T1'!T15</f>
        <v>1.0755292201511697</v>
      </c>
      <c r="U16" s="11">
        <f t="shared" si="6"/>
        <v>0.36594673398983169</v>
      </c>
      <c r="W16" s="10" t="str">
        <f>name!D12</f>
        <v>33 Protective service occupations</v>
      </c>
      <c r="X16" s="11">
        <v>0.99973704195117008</v>
      </c>
      <c r="Y16" s="11">
        <v>1.0891948418520374</v>
      </c>
      <c r="Z16" s="11">
        <v>1.2200771116398967</v>
      </c>
      <c r="AA16" s="11">
        <v>1.0871605793425021</v>
      </c>
      <c r="AB16" s="11">
        <v>1.4306566579819835</v>
      </c>
      <c r="AC16" s="11"/>
      <c r="AD16" s="11">
        <f t="shared" si="4"/>
        <v>0.21057954634208675</v>
      </c>
      <c r="AE16" s="11">
        <f>'RD T1'!T44</f>
        <v>0.5722700591769101</v>
      </c>
      <c r="AF16" s="11">
        <f t="shared" si="7"/>
        <v>0.78284960551899685</v>
      </c>
    </row>
    <row r="17" spans="1:32" x14ac:dyDescent="0.2">
      <c r="A17" s="10" t="str">
        <f>name!D13</f>
        <v>34 Culture, media and sports occupations</v>
      </c>
      <c r="B17" s="11">
        <v>6.3591490193584974</v>
      </c>
      <c r="C17" s="11">
        <v>6.4279469411592771</v>
      </c>
      <c r="D17" s="11">
        <v>6.6380728933527591</v>
      </c>
      <c r="E17" s="11">
        <v>5.6290627564795095</v>
      </c>
      <c r="F17" s="11">
        <v>5.9511053070607982</v>
      </c>
      <c r="G17" s="11"/>
      <c r="H17" s="11">
        <f t="shared" si="2"/>
        <v>-0.68696758629196086</v>
      </c>
      <c r="I17" s="11">
        <f>'RD T1'!E16</f>
        <v>2.6351829386301877</v>
      </c>
      <c r="J17" s="11">
        <f t="shared" si="5"/>
        <v>1.9482153523382268</v>
      </c>
      <c r="L17" s="10" t="str">
        <f>name!D13</f>
        <v>34 Culture, media and sports occupations</v>
      </c>
      <c r="M17" s="11">
        <v>3.7407106176523288</v>
      </c>
      <c r="N17" s="11">
        <v>3.3631079342512322</v>
      </c>
      <c r="O17" s="11">
        <v>3.3645372644902891</v>
      </c>
      <c r="P17" s="11">
        <v>2.7997180998003244</v>
      </c>
      <c r="Q17" s="11">
        <v>2.9567957750108254</v>
      </c>
      <c r="R17" s="11"/>
      <c r="S17" s="11">
        <f t="shared" si="3"/>
        <v>-0.40774148947946376</v>
      </c>
      <c r="T17" s="11">
        <f>'RD T1'!T16</f>
        <v>1.139858935704241</v>
      </c>
      <c r="U17" s="11">
        <f t="shared" si="6"/>
        <v>0.73211744622477726</v>
      </c>
      <c r="W17" s="10" t="str">
        <f>name!D13</f>
        <v>34 Culture, media and sports occupations</v>
      </c>
      <c r="X17" s="11">
        <v>2.6184384017061735</v>
      </c>
      <c r="Y17" s="11">
        <v>3.064839006908044</v>
      </c>
      <c r="Z17" s="11">
        <v>3.273535628862478</v>
      </c>
      <c r="AA17" s="11">
        <v>2.8293446566791856</v>
      </c>
      <c r="AB17" s="11">
        <v>2.9943095320499782</v>
      </c>
      <c r="AC17" s="11"/>
      <c r="AD17" s="11">
        <f t="shared" si="4"/>
        <v>-0.27922609681249977</v>
      </c>
      <c r="AE17" s="11">
        <f>'RD T1'!T45</f>
        <v>1.4953240029259465</v>
      </c>
      <c r="AF17" s="11">
        <f t="shared" si="7"/>
        <v>1.2160979061134467</v>
      </c>
    </row>
    <row r="18" spans="1:32" x14ac:dyDescent="0.2">
      <c r="A18" s="10" t="str">
        <f>name!D14</f>
        <v>35 Business and public service associate professionals</v>
      </c>
      <c r="B18" s="11">
        <v>25.75319846854515</v>
      </c>
      <c r="C18" s="11">
        <v>27.23539492947214</v>
      </c>
      <c r="D18" s="11">
        <v>29.028822308415432</v>
      </c>
      <c r="E18" s="11">
        <v>28.911520327967629</v>
      </c>
      <c r="F18" s="11">
        <v>30.293882438366261</v>
      </c>
      <c r="G18" s="11"/>
      <c r="H18" s="11">
        <f t="shared" si="2"/>
        <v>1.2650601299508288</v>
      </c>
      <c r="I18" s="11">
        <f>'RD T1'!E17</f>
        <v>13.27360789292859</v>
      </c>
      <c r="J18" s="11">
        <f t="shared" si="5"/>
        <v>14.538668022879419</v>
      </c>
      <c r="L18" s="10" t="str">
        <f>name!D14</f>
        <v>35 Business and public service associate professionals</v>
      </c>
      <c r="M18" s="11">
        <v>14.326227916333306</v>
      </c>
      <c r="N18" s="11">
        <v>14.630756621306753</v>
      </c>
      <c r="O18" s="11">
        <v>15.898382271662374</v>
      </c>
      <c r="P18" s="11">
        <v>15.649104940553801</v>
      </c>
      <c r="Q18" s="11">
        <v>15.829077590677349</v>
      </c>
      <c r="R18" s="11"/>
      <c r="S18" s="11">
        <f t="shared" si="3"/>
        <v>-6.9304680985025513E-2</v>
      </c>
      <c r="T18" s="11">
        <f>'RD T1'!T17</f>
        <v>5.9897955124856574</v>
      </c>
      <c r="U18" s="11">
        <f t="shared" si="6"/>
        <v>5.9204908315006319</v>
      </c>
      <c r="W18" s="10" t="str">
        <f>name!D14</f>
        <v>35 Business and public service associate professionals</v>
      </c>
      <c r="X18" s="11">
        <v>11.42697055221179</v>
      </c>
      <c r="Y18" s="11">
        <v>12.604638308165383</v>
      </c>
      <c r="Z18" s="11">
        <v>13.130440036753035</v>
      </c>
      <c r="AA18" s="11">
        <v>13.262415387413856</v>
      </c>
      <c r="AB18" s="11">
        <v>14.46480484768891</v>
      </c>
      <c r="AC18" s="11"/>
      <c r="AD18" s="11">
        <f t="shared" si="4"/>
        <v>1.3343648109358757</v>
      </c>
      <c r="AE18" s="11">
        <f>'RD T1'!T46</f>
        <v>7.2838123804429342</v>
      </c>
      <c r="AF18" s="11">
        <f t="shared" si="7"/>
        <v>8.618177191378809</v>
      </c>
    </row>
    <row r="19" spans="1:32" x14ac:dyDescent="0.2">
      <c r="A19" s="10" t="str">
        <f>name!D15</f>
        <v>41 Administrative occupations</v>
      </c>
      <c r="B19" s="11">
        <v>41.363649282321632</v>
      </c>
      <c r="C19" s="11">
        <v>40.242010662428157</v>
      </c>
      <c r="D19" s="11">
        <v>42.015488739913941</v>
      </c>
      <c r="E19" s="11">
        <v>42.577492293785532</v>
      </c>
      <c r="F19" s="11">
        <v>41.789015266300716</v>
      </c>
      <c r="G19" s="11"/>
      <c r="H19" s="11">
        <f t="shared" si="2"/>
        <v>-0.22647347361322545</v>
      </c>
      <c r="I19" s="11">
        <f>'RD T1'!E18</f>
        <v>21.315467479717192</v>
      </c>
      <c r="J19" s="11">
        <f t="shared" si="5"/>
        <v>21.088994006103967</v>
      </c>
      <c r="L19" s="10" t="str">
        <f>name!D15</f>
        <v>41 Administrative occupations</v>
      </c>
      <c r="M19" s="11">
        <v>9.9499378870209618</v>
      </c>
      <c r="N19" s="11">
        <v>9.1081540872985389</v>
      </c>
      <c r="O19" s="11">
        <v>11.168851712276034</v>
      </c>
      <c r="P19" s="11">
        <v>11.666570086089513</v>
      </c>
      <c r="Q19" s="11">
        <v>12.803122774366457</v>
      </c>
      <c r="R19" s="11"/>
      <c r="S19" s="11">
        <f t="shared" si="3"/>
        <v>1.6342710620904235</v>
      </c>
      <c r="T19" s="11">
        <f>'RD T1'!T18</f>
        <v>4.3879754803221074</v>
      </c>
      <c r="U19" s="11">
        <f t="shared" si="6"/>
        <v>6.0222465424125309</v>
      </c>
      <c r="W19" s="10" t="str">
        <f>name!D15</f>
        <v>41 Administrative occupations</v>
      </c>
      <c r="X19" s="11">
        <v>31.413711395300606</v>
      </c>
      <c r="Y19" s="11">
        <v>31.133856575129673</v>
      </c>
      <c r="Z19" s="11">
        <v>30.846637027637957</v>
      </c>
      <c r="AA19" s="11">
        <v>30.910922207696032</v>
      </c>
      <c r="AB19" s="11">
        <v>28.98589249193429</v>
      </c>
      <c r="AC19" s="11"/>
      <c r="AD19" s="11">
        <f t="shared" si="4"/>
        <v>-1.8607445357036667</v>
      </c>
      <c r="AE19" s="11">
        <f>'RD T1'!T47</f>
        <v>16.927491999395091</v>
      </c>
      <c r="AF19" s="11">
        <f t="shared" si="7"/>
        <v>15.066747463691424</v>
      </c>
    </row>
    <row r="20" spans="1:32" x14ac:dyDescent="0.2">
      <c r="A20" s="10" t="str">
        <f>name!D16</f>
        <v>42 Secretarial and related occupations</v>
      </c>
      <c r="B20" s="11">
        <v>10.002761162761342</v>
      </c>
      <c r="C20" s="11">
        <v>9.3039196961606603</v>
      </c>
      <c r="D20" s="11">
        <v>9.1366516721423405</v>
      </c>
      <c r="E20" s="11">
        <v>8.452475581117131</v>
      </c>
      <c r="F20" s="11">
        <v>6.3876110230235232</v>
      </c>
      <c r="G20" s="11"/>
      <c r="H20" s="11">
        <f t="shared" si="2"/>
        <v>-2.7490406491188173</v>
      </c>
      <c r="I20" s="11">
        <f>'RD T1'!E19</f>
        <v>4.0863727923920461</v>
      </c>
      <c r="J20" s="11">
        <f t="shared" si="5"/>
        <v>1.3373321432732288</v>
      </c>
      <c r="L20" s="10" t="str">
        <f>name!D16</f>
        <v>42 Secretarial and related occupations</v>
      </c>
      <c r="M20" s="11">
        <v>0.86974447014264156</v>
      </c>
      <c r="N20" s="11">
        <v>0.64401871832599311</v>
      </c>
      <c r="O20" s="11">
        <v>0.67369963151294798</v>
      </c>
      <c r="P20" s="11">
        <v>0.58714778393178335</v>
      </c>
      <c r="Q20" s="11">
        <v>0.6941218832872218</v>
      </c>
      <c r="R20" s="11"/>
      <c r="S20" s="11">
        <f t="shared" si="3"/>
        <v>2.0422251774273814E-2</v>
      </c>
      <c r="T20" s="11">
        <f>'RD T1'!T19</f>
        <v>0.20163892980404399</v>
      </c>
      <c r="U20" s="11">
        <f t="shared" si="6"/>
        <v>0.22206118157831781</v>
      </c>
      <c r="W20" s="10" t="str">
        <f>name!D16</f>
        <v>42 Secretarial and related occupations</v>
      </c>
      <c r="X20" s="11">
        <v>9.1330166926186998</v>
      </c>
      <c r="Y20" s="11">
        <v>8.6599009778346616</v>
      </c>
      <c r="Z20" s="11">
        <v>8.462952040629391</v>
      </c>
      <c r="AA20" s="11">
        <v>7.8653277971853495</v>
      </c>
      <c r="AB20" s="11">
        <v>5.6934891397362994</v>
      </c>
      <c r="AC20" s="11"/>
      <c r="AD20" s="11">
        <f t="shared" si="4"/>
        <v>-2.7694629008930916</v>
      </c>
      <c r="AE20" s="11">
        <f>'RD T1'!T48</f>
        <v>3.8847338625880026</v>
      </c>
      <c r="AF20" s="11">
        <f t="shared" si="7"/>
        <v>1.115270961694911</v>
      </c>
    </row>
    <row r="21" spans="1:32" x14ac:dyDescent="0.2">
      <c r="A21" s="10" t="str">
        <f>name!D17</f>
        <v>51 Skilled agricultural and related trades</v>
      </c>
      <c r="B21" s="11">
        <v>8.9526980313788851</v>
      </c>
      <c r="C21" s="11">
        <v>8.610293929416617</v>
      </c>
      <c r="D21" s="11">
        <v>10.053463363622607</v>
      </c>
      <c r="E21" s="11">
        <v>9.3251742602478878</v>
      </c>
      <c r="F21" s="11">
        <v>9.2499649150386745</v>
      </c>
      <c r="G21" s="11"/>
      <c r="H21" s="11">
        <f t="shared" si="2"/>
        <v>-0.80349844858393205</v>
      </c>
      <c r="I21" s="11">
        <f>'RD T1'!E20</f>
        <v>5.1577048994620514</v>
      </c>
      <c r="J21" s="11">
        <f t="shared" si="5"/>
        <v>4.3542064508781193</v>
      </c>
      <c r="L21" s="10" t="str">
        <f>name!D17</f>
        <v>51 Skilled agricultural and related trades</v>
      </c>
      <c r="M21" s="11">
        <v>7.1325661638641584</v>
      </c>
      <c r="N21" s="11">
        <v>5.6900742831131454</v>
      </c>
      <c r="O21" s="11">
        <v>7.7343373777314817</v>
      </c>
      <c r="P21" s="11">
        <v>6.9822375194922808</v>
      </c>
      <c r="Q21" s="11">
        <v>6.7501298976182813</v>
      </c>
      <c r="R21" s="11"/>
      <c r="S21" s="11">
        <f t="shared" si="3"/>
        <v>-0.98420748011320036</v>
      </c>
      <c r="T21" s="11">
        <f>'RD T1'!T20</f>
        <v>3.4946922326906606</v>
      </c>
      <c r="U21" s="11">
        <f t="shared" si="6"/>
        <v>2.5104847525774603</v>
      </c>
      <c r="W21" s="10" t="str">
        <f>name!D17</f>
        <v>51 Skilled agricultural and related trades</v>
      </c>
      <c r="X21" s="11">
        <v>1.8201318675147202</v>
      </c>
      <c r="Y21" s="11">
        <v>2.9202196463034538</v>
      </c>
      <c r="Z21" s="11">
        <v>2.3191259858911213</v>
      </c>
      <c r="AA21" s="11">
        <v>2.342936740755599</v>
      </c>
      <c r="AB21" s="11">
        <v>2.4998350174203847</v>
      </c>
      <c r="AC21" s="11"/>
      <c r="AD21" s="11">
        <f t="shared" si="4"/>
        <v>0.18070903152926343</v>
      </c>
      <c r="AE21" s="11">
        <f>'RD T1'!T49</f>
        <v>1.6630126667713898</v>
      </c>
      <c r="AF21" s="11">
        <f t="shared" si="7"/>
        <v>1.8437216983006532</v>
      </c>
    </row>
    <row r="22" spans="1:32" x14ac:dyDescent="0.2">
      <c r="A22" s="10" t="str">
        <f>name!D18</f>
        <v>52 Skilled metal, electrical and electronic trades</v>
      </c>
      <c r="B22" s="11">
        <v>21.170991389265154</v>
      </c>
      <c r="C22" s="11">
        <v>20.612383160737192</v>
      </c>
      <c r="D22" s="11">
        <v>18.255539317999588</v>
      </c>
      <c r="E22" s="11">
        <v>17.667412211289474</v>
      </c>
      <c r="F22" s="11">
        <v>16.386563901960127</v>
      </c>
      <c r="G22" s="11"/>
      <c r="H22" s="11">
        <f t="shared" si="2"/>
        <v>-1.8689754160394614</v>
      </c>
      <c r="I22" s="11">
        <f>'RD T1'!E21</f>
        <v>6.4958521926915171</v>
      </c>
      <c r="J22" s="11">
        <f t="shared" si="5"/>
        <v>4.6268767766520558</v>
      </c>
      <c r="L22" s="10" t="str">
        <f>name!D18</f>
        <v>52 Skilled metal, electrical and electronic trades</v>
      </c>
      <c r="M22" s="11">
        <v>20.856471052310557</v>
      </c>
      <c r="N22" s="11">
        <v>20.137674164196287</v>
      </c>
      <c r="O22" s="11">
        <v>17.899283658448081</v>
      </c>
      <c r="P22" s="11">
        <v>17.069074687783218</v>
      </c>
      <c r="Q22" s="11">
        <v>15.630963519621453</v>
      </c>
      <c r="R22" s="11"/>
      <c r="S22" s="11">
        <f t="shared" si="3"/>
        <v>-2.2683201388266276</v>
      </c>
      <c r="T22" s="11">
        <f>'RD T1'!T21</f>
        <v>6.1517262922574902</v>
      </c>
      <c r="U22" s="11">
        <f t="shared" si="6"/>
        <v>3.8834061534308626</v>
      </c>
      <c r="W22" s="10" t="str">
        <f>name!D18</f>
        <v>52 Skilled metal, electrical and electronic trades</v>
      </c>
      <c r="X22" s="11">
        <v>0.31452033695458975</v>
      </c>
      <c r="Y22" s="11">
        <v>0.47470899654087728</v>
      </c>
      <c r="Z22" s="11">
        <v>0.35625565955151378</v>
      </c>
      <c r="AA22" s="11">
        <v>0.59833752350626723</v>
      </c>
      <c r="AB22" s="11">
        <v>0.75560038233866911</v>
      </c>
      <c r="AC22" s="11"/>
      <c r="AD22" s="11">
        <f t="shared" si="4"/>
        <v>0.39934472278715533</v>
      </c>
      <c r="AE22" s="11">
        <f>'RD T1'!T50</f>
        <v>0.34412590043402691</v>
      </c>
      <c r="AF22" s="11">
        <f t="shared" si="7"/>
        <v>0.74347062322118229</v>
      </c>
    </row>
    <row r="23" spans="1:32" x14ac:dyDescent="0.2">
      <c r="A23" s="10" t="str">
        <f>name!D19</f>
        <v>53 Skilled construction and building trades</v>
      </c>
      <c r="B23" s="11">
        <v>14.47344054106075</v>
      </c>
      <c r="C23" s="11">
        <v>13.659114038381423</v>
      </c>
      <c r="D23" s="11">
        <v>11.165279435266021</v>
      </c>
      <c r="E23" s="11">
        <v>10.730291669143234</v>
      </c>
      <c r="F23" s="11">
        <v>9.210750202713653</v>
      </c>
      <c r="G23" s="11"/>
      <c r="H23" s="11">
        <f t="shared" si="2"/>
        <v>-1.9545292325523675</v>
      </c>
      <c r="I23" s="11">
        <f>'RD T1'!E22</f>
        <v>4.2029598996207529</v>
      </c>
      <c r="J23" s="11">
        <f t="shared" si="5"/>
        <v>2.2484306670683853</v>
      </c>
      <c r="L23" s="10" t="str">
        <f>name!D19</f>
        <v>53 Skilled construction and building trades</v>
      </c>
      <c r="M23" s="11">
        <v>14.351062209546514</v>
      </c>
      <c r="N23" s="11">
        <v>13.50438055102304</v>
      </c>
      <c r="O23" s="11">
        <v>11.01054239993393</v>
      </c>
      <c r="P23" s="11">
        <v>10.647360027865552</v>
      </c>
      <c r="Q23" s="11">
        <v>9.1334671228561053</v>
      </c>
      <c r="R23" s="11"/>
      <c r="S23" s="11">
        <f t="shared" si="3"/>
        <v>-1.8770752770778252</v>
      </c>
      <c r="T23" s="11">
        <f>'RD T1'!T22</f>
        <v>4.1600258716973828</v>
      </c>
      <c r="U23" s="11">
        <f t="shared" si="6"/>
        <v>2.2829505946195576</v>
      </c>
      <c r="W23" s="10" t="str">
        <f>name!D19</f>
        <v>53 Skilled construction and building trades</v>
      </c>
      <c r="X23" s="11">
        <v>0.12237833151421372</v>
      </c>
      <c r="Y23" s="11">
        <v>0.15473348735837675</v>
      </c>
      <c r="Z23" s="11">
        <v>0.15473703533210023</v>
      </c>
      <c r="AA23" s="11">
        <v>8.2931641277694743E-2</v>
      </c>
      <c r="AB23" s="11">
        <v>7.7283079857544595E-2</v>
      </c>
      <c r="AC23" s="11"/>
      <c r="AD23" s="11">
        <f t="shared" si="4"/>
        <v>-7.7453955474555636E-2</v>
      </c>
      <c r="AE23" s="11">
        <f>'RD T1'!T51</f>
        <v>4.2934027923370817E-2</v>
      </c>
      <c r="AF23" s="11">
        <f t="shared" si="7"/>
        <v>-3.4519927551184819E-2</v>
      </c>
    </row>
    <row r="24" spans="1:32" x14ac:dyDescent="0.2">
      <c r="A24" s="10" t="str">
        <f>name!D20</f>
        <v>54 Textiles, printing and other skilled trades</v>
      </c>
      <c r="B24" s="11">
        <v>10.974938041399668</v>
      </c>
      <c r="C24" s="11">
        <v>9.3555248091092658</v>
      </c>
      <c r="D24" s="11">
        <v>9.0586588304949736</v>
      </c>
      <c r="E24" s="11">
        <v>9.0672206610629029</v>
      </c>
      <c r="F24" s="11">
        <v>8.3876114016791306</v>
      </c>
      <c r="G24" s="11"/>
      <c r="H24" s="11">
        <f t="shared" si="2"/>
        <v>-0.67104742881584301</v>
      </c>
      <c r="I24" s="11">
        <f>'RD T1'!E23</f>
        <v>3.6885852810001172</v>
      </c>
      <c r="J24" s="11">
        <f t="shared" si="5"/>
        <v>3.0175378521842742</v>
      </c>
      <c r="L24" s="10" t="str">
        <f>name!D20</f>
        <v>54 Textiles, printing and other skilled trades</v>
      </c>
      <c r="M24" s="11">
        <v>6.4679967275513697</v>
      </c>
      <c r="N24" s="11">
        <v>5.1622741138072117</v>
      </c>
      <c r="O24" s="11">
        <v>4.9088433628884482</v>
      </c>
      <c r="P24" s="11">
        <v>5.0952263096598323</v>
      </c>
      <c r="Q24" s="11">
        <v>4.7281138291469116</v>
      </c>
      <c r="R24" s="11"/>
      <c r="S24" s="11">
        <f t="shared" si="3"/>
        <v>-0.18072953374153666</v>
      </c>
      <c r="T24" s="11">
        <f>'RD T1'!T23</f>
        <v>1.5465766816939925</v>
      </c>
      <c r="U24" s="11">
        <f t="shared" si="6"/>
        <v>1.3658471479524559</v>
      </c>
      <c r="W24" s="10" t="str">
        <f>name!D20</f>
        <v>54 Textiles, printing and other skilled trades</v>
      </c>
      <c r="X24" s="11">
        <v>4.506941313848297</v>
      </c>
      <c r="Y24" s="11">
        <v>4.1932506953020567</v>
      </c>
      <c r="Z24" s="11">
        <v>4.1498154676065209</v>
      </c>
      <c r="AA24" s="11">
        <v>3.971994351403092</v>
      </c>
      <c r="AB24" s="11">
        <v>3.6594975725322216</v>
      </c>
      <c r="AC24" s="11"/>
      <c r="AD24" s="11">
        <f t="shared" si="4"/>
        <v>-0.49031789507429924</v>
      </c>
      <c r="AE24" s="11">
        <f>'RD T1'!T52</f>
        <v>2.1420085993061253</v>
      </c>
      <c r="AF24" s="11">
        <f t="shared" si="7"/>
        <v>1.6516907042318261</v>
      </c>
    </row>
    <row r="25" spans="1:32" x14ac:dyDescent="0.2">
      <c r="A25" s="10" t="str">
        <f>name!D21</f>
        <v>61 Caring personal service occupations</v>
      </c>
      <c r="B25" s="11">
        <v>44.06827943212275</v>
      </c>
      <c r="C25" s="11">
        <v>44.697965228436082</v>
      </c>
      <c r="D25" s="11">
        <v>43.296978489565802</v>
      </c>
      <c r="E25" s="11">
        <v>44.846827713113818</v>
      </c>
      <c r="F25" s="11">
        <v>47.910340026917289</v>
      </c>
      <c r="G25" s="11"/>
      <c r="H25" s="11">
        <f t="shared" si="2"/>
        <v>4.6133615373514871</v>
      </c>
      <c r="I25" s="11">
        <f>'RD T1'!E24</f>
        <v>25.306618669954389</v>
      </c>
      <c r="J25" s="11">
        <f t="shared" si="5"/>
        <v>29.919980207305876</v>
      </c>
      <c r="L25" s="10" t="str">
        <f>name!D21</f>
        <v>61 Caring personal service occupations</v>
      </c>
      <c r="M25" s="11">
        <v>6.3952189306799134</v>
      </c>
      <c r="N25" s="11">
        <v>6.5661162674529789</v>
      </c>
      <c r="O25" s="11">
        <v>6.6870266980287862</v>
      </c>
      <c r="P25" s="11">
        <v>7.9877309593292747</v>
      </c>
      <c r="Q25" s="11">
        <v>9.2649180234048014</v>
      </c>
      <c r="R25" s="11"/>
      <c r="S25" s="11">
        <f t="shared" si="3"/>
        <v>2.5778913253760152</v>
      </c>
      <c r="T25" s="11">
        <f>'RD T1'!T24</f>
        <v>3.595070545192784</v>
      </c>
      <c r="U25" s="11">
        <f t="shared" si="6"/>
        <v>6.1729618705687992</v>
      </c>
      <c r="W25" s="10" t="str">
        <f>name!D21</f>
        <v>61 Caring personal service occupations</v>
      </c>
      <c r="X25" s="11">
        <v>37.673060501442833</v>
      </c>
      <c r="Y25" s="11">
        <v>38.13184896098312</v>
      </c>
      <c r="Z25" s="11">
        <v>36.609951791537007</v>
      </c>
      <c r="AA25" s="11">
        <v>36.859096753784542</v>
      </c>
      <c r="AB25" s="11">
        <v>38.645422003512493</v>
      </c>
      <c r="AC25" s="11"/>
      <c r="AD25" s="11">
        <f t="shared" si="4"/>
        <v>2.0354702119754862</v>
      </c>
      <c r="AE25" s="11">
        <f>'RD T1'!T53</f>
        <v>21.711548124761606</v>
      </c>
      <c r="AF25" s="11">
        <f t="shared" si="7"/>
        <v>23.747018336737092</v>
      </c>
    </row>
    <row r="26" spans="1:32" x14ac:dyDescent="0.2">
      <c r="A26" s="10" t="str">
        <f>name!D22</f>
        <v>62 Leisure, travel and related personal service occupations</v>
      </c>
      <c r="B26" s="11">
        <v>10.618128366267882</v>
      </c>
      <c r="C26" s="11">
        <v>13.411998144831484</v>
      </c>
      <c r="D26" s="11">
        <v>12.994951688815915</v>
      </c>
      <c r="E26" s="11">
        <v>11.967287253679919</v>
      </c>
      <c r="F26" s="11">
        <v>12.043011311322823</v>
      </c>
      <c r="G26" s="11"/>
      <c r="H26" s="11">
        <f t="shared" si="2"/>
        <v>-0.95194037749309146</v>
      </c>
      <c r="I26" s="11">
        <f>'RD T1'!E25</f>
        <v>6.0791402132550028</v>
      </c>
      <c r="J26" s="11">
        <f t="shared" si="5"/>
        <v>5.1271998357619113</v>
      </c>
      <c r="L26" s="10" t="str">
        <f>name!D22</f>
        <v>62 Leisure, travel and related personal service occupations</v>
      </c>
      <c r="M26" s="11">
        <v>3.2693854527478297</v>
      </c>
      <c r="N26" s="11">
        <v>3.7042493830767489</v>
      </c>
      <c r="O26" s="11">
        <v>3.655094171303936</v>
      </c>
      <c r="P26" s="11">
        <v>3.4438676954024521</v>
      </c>
      <c r="Q26" s="11">
        <v>3.6815035279549813</v>
      </c>
      <c r="R26" s="11"/>
      <c r="S26" s="11">
        <f t="shared" si="3"/>
        <v>2.6409356651045268E-2</v>
      </c>
      <c r="T26" s="11">
        <f>'RD T1'!T25</f>
        <v>1.5082497133370645</v>
      </c>
      <c r="U26" s="11">
        <f t="shared" si="6"/>
        <v>1.5346590699881097</v>
      </c>
      <c r="W26" s="10" t="str">
        <f>name!D22</f>
        <v>62 Leisure, travel and related personal service occupations</v>
      </c>
      <c r="X26" s="11">
        <v>7.3487429135200344</v>
      </c>
      <c r="Y26" s="11">
        <v>9.7077487617547362</v>
      </c>
      <c r="Z26" s="11">
        <v>9.3398575175119802</v>
      </c>
      <c r="AA26" s="11">
        <v>8.5234195582774639</v>
      </c>
      <c r="AB26" s="11">
        <v>8.3615077833678448</v>
      </c>
      <c r="AC26" s="11"/>
      <c r="AD26" s="11">
        <f t="shared" si="4"/>
        <v>-0.9783497341441354</v>
      </c>
      <c r="AE26" s="11">
        <f>'RD T1'!T54</f>
        <v>4.5708904999179385</v>
      </c>
      <c r="AF26" s="11">
        <f t="shared" si="7"/>
        <v>3.5925407657738031</v>
      </c>
    </row>
    <row r="27" spans="1:32" x14ac:dyDescent="0.2">
      <c r="A27" s="10" t="str">
        <f>name!D23</f>
        <v>63 Community and civil enforcement occupations</v>
      </c>
      <c r="B27" s="11">
        <v>0.53476700853324488</v>
      </c>
      <c r="C27" s="11">
        <v>0.43819173345182433</v>
      </c>
      <c r="D27" s="11">
        <v>0.55456784230697775</v>
      </c>
      <c r="E27" s="11">
        <v>0.42346353306994405</v>
      </c>
      <c r="F27" s="11">
        <v>0.47429487873987586</v>
      </c>
      <c r="G27" s="11"/>
      <c r="H27" s="11">
        <f t="shared" si="2"/>
        <v>-8.0272963567101896E-2</v>
      </c>
      <c r="I27" s="11">
        <f>'RD T1'!E26</f>
        <v>0.20426730016438877</v>
      </c>
      <c r="J27" s="11">
        <f t="shared" si="5"/>
        <v>0.12399433659728687</v>
      </c>
      <c r="L27" s="10" t="str">
        <f>name!D23</f>
        <v>63 Community and civil enforcement occupations</v>
      </c>
      <c r="M27" s="11">
        <v>0.43060445043485929</v>
      </c>
      <c r="N27" s="11">
        <v>0.31415428286167707</v>
      </c>
      <c r="O27" s="11">
        <v>0.44936692571558245</v>
      </c>
      <c r="P27" s="11">
        <v>0.28398781220918506</v>
      </c>
      <c r="Q27" s="11">
        <v>0.33729274031012874</v>
      </c>
      <c r="R27" s="11"/>
      <c r="S27" s="11">
        <f t="shared" si="3"/>
        <v>-0.11207418540545372</v>
      </c>
      <c r="T27" s="11">
        <f>'RD T1'!T26</f>
        <v>0.12482425449332375</v>
      </c>
      <c r="U27" s="11">
        <f t="shared" si="6"/>
        <v>1.2750069087870033E-2</v>
      </c>
      <c r="W27" s="10" t="str">
        <f>name!D23</f>
        <v>63 Community and civil enforcement occupations</v>
      </c>
      <c r="X27" s="11">
        <v>0.10416255809838562</v>
      </c>
      <c r="Y27" s="11">
        <v>0.12403745059014798</v>
      </c>
      <c r="Z27" s="11">
        <v>0.10520091659139465</v>
      </c>
      <c r="AA27" s="11">
        <v>0.13947572086075968</v>
      </c>
      <c r="AB27" s="11">
        <v>0.13700213842974718</v>
      </c>
      <c r="AC27" s="11"/>
      <c r="AD27" s="11">
        <f t="shared" si="4"/>
        <v>3.1801221838352531E-2</v>
      </c>
      <c r="AE27" s="11">
        <f>'RD T1'!T55</f>
        <v>7.9443045671065041E-2</v>
      </c>
      <c r="AF27" s="11">
        <f t="shared" si="7"/>
        <v>0.11124426750941757</v>
      </c>
    </row>
    <row r="28" spans="1:32" x14ac:dyDescent="0.2">
      <c r="A28" s="10" t="str">
        <f>name!D24</f>
        <v>71 Sales occupations</v>
      </c>
      <c r="B28" s="11">
        <v>38.973525313793111</v>
      </c>
      <c r="C28" s="11">
        <v>35.582072392355371</v>
      </c>
      <c r="D28" s="11">
        <v>34.754105944221891</v>
      </c>
      <c r="E28" s="11">
        <v>33.725088646435069</v>
      </c>
      <c r="F28" s="11">
        <v>32.736083057927345</v>
      </c>
      <c r="G28" s="11"/>
      <c r="H28" s="11">
        <f t="shared" si="2"/>
        <v>-2.0180228862945455</v>
      </c>
      <c r="I28" s="11">
        <f>'RD T1'!E27</f>
        <v>15.731435028281455</v>
      </c>
      <c r="J28" s="11">
        <f t="shared" si="5"/>
        <v>13.713412141986909</v>
      </c>
      <c r="L28" s="10" t="str">
        <f>name!D24</f>
        <v>71 Sales occupations</v>
      </c>
      <c r="M28" s="11">
        <v>14.044391387097871</v>
      </c>
      <c r="N28" s="11">
        <v>13.235172949531837</v>
      </c>
      <c r="O28" s="11">
        <v>13.252018050824308</v>
      </c>
      <c r="P28" s="11">
        <v>12.93820374629597</v>
      </c>
      <c r="Q28" s="11">
        <v>12.752165595877164</v>
      </c>
      <c r="R28" s="11"/>
      <c r="S28" s="11">
        <f t="shared" si="3"/>
        <v>-0.4998524549471437</v>
      </c>
      <c r="T28" s="11">
        <f>'RD T1'!T27</f>
        <v>4.2456480985415856</v>
      </c>
      <c r="U28" s="11">
        <f t="shared" si="6"/>
        <v>3.7457956435944419</v>
      </c>
      <c r="W28" s="10" t="str">
        <f>name!D24</f>
        <v>71 Sales occupations</v>
      </c>
      <c r="X28" s="11">
        <v>24.929133926695201</v>
      </c>
      <c r="Y28" s="11">
        <v>22.346899442823531</v>
      </c>
      <c r="Z28" s="11">
        <v>21.502087893397537</v>
      </c>
      <c r="AA28" s="11">
        <v>20.786884900139107</v>
      </c>
      <c r="AB28" s="11">
        <v>19.983917462050208</v>
      </c>
      <c r="AC28" s="11"/>
      <c r="AD28" s="11">
        <f t="shared" si="4"/>
        <v>-1.518170431347329</v>
      </c>
      <c r="AE28" s="11">
        <f>'RD T1'!T56</f>
        <v>11.48578692973987</v>
      </c>
      <c r="AF28" s="11">
        <f t="shared" si="7"/>
        <v>9.967616498392541</v>
      </c>
    </row>
    <row r="29" spans="1:32" x14ac:dyDescent="0.2">
      <c r="A29" s="10" t="str">
        <f>name!D25</f>
        <v>72 Customer service occupations</v>
      </c>
      <c r="B29" s="11">
        <v>7.394546856901548</v>
      </c>
      <c r="C29" s="11">
        <v>7.8513039895321315</v>
      </c>
      <c r="D29" s="11">
        <v>8.0733678965830684</v>
      </c>
      <c r="E29" s="11">
        <v>8.8602695628944659</v>
      </c>
      <c r="F29" s="11">
        <v>9.7854150814605507</v>
      </c>
      <c r="G29" s="11"/>
      <c r="H29" s="11">
        <f t="shared" si="2"/>
        <v>1.7120471848774823</v>
      </c>
      <c r="I29" s="11">
        <f>'RD T1'!E28</f>
        <v>4.2335772247957841</v>
      </c>
      <c r="J29" s="11">
        <f t="shared" si="5"/>
        <v>5.9456244096732664</v>
      </c>
      <c r="L29" s="10" t="str">
        <f>name!D25</f>
        <v>72 Customer service occupations</v>
      </c>
      <c r="M29" s="11">
        <v>2.4924191416543375</v>
      </c>
      <c r="N29" s="11">
        <v>2.244338807775895</v>
      </c>
      <c r="O29" s="11">
        <v>2.6838839080978922</v>
      </c>
      <c r="P29" s="11">
        <v>3.3423533499219538</v>
      </c>
      <c r="Q29" s="11">
        <v>3.765836186236633</v>
      </c>
      <c r="R29" s="11"/>
      <c r="S29" s="11">
        <f t="shared" si="3"/>
        <v>1.0819522781387407</v>
      </c>
      <c r="T29" s="11">
        <f>'RD T1'!T28</f>
        <v>1.1392105520118565</v>
      </c>
      <c r="U29" s="11">
        <f t="shared" si="6"/>
        <v>2.2211628301505972</v>
      </c>
      <c r="W29" s="10" t="str">
        <f>name!D25</f>
        <v>72 Customer service occupations</v>
      </c>
      <c r="X29" s="11">
        <v>4.9021277152472029</v>
      </c>
      <c r="Y29" s="11">
        <v>5.6069651817562383</v>
      </c>
      <c r="Z29" s="11">
        <v>5.3894839884851731</v>
      </c>
      <c r="AA29" s="11">
        <v>5.517916212972513</v>
      </c>
      <c r="AB29" s="11">
        <v>6.0195788952239262</v>
      </c>
      <c r="AC29" s="11"/>
      <c r="AD29" s="11">
        <f t="shared" si="4"/>
        <v>0.63009490673875312</v>
      </c>
      <c r="AE29" s="11">
        <f>'RD T1'!T57</f>
        <v>3.0943666727839272</v>
      </c>
      <c r="AF29" s="11">
        <f t="shared" si="7"/>
        <v>3.7244615795226803</v>
      </c>
    </row>
    <row r="30" spans="1:32" x14ac:dyDescent="0.2">
      <c r="A30" s="10" t="str">
        <f>name!D26</f>
        <v>81 Process, plant and machine operatives</v>
      </c>
      <c r="B30" s="11">
        <v>23.617997881207206</v>
      </c>
      <c r="C30" s="11">
        <v>22.621141012114837</v>
      </c>
      <c r="D30" s="11">
        <v>20.118734262019561</v>
      </c>
      <c r="E30" s="11">
        <v>20.473548267191795</v>
      </c>
      <c r="F30" s="11">
        <v>18.988078793912329</v>
      </c>
      <c r="G30" s="11"/>
      <c r="H30" s="11">
        <f t="shared" si="2"/>
        <v>-1.1306554681072321</v>
      </c>
      <c r="I30" s="11">
        <f>'RD T1'!E29</f>
        <v>7.9565083779560712</v>
      </c>
      <c r="J30" s="11">
        <f t="shared" si="5"/>
        <v>6.8258529098488392</v>
      </c>
      <c r="L30" s="10" t="str">
        <f>name!D26</f>
        <v>81 Process, plant and machine operatives</v>
      </c>
      <c r="M30" s="11">
        <v>17.722854680346526</v>
      </c>
      <c r="N30" s="11">
        <v>16.404485007599106</v>
      </c>
      <c r="O30" s="11">
        <v>15.042263098101182</v>
      </c>
      <c r="P30" s="11">
        <v>14.747501164183564</v>
      </c>
      <c r="Q30" s="11">
        <v>12.983534455494516</v>
      </c>
      <c r="R30" s="11"/>
      <c r="S30" s="11">
        <f t="shared" si="3"/>
        <v>-2.0587286426066669</v>
      </c>
      <c r="T30" s="11">
        <f>'RD T1'!T29</f>
        <v>5.1800592347652632</v>
      </c>
      <c r="U30" s="11">
        <f t="shared" si="6"/>
        <v>3.1213305921585963</v>
      </c>
      <c r="W30" s="10" t="str">
        <f>name!D26</f>
        <v>81 Process, plant and machine operatives</v>
      </c>
      <c r="X30" s="11">
        <v>5.8951432008606313</v>
      </c>
      <c r="Y30" s="11">
        <v>6.2166560045157384</v>
      </c>
      <c r="Z30" s="11">
        <v>5.076471163918395</v>
      </c>
      <c r="AA30" s="11">
        <v>5.7260471030081979</v>
      </c>
      <c r="AB30" s="11">
        <v>6.0045443384178228</v>
      </c>
      <c r="AC30" s="11"/>
      <c r="AD30" s="11">
        <f t="shared" si="4"/>
        <v>0.92807317449942772</v>
      </c>
      <c r="AE30" s="11">
        <f>'RD T1'!T58</f>
        <v>2.7764491431908094</v>
      </c>
      <c r="AF30" s="11">
        <f t="shared" si="7"/>
        <v>3.7045223176902371</v>
      </c>
    </row>
    <row r="31" spans="1:32" x14ac:dyDescent="0.2">
      <c r="A31" s="10" t="str">
        <f>name!D27</f>
        <v>82 Transport and mobile machine drivers and operatives</v>
      </c>
      <c r="B31" s="11">
        <v>21.10381423306055</v>
      </c>
      <c r="C31" s="11">
        <v>21.870825096494286</v>
      </c>
      <c r="D31" s="11">
        <v>21.410334501240857</v>
      </c>
      <c r="E31" s="11">
        <v>21.17784749007696</v>
      </c>
      <c r="F31" s="11">
        <v>20.272443314691611</v>
      </c>
      <c r="G31" s="11"/>
      <c r="H31" s="11">
        <f t="shared" si="2"/>
        <v>-1.1378911865492469</v>
      </c>
      <c r="I31" s="11">
        <f>'RD T1'!E30</f>
        <v>10.987699864719271</v>
      </c>
      <c r="J31" s="11">
        <f t="shared" si="5"/>
        <v>9.8498086781700245</v>
      </c>
      <c r="L31" s="10" t="str">
        <f>name!D27</f>
        <v>82 Transport and mobile machine drivers and operatives</v>
      </c>
      <c r="M31" s="11">
        <v>20.049945736740796</v>
      </c>
      <c r="N31" s="11">
        <v>20.755153097939672</v>
      </c>
      <c r="O31" s="11">
        <v>20.36301015732084</v>
      </c>
      <c r="P31" s="11">
        <v>19.879289789458056</v>
      </c>
      <c r="Q31" s="11">
        <v>18.868271768730629</v>
      </c>
      <c r="R31" s="11"/>
      <c r="S31" s="11">
        <f t="shared" si="3"/>
        <v>-1.4947383885902106</v>
      </c>
      <c r="T31" s="11">
        <f>'RD T1'!T30</f>
        <v>10.185211407278395</v>
      </c>
      <c r="U31" s="11">
        <f t="shared" si="6"/>
        <v>8.6904730186881842</v>
      </c>
      <c r="W31" s="10" t="str">
        <f>name!D27</f>
        <v>82 Transport and mobile machine drivers and operatives</v>
      </c>
      <c r="X31" s="11">
        <v>1.0538684963197411</v>
      </c>
      <c r="Y31" s="11">
        <v>1.1156719985545964</v>
      </c>
      <c r="Z31" s="11">
        <v>1.0473243439200661</v>
      </c>
      <c r="AA31" s="11">
        <v>1.2985577006189051</v>
      </c>
      <c r="AB31" s="11">
        <v>1.4041715459609718</v>
      </c>
      <c r="AC31" s="11"/>
      <c r="AD31" s="11">
        <f t="shared" si="4"/>
        <v>0.3568472020409057</v>
      </c>
      <c r="AE31" s="11">
        <f>'RD T1'!T59</f>
        <v>0.80248845744087716</v>
      </c>
      <c r="AF31" s="11">
        <f t="shared" si="7"/>
        <v>1.159335659481783</v>
      </c>
    </row>
    <row r="32" spans="1:32" x14ac:dyDescent="0.2">
      <c r="A32" s="10" t="str">
        <f>name!D28</f>
        <v>91 Elementary trades and related occupations</v>
      </c>
      <c r="B32" s="11">
        <v>13.037691425580578</v>
      </c>
      <c r="C32" s="11">
        <v>11.543826331138638</v>
      </c>
      <c r="D32" s="11">
        <v>10.615622461459582</v>
      </c>
      <c r="E32" s="11">
        <v>17.994784591289726</v>
      </c>
      <c r="F32" s="11">
        <v>19.321313381155679</v>
      </c>
      <c r="G32" s="11"/>
      <c r="H32" s="11">
        <f t="shared" si="2"/>
        <v>8.7056909196960977</v>
      </c>
      <c r="I32" s="11">
        <f>'RD T1'!E31</f>
        <v>8.4273570771854089</v>
      </c>
      <c r="J32" s="11">
        <f t="shared" si="5"/>
        <v>17.133047996881508</v>
      </c>
      <c r="L32" s="10" t="str">
        <f>name!D28</f>
        <v>91 Elementary trades and related occupations</v>
      </c>
      <c r="M32" s="11">
        <v>9.4527029206739357</v>
      </c>
      <c r="N32" s="11">
        <v>8.1735524604954843</v>
      </c>
      <c r="O32" s="11">
        <v>8.0312358200201466</v>
      </c>
      <c r="P32" s="11">
        <v>10.569533831074763</v>
      </c>
      <c r="Q32" s="11">
        <v>11.060397223068998</v>
      </c>
      <c r="R32" s="11"/>
      <c r="S32" s="11">
        <f t="shared" si="3"/>
        <v>3.0291614030488514</v>
      </c>
      <c r="T32" s="11">
        <f>'RD T1'!T31</f>
        <v>3.5532943217611255</v>
      </c>
      <c r="U32" s="11">
        <f t="shared" si="6"/>
        <v>6.5824557248099769</v>
      </c>
      <c r="W32" s="10" t="str">
        <f>name!D28</f>
        <v>91 Elementary trades and related occupations</v>
      </c>
      <c r="X32" s="11">
        <v>3.5849885049066348</v>
      </c>
      <c r="Y32" s="11">
        <v>3.3702738706431599</v>
      </c>
      <c r="Z32" s="11">
        <v>2.5843866414394396</v>
      </c>
      <c r="AA32" s="11">
        <v>7.4252507602149764</v>
      </c>
      <c r="AB32" s="11">
        <v>8.2609161580866992</v>
      </c>
      <c r="AC32" s="11"/>
      <c r="AD32" s="11">
        <f t="shared" si="4"/>
        <v>5.6765295166472596</v>
      </c>
      <c r="AE32" s="11">
        <f>'RD T1'!T60</f>
        <v>4.8740627554242852</v>
      </c>
      <c r="AF32" s="11">
        <f t="shared" si="7"/>
        <v>10.550592272071544</v>
      </c>
    </row>
    <row r="33" spans="1:32" x14ac:dyDescent="0.2">
      <c r="A33" s="10" t="str">
        <f>name!D29</f>
        <v>92 Elementary administration and service occupations</v>
      </c>
      <c r="B33" s="11">
        <v>51.512230007842916</v>
      </c>
      <c r="C33" s="11">
        <v>50.014416068078731</v>
      </c>
      <c r="D33" s="11">
        <v>46.242366957986754</v>
      </c>
      <c r="E33" s="11">
        <v>40.851780824649495</v>
      </c>
      <c r="F33" s="11">
        <v>36.956370575801763</v>
      </c>
      <c r="G33" s="11"/>
      <c r="H33" s="11">
        <f t="shared" ref="H33" si="8">F33-D33</f>
        <v>-9.2859963821849902</v>
      </c>
      <c r="I33" s="11">
        <f>'RD T1'!E32</f>
        <v>18.600966478055962</v>
      </c>
      <c r="J33" s="11">
        <f>SUM(H33:I33)</f>
        <v>9.3149700958709722</v>
      </c>
      <c r="L33" s="10" t="str">
        <f>name!D29</f>
        <v>92 Elementary administration and service occupations</v>
      </c>
      <c r="M33" s="11">
        <v>26.656977716789939</v>
      </c>
      <c r="N33" s="11">
        <v>24.274285631082101</v>
      </c>
      <c r="O33" s="11">
        <v>23.239379638015816</v>
      </c>
      <c r="P33" s="11">
        <v>22.443697640271846</v>
      </c>
      <c r="Q33" s="11">
        <v>20.469975902688379</v>
      </c>
      <c r="R33" s="11"/>
      <c r="S33" s="11">
        <f t="shared" ref="S33" si="9">Q33-O33</f>
        <v>-2.7694037353274368</v>
      </c>
      <c r="T33" s="11">
        <f>'RD T1'!T32</f>
        <v>8.5792603703408297</v>
      </c>
      <c r="U33" s="11">
        <f t="shared" ref="U33" si="10">SUM(S33:T33)</f>
        <v>5.8098566350133929</v>
      </c>
      <c r="W33" s="10" t="str">
        <f>name!D29</f>
        <v>92 Elementary administration and service occupations</v>
      </c>
      <c r="X33" s="11">
        <v>24.855252291053041</v>
      </c>
      <c r="Y33" s="11">
        <v>25.740130436996605</v>
      </c>
      <c r="Z33" s="11">
        <v>23.002987319970973</v>
      </c>
      <c r="AA33" s="11">
        <v>18.408083184377688</v>
      </c>
      <c r="AB33" s="11">
        <v>16.486394673113359</v>
      </c>
      <c r="AC33" s="11"/>
      <c r="AD33" s="11">
        <f t="shared" ref="AD33" si="11">AB33-Z33</f>
        <v>-6.5165926468576139</v>
      </c>
      <c r="AE33" s="11">
        <f>'RD T1'!T61</f>
        <v>10.021706107715127</v>
      </c>
      <c r="AF33" s="11">
        <f t="shared" ref="AF33" si="12">SUM(AD33:AE33)</f>
        <v>3.5051134608575136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501.60500000000036</v>
      </c>
      <c r="C35" s="34">
        <f>SUM(C8:C33)</f>
        <v>513.76599999999996</v>
      </c>
      <c r="D35" s="34">
        <f>SUM(D8:D33)</f>
        <v>514.84500000000014</v>
      </c>
      <c r="E35" s="34">
        <f>SUM(E8:E33)</f>
        <v>520.37000000000012</v>
      </c>
      <c r="F35" s="34">
        <f>SUM(F8:F33)</f>
        <v>532.91199999999981</v>
      </c>
      <c r="G35" s="11"/>
      <c r="H35" s="34">
        <f>F35-D35</f>
        <v>18.066999999999666</v>
      </c>
      <c r="I35" s="34">
        <f>SUM(I8:I33)</f>
        <v>249.53735102495114</v>
      </c>
      <c r="J35" s="34">
        <f>SUM(J8:J33)</f>
        <v>267.60435102495074</v>
      </c>
      <c r="L35" s="231" t="str">
        <f>name!D3</f>
        <v>All occupations</v>
      </c>
      <c r="M35" s="34">
        <f>SUM(M8:M33)</f>
        <v>267.48032236721031</v>
      </c>
      <c r="N35" s="34">
        <f>SUM(N8:N33)</f>
        <v>264.2041895137009</v>
      </c>
      <c r="O35" s="34">
        <f>SUM(O8:O33)</f>
        <v>269.48054808351867</v>
      </c>
      <c r="P35" s="34">
        <f>SUM(P8:P33)</f>
        <v>271.10485978013583</v>
      </c>
      <c r="Q35" s="34">
        <f>SUM(Q8:Q33)</f>
        <v>274.87712575994351</v>
      </c>
      <c r="R35" s="11"/>
      <c r="S35" s="34">
        <f>Q35-O35</f>
        <v>5.3965776764248403</v>
      </c>
      <c r="T35" s="34">
        <f>SUM(T8:T33)</f>
        <v>108.316453675612</v>
      </c>
      <c r="U35" s="34">
        <f>SUM(U8:U33)</f>
        <v>113.71303135203694</v>
      </c>
      <c r="W35" s="231" t="str">
        <f>name!D3</f>
        <v>All occupations</v>
      </c>
      <c r="X35" s="34">
        <f>SUM(X8:X33)</f>
        <v>234.12467763278963</v>
      </c>
      <c r="Y35" s="34">
        <f>SUM(Y8:Y33)</f>
        <v>249.56181048629895</v>
      </c>
      <c r="Z35" s="34">
        <f>SUM(Z8:Z33)</f>
        <v>245.36445191648173</v>
      </c>
      <c r="AA35" s="34">
        <f>SUM(AA8:AA33)</f>
        <v>249.26514021986441</v>
      </c>
      <c r="AB35" s="34">
        <f>SUM(AB8:AB33)</f>
        <v>258.03487424005647</v>
      </c>
      <c r="AC35" s="11"/>
      <c r="AD35" s="34">
        <f t="shared" ref="AD35" si="13">AB35-Z35</f>
        <v>12.670422323574741</v>
      </c>
      <c r="AE35" s="34">
        <f>SUM(AE8:AE33)</f>
        <v>141.22089734933903</v>
      </c>
      <c r="AF35" s="34">
        <f>SUM(AF8:AF33)</f>
        <v>153.8913196729138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Greater Lincolnshire (Continued)</v>
      </c>
      <c r="L38" s="19" t="str">
        <f>CONCATENATE(L$1," (Continued)")</f>
        <v>Occupation Table 2.1  Males: Employment Change by Occupation (SOC 2020) and Replacement Demand, 2015-2035, Greater Lincolnshire (Continued)</v>
      </c>
      <c r="W38" s="19" t="str">
        <f>CONCATENATE(W$1," (Continued)")</f>
        <v>Occupation Table 2.2  Females: Employment Change by Occupation (SOC 2020) and Replacement Demand, 2015-2035, Greater Lincolnshire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6.0301557585094292</v>
      </c>
      <c r="C45" s="173">
        <f t="shared" si="20"/>
        <v>6.8971415649467733</v>
      </c>
      <c r="D45" s="173">
        <f t="shared" si="20"/>
        <v>7.2420105746389574</v>
      </c>
      <c r="E45" s="173">
        <f t="shared" si="20"/>
        <v>6.3904923707992625</v>
      </c>
      <c r="F45" s="173">
        <f t="shared" si="20"/>
        <v>6.7127202743352168</v>
      </c>
      <c r="H45" s="68">
        <f t="shared" ref="H45:H70" si="21">IF(D8&gt;0,(H8/D8)*100,0)</f>
        <v>-4.0558729479601139</v>
      </c>
      <c r="I45" s="69">
        <f t="shared" ref="I45:I70" si="22">IF(D8&gt;0,I8/D8*100,0)</f>
        <v>46.630834920569527</v>
      </c>
      <c r="J45" s="69">
        <f t="shared" ref="J45:J70" si="23">IF(D8&gt;0,(J8/D8)*100,0)</f>
        <v>42.574961972609415</v>
      </c>
      <c r="L45" t="str">
        <f t="shared" ref="L45:L70" si="24">L8</f>
        <v>11 Corporate managers and directors</v>
      </c>
      <c r="M45" s="173">
        <f t="shared" ref="M45:Q45" si="25">M8/M$35*100</f>
        <v>8.151523470501024</v>
      </c>
      <c r="N45" s="173">
        <f t="shared" si="25"/>
        <v>9.1761934933147522</v>
      </c>
      <c r="O45" s="173">
        <f t="shared" si="25"/>
        <v>9.5551945998718413</v>
      </c>
      <c r="P45" s="173">
        <f t="shared" si="25"/>
        <v>8.1459548992585429</v>
      </c>
      <c r="Q45" s="173">
        <f t="shared" si="25"/>
        <v>8.2945808499445768</v>
      </c>
      <c r="S45" s="68">
        <f t="shared" ref="S45:S70" si="26">IF(O8&gt;0,(S8/O8)*100,0)</f>
        <v>-11.454583020730331</v>
      </c>
      <c r="T45" s="69">
        <f t="shared" ref="T45:T70" si="27">IF(O8&gt;0,T8/O8*100,0)</f>
        <v>40.655740172393287</v>
      </c>
      <c r="U45" s="69">
        <f t="shared" ref="U45:U70" si="28">IF(O8&gt;0,(U8/O8)*100,0)</f>
        <v>29.201157151662962</v>
      </c>
      <c r="W45" t="str">
        <f t="shared" ref="W45:W70" si="29">W8</f>
        <v>11 Corporate managers and directors</v>
      </c>
      <c r="X45" s="173">
        <f t="shared" ref="X45:AB45" si="30">X8/X$35*100</f>
        <v>3.6065576773499695</v>
      </c>
      <c r="Y45" s="173">
        <f t="shared" si="30"/>
        <v>4.4843722937959916</v>
      </c>
      <c r="Z45" s="173">
        <f t="shared" si="30"/>
        <v>4.7014710055656677</v>
      </c>
      <c r="AA45" s="173">
        <f t="shared" si="30"/>
        <v>4.4812224977337394</v>
      </c>
      <c r="AB45" s="173">
        <f t="shared" si="30"/>
        <v>5.0276097261697537</v>
      </c>
      <c r="AD45" s="68">
        <f t="shared" ref="AD45:AD70" si="31">IF(Z8&gt;0,(AD8/Z8)*100,0)</f>
        <v>12.45908843468214</v>
      </c>
      <c r="AE45" s="69">
        <f t="shared" ref="AE45:AE70" si="32">IF(Z8&gt;0,AE8/Z8*100,0)</f>
        <v>59.968086691919112</v>
      </c>
      <c r="AF45" s="69">
        <f t="shared" ref="AF45:AF70" si="33">IF(Z8&gt;0,(AF8/Z8)*100,0)</f>
        <v>72.427175126601242</v>
      </c>
    </row>
    <row r="46" spans="1:32" x14ac:dyDescent="0.2">
      <c r="A46" t="str">
        <f t="shared" si="19"/>
        <v>12 Other managers and proprietors</v>
      </c>
      <c r="B46" s="173">
        <f t="shared" si="20"/>
        <v>3.0866981756683929</v>
      </c>
      <c r="C46" s="173">
        <f t="shared" si="20"/>
        <v>3.2663792412136772</v>
      </c>
      <c r="D46" s="173">
        <f t="shared" si="20"/>
        <v>3.423002572639517</v>
      </c>
      <c r="E46" s="173">
        <f t="shared" si="20"/>
        <v>3.4844850343867426</v>
      </c>
      <c r="F46" s="173">
        <f t="shared" si="20"/>
        <v>3.7849805843441477</v>
      </c>
      <c r="H46" s="68">
        <f t="shared" si="21"/>
        <v>14.455174237570212</v>
      </c>
      <c r="I46" s="69">
        <f t="shared" si="22"/>
        <v>56.152542812786052</v>
      </c>
      <c r="J46" s="69">
        <f t="shared" si="23"/>
        <v>70.607717050356271</v>
      </c>
      <c r="L46" t="str">
        <f t="shared" si="24"/>
        <v>12 Other managers and proprietors</v>
      </c>
      <c r="M46" s="173">
        <f t="shared" ref="M46:Q46" si="34">M9/M$35*100</f>
        <v>3.7048019152926055</v>
      </c>
      <c r="N46" s="173">
        <f t="shared" si="34"/>
        <v>3.9346787086520174</v>
      </c>
      <c r="O46" s="173">
        <f t="shared" si="34"/>
        <v>4.1678173723734941</v>
      </c>
      <c r="P46" s="173">
        <f t="shared" si="34"/>
        <v>4.5952267983630657</v>
      </c>
      <c r="Q46" s="173">
        <f t="shared" si="34"/>
        <v>5.0844116779175614</v>
      </c>
      <c r="S46" s="68">
        <f t="shared" si="26"/>
        <v>24.435187348151388</v>
      </c>
      <c r="T46" s="69">
        <f t="shared" si="27"/>
        <v>55.443770086730467</v>
      </c>
      <c r="U46" s="69">
        <f t="shared" si="28"/>
        <v>79.878957434881841</v>
      </c>
      <c r="W46" t="str">
        <f t="shared" si="29"/>
        <v>12 Other managers and proprietors</v>
      </c>
      <c r="X46" s="173">
        <f t="shared" ref="X46:AB46" si="35">X9/X$35*100</f>
        <v>2.3805334552181541</v>
      </c>
      <c r="Y46" s="173">
        <f t="shared" si="35"/>
        <v>2.5588690704751174</v>
      </c>
      <c r="Z46" s="173">
        <f t="shared" si="35"/>
        <v>2.6049822812513117</v>
      </c>
      <c r="AA46" s="173">
        <f t="shared" si="35"/>
        <v>2.2764240519760826</v>
      </c>
      <c r="AB46" s="173">
        <f t="shared" si="35"/>
        <v>2.4007340355917348</v>
      </c>
      <c r="AD46" s="68">
        <f t="shared" si="31"/>
        <v>-3.0816438822733532</v>
      </c>
      <c r="AE46" s="69">
        <f t="shared" si="32"/>
        <v>57.3979939206571</v>
      </c>
      <c r="AF46" s="69">
        <f t="shared" si="33"/>
        <v>54.316350038383746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4.6369464577271184</v>
      </c>
      <c r="C47" s="173">
        <f t="shared" si="20"/>
        <v>5.0985778582640142</v>
      </c>
      <c r="D47" s="173">
        <f t="shared" si="20"/>
        <v>5.4555300500557351</v>
      </c>
      <c r="E47" s="173">
        <f t="shared" si="20"/>
        <v>6.6285947228353059</v>
      </c>
      <c r="F47" s="173">
        <f t="shared" si="20"/>
        <v>7.429412141942068</v>
      </c>
      <c r="H47" s="68">
        <f t="shared" si="21"/>
        <v>40.960197403609065</v>
      </c>
      <c r="I47" s="69">
        <f t="shared" si="22"/>
        <v>46.128368105194376</v>
      </c>
      <c r="J47" s="69">
        <f t="shared" si="23"/>
        <v>87.088565508803441</v>
      </c>
      <c r="L47" t="str">
        <f t="shared" si="24"/>
        <v>21 Science, research, engineering and technology professionals</v>
      </c>
      <c r="M47" s="173">
        <f t="shared" ref="M47:Q47" si="36">M10/M$35*100</f>
        <v>7.2096047473379468</v>
      </c>
      <c r="N47" s="173">
        <f t="shared" si="36"/>
        <v>8.2191767557527236</v>
      </c>
      <c r="O47" s="173">
        <f t="shared" si="36"/>
        <v>8.3474508099802911</v>
      </c>
      <c r="P47" s="173">
        <f t="shared" si="36"/>
        <v>9.9352475878259394</v>
      </c>
      <c r="Q47" s="173">
        <f t="shared" si="36"/>
        <v>11.034718294002046</v>
      </c>
      <c r="S47" s="68">
        <f t="shared" si="26"/>
        <v>34.839943233990283</v>
      </c>
      <c r="T47" s="69">
        <f t="shared" si="27"/>
        <v>39.823244720115234</v>
      </c>
      <c r="U47" s="69">
        <f t="shared" si="28"/>
        <v>74.66318795410551</v>
      </c>
      <c r="W47" t="str">
        <f t="shared" si="29"/>
        <v>21 Science, research, engineering and technology professionals</v>
      </c>
      <c r="X47" s="173">
        <f t="shared" ref="X47:AB47" si="37">X10/X$35*100</f>
        <v>1.6977626194258977</v>
      </c>
      <c r="Y47" s="173">
        <f t="shared" si="37"/>
        <v>1.7948860758483682</v>
      </c>
      <c r="Z47" s="173">
        <f t="shared" si="37"/>
        <v>2.2793715425314289</v>
      </c>
      <c r="AA47" s="173">
        <f t="shared" si="37"/>
        <v>3.0322247670759186</v>
      </c>
      <c r="AB47" s="173">
        <f t="shared" si="37"/>
        <v>3.588783252217203</v>
      </c>
      <c r="AD47" s="68">
        <f t="shared" si="31"/>
        <v>65.576565878532435</v>
      </c>
      <c r="AE47" s="69">
        <f t="shared" si="32"/>
        <v>71.48830189641312</v>
      </c>
      <c r="AF47" s="69">
        <f t="shared" si="33"/>
        <v>137.06486777494555</v>
      </c>
    </row>
    <row r="48" spans="1:32" x14ac:dyDescent="0.2">
      <c r="A48" t="str">
        <f t="shared" si="19"/>
        <v>22 Health professionals</v>
      </c>
      <c r="B48" s="173">
        <f t="shared" si="20"/>
        <v>3.8175087409337687</v>
      </c>
      <c r="C48" s="173">
        <f t="shared" si="20"/>
        <v>4.2812172795681649</v>
      </c>
      <c r="D48" s="173">
        <f t="shared" si="20"/>
        <v>4.3128906872384887</v>
      </c>
      <c r="E48" s="173">
        <f t="shared" si="20"/>
        <v>4.1750697518006215</v>
      </c>
      <c r="F48" s="173">
        <f t="shared" si="20"/>
        <v>4.3540645747256574</v>
      </c>
      <c r="H48" s="68">
        <f t="shared" si="21"/>
        <v>4.4973832349041745</v>
      </c>
      <c r="I48" s="69">
        <f t="shared" si="22"/>
        <v>52.211425127918218</v>
      </c>
      <c r="J48" s="69">
        <f t="shared" si="23"/>
        <v>56.708808362822396</v>
      </c>
      <c r="L48" t="str">
        <f t="shared" si="24"/>
        <v>22 Health professionals</v>
      </c>
      <c r="M48" s="173">
        <f t="shared" ref="M48:Q48" si="38">M11/M$35*100</f>
        <v>1.8554657873994882</v>
      </c>
      <c r="N48" s="173">
        <f t="shared" si="38"/>
        <v>2.0023626892488715</v>
      </c>
      <c r="O48" s="173">
        <f t="shared" si="38"/>
        <v>2.2297079703775222</v>
      </c>
      <c r="P48" s="173">
        <f t="shared" si="38"/>
        <v>2.1629711305811288</v>
      </c>
      <c r="Q48" s="173">
        <f t="shared" si="38"/>
        <v>2.2569361809952038</v>
      </c>
      <c r="S48" s="68">
        <f t="shared" si="26"/>
        <v>3.2481958346926874</v>
      </c>
      <c r="T48" s="69">
        <f t="shared" si="27"/>
        <v>37.708266210362794</v>
      </c>
      <c r="U48" s="69">
        <f t="shared" si="28"/>
        <v>40.956462045055488</v>
      </c>
      <c r="W48" t="str">
        <f t="shared" si="29"/>
        <v>22 Health professionals</v>
      </c>
      <c r="X48" s="173">
        <f t="shared" ref="X48:AB48" si="39">X11/X$35*100</f>
        <v>6.0590831320485385</v>
      </c>
      <c r="Y48" s="173">
        <f t="shared" si="39"/>
        <v>6.6937776343823074</v>
      </c>
      <c r="Z48" s="173">
        <f t="shared" si="39"/>
        <v>6.6008228465754524</v>
      </c>
      <c r="AA48" s="173">
        <f t="shared" si="39"/>
        <v>6.3634612536703345</v>
      </c>
      <c r="AB48" s="173">
        <f t="shared" si="39"/>
        <v>6.5880751010776324</v>
      </c>
      <c r="AD48" s="68">
        <f t="shared" si="31"/>
        <v>4.9608229870038887</v>
      </c>
      <c r="AE48" s="69">
        <f t="shared" si="32"/>
        <v>57.591995226749304</v>
      </c>
      <c r="AF48" s="69">
        <f t="shared" si="33"/>
        <v>62.552818213753191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3.6401334655490345</v>
      </c>
      <c r="C49" s="173">
        <f t="shared" si="20"/>
        <v>3.6156787157213746</v>
      </c>
      <c r="D49" s="173">
        <f t="shared" si="20"/>
        <v>3.7731474336504283</v>
      </c>
      <c r="E49" s="173">
        <f t="shared" si="20"/>
        <v>3.4649066552875585</v>
      </c>
      <c r="F49" s="173">
        <f t="shared" si="20"/>
        <v>3.482326239140856</v>
      </c>
      <c r="H49" s="68">
        <f t="shared" si="21"/>
        <v>-4.4689216169242592</v>
      </c>
      <c r="I49" s="69">
        <f t="shared" si="22"/>
        <v>45.59376044846956</v>
      </c>
      <c r="J49" s="69">
        <f t="shared" si="23"/>
        <v>41.124838831545304</v>
      </c>
      <c r="L49" t="str">
        <f t="shared" si="24"/>
        <v>23 Teaching and other educational professionals</v>
      </c>
      <c r="M49" s="173">
        <f t="shared" ref="M49:Q49" si="40">M12/M$35*100</f>
        <v>2.7558703846819648</v>
      </c>
      <c r="N49" s="173">
        <f t="shared" si="40"/>
        <v>2.5981185993929472</v>
      </c>
      <c r="O49" s="173">
        <f t="shared" si="40"/>
        <v>2.6644111624519615</v>
      </c>
      <c r="P49" s="173">
        <f t="shared" si="40"/>
        <v>2.5815544730837661</v>
      </c>
      <c r="Q49" s="173">
        <f t="shared" si="40"/>
        <v>2.6239649535085801</v>
      </c>
      <c r="S49" s="68">
        <f t="shared" si="26"/>
        <v>0.45416886283592028</v>
      </c>
      <c r="T49" s="69">
        <f t="shared" si="27"/>
        <v>41.356087062615686</v>
      </c>
      <c r="U49" s="69">
        <f t="shared" si="28"/>
        <v>41.810255925451607</v>
      </c>
      <c r="W49" t="str">
        <f t="shared" si="29"/>
        <v>23 Teaching and other educational professionals</v>
      </c>
      <c r="X49" s="173">
        <f t="shared" ref="X49:AB49" si="41">X12/X$35*100</f>
        <v>4.650377137079972</v>
      </c>
      <c r="Y49" s="173">
        <f t="shared" si="41"/>
        <v>4.6929414799726343</v>
      </c>
      <c r="Z49" s="173">
        <f t="shared" si="41"/>
        <v>4.9908578872590166</v>
      </c>
      <c r="AA49" s="173">
        <f t="shared" si="41"/>
        <v>4.425654994512211</v>
      </c>
      <c r="AB49" s="173">
        <f t="shared" si="41"/>
        <v>4.3967138146695204</v>
      </c>
      <c r="AD49" s="68">
        <f t="shared" si="31"/>
        <v>-7.3554752910335042</v>
      </c>
      <c r="AE49" s="69">
        <f t="shared" si="32"/>
        <v>48.078433791748395</v>
      </c>
      <c r="AF49" s="69">
        <f t="shared" si="33"/>
        <v>40.722958500714888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4.6811732202347551</v>
      </c>
      <c r="C50" s="173">
        <f t="shared" si="20"/>
        <v>5.2896214567717701</v>
      </c>
      <c r="D50" s="173">
        <f t="shared" si="20"/>
        <v>6.0280554074346764</v>
      </c>
      <c r="E50" s="173">
        <f t="shared" si="20"/>
        <v>6.1821868392317469</v>
      </c>
      <c r="F50" s="173">
        <f t="shared" si="20"/>
        <v>6.7398413348559894</v>
      </c>
      <c r="H50" s="68">
        <f t="shared" si="21"/>
        <v>15.731461494991859</v>
      </c>
      <c r="I50" s="69">
        <f t="shared" si="22"/>
        <v>51.027248395013935</v>
      </c>
      <c r="J50" s="69">
        <f t="shared" si="23"/>
        <v>66.758709890005804</v>
      </c>
      <c r="L50" t="str">
        <f t="shared" si="24"/>
        <v>24 Business, media and public service professionals</v>
      </c>
      <c r="M50" s="173">
        <f t="shared" ref="M50:Q50" si="42">M13/M$35*100</f>
        <v>5.1507896790232337</v>
      </c>
      <c r="N50" s="173">
        <f t="shared" si="42"/>
        <v>5.549623283207576</v>
      </c>
      <c r="O50" s="173">
        <f t="shared" si="42"/>
        <v>6.1501739701634337</v>
      </c>
      <c r="P50" s="173">
        <f t="shared" si="42"/>
        <v>6.391258746180263</v>
      </c>
      <c r="Q50" s="173">
        <f t="shared" si="42"/>
        <v>6.8425971613618257</v>
      </c>
      <c r="S50" s="68">
        <f t="shared" si="26"/>
        <v>13.486643400701038</v>
      </c>
      <c r="T50" s="69">
        <f t="shared" si="27"/>
        <v>44.659576893633194</v>
      </c>
      <c r="U50" s="69">
        <f t="shared" si="28"/>
        <v>58.146220294334242</v>
      </c>
      <c r="W50" t="str">
        <f t="shared" si="29"/>
        <v>24 Business, media and public service professionals</v>
      </c>
      <c r="X50" s="173">
        <f t="shared" ref="X50:AB50" si="43">X13/X$35*100</f>
        <v>4.1446507013112894</v>
      </c>
      <c r="Y50" s="173">
        <f t="shared" si="43"/>
        <v>5.0143647109912575</v>
      </c>
      <c r="Z50" s="173">
        <f t="shared" si="43"/>
        <v>5.8939341972989876</v>
      </c>
      <c r="AA50" s="173">
        <f t="shared" si="43"/>
        <v>5.9547967999857869</v>
      </c>
      <c r="AB50" s="173">
        <f t="shared" si="43"/>
        <v>6.630378510002588</v>
      </c>
      <c r="AD50" s="68">
        <f t="shared" si="31"/>
        <v>18.304101693302353</v>
      </c>
      <c r="AE50" s="69">
        <f t="shared" si="32"/>
        <v>58.324823069661157</v>
      </c>
      <c r="AF50" s="69">
        <f t="shared" si="33"/>
        <v>76.628924762963507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1.5707202416975672</v>
      </c>
      <c r="C51" s="173">
        <f t="shared" si="20"/>
        <v>1.7642284340278056</v>
      </c>
      <c r="D51" s="173">
        <f t="shared" si="20"/>
        <v>1.9833234140079818</v>
      </c>
      <c r="E51" s="173">
        <f t="shared" si="20"/>
        <v>1.8172710531681808</v>
      </c>
      <c r="F51" s="173">
        <f t="shared" si="20"/>
        <v>1.9062980781443053</v>
      </c>
      <c r="H51" s="68">
        <f t="shared" si="21"/>
        <v>-0.51072377878582043</v>
      </c>
      <c r="I51" s="69">
        <f t="shared" si="22"/>
        <v>37.961923068303037</v>
      </c>
      <c r="J51" s="69">
        <f t="shared" si="23"/>
        <v>37.45119928951722</v>
      </c>
      <c r="L51" t="str">
        <f t="shared" si="24"/>
        <v>31 Science, engineering and technology associate professionals</v>
      </c>
      <c r="M51" s="173">
        <f t="shared" ref="M51:Q51" si="44">M14/M$35*100</f>
        <v>2.2011277125111786</v>
      </c>
      <c r="N51" s="173">
        <f t="shared" si="44"/>
        <v>2.6284464832241312</v>
      </c>
      <c r="O51" s="173">
        <f t="shared" si="44"/>
        <v>2.8230146304726191</v>
      </c>
      <c r="P51" s="173">
        <f t="shared" si="44"/>
        <v>2.4738794144809857</v>
      </c>
      <c r="Q51" s="173">
        <f t="shared" si="44"/>
        <v>2.5230846815018535</v>
      </c>
      <c r="S51" s="68">
        <f t="shared" si="26"/>
        <v>-8.8346346098662316</v>
      </c>
      <c r="T51" s="69">
        <f t="shared" si="27"/>
        <v>32.114323688092902</v>
      </c>
      <c r="U51" s="69">
        <f t="shared" si="28"/>
        <v>23.279689078226664</v>
      </c>
      <c r="W51" t="str">
        <f t="shared" si="29"/>
        <v>31 Science, engineering and technology associate professionals</v>
      </c>
      <c r="X51" s="173">
        <f t="shared" ref="X51:AB51" si="45">X14/X$35*100</f>
        <v>0.85049888263009232</v>
      </c>
      <c r="Y51" s="173">
        <f t="shared" si="45"/>
        <v>0.84930467703911106</v>
      </c>
      <c r="Z51" s="173">
        <f t="shared" si="45"/>
        <v>1.06110160287607</v>
      </c>
      <c r="AA51" s="173">
        <f t="shared" si="45"/>
        <v>1.1031330169904752</v>
      </c>
      <c r="AB51" s="173">
        <f t="shared" si="45"/>
        <v>1.2492530595688882</v>
      </c>
      <c r="AD51" s="68">
        <f t="shared" si="31"/>
        <v>23.81128028067949</v>
      </c>
      <c r="AE51" s="69">
        <f t="shared" si="32"/>
        <v>55.048282923643178</v>
      </c>
      <c r="AF51" s="69">
        <f t="shared" si="33"/>
        <v>78.859563204322683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1.6904725824281344</v>
      </c>
      <c r="C52" s="173">
        <f t="shared" si="20"/>
        <v>1.8726241108293549</v>
      </c>
      <c r="D52" s="173">
        <f t="shared" si="20"/>
        <v>1.9099852600871818</v>
      </c>
      <c r="E52" s="173">
        <f t="shared" si="20"/>
        <v>2.9747018262255405</v>
      </c>
      <c r="F52" s="173">
        <f t="shared" si="20"/>
        <v>3.409204004421186</v>
      </c>
      <c r="H52" s="68">
        <f t="shared" si="21"/>
        <v>84.757456379088211</v>
      </c>
      <c r="I52" s="69">
        <f t="shared" si="22"/>
        <v>92.588486134648178</v>
      </c>
      <c r="J52" s="69">
        <f t="shared" si="23"/>
        <v>177.34594251373642</v>
      </c>
      <c r="L52" t="str">
        <f t="shared" si="24"/>
        <v>32 Health and social care associate professionals</v>
      </c>
      <c r="M52" s="173">
        <f t="shared" ref="M52:Q52" si="46">M15/M$35*100</f>
        <v>0.67954519247295175</v>
      </c>
      <c r="N52" s="173">
        <f t="shared" si="46"/>
        <v>0.68948295840110307</v>
      </c>
      <c r="O52" s="173">
        <f t="shared" si="46"/>
        <v>0.76725211061617649</v>
      </c>
      <c r="P52" s="173">
        <f t="shared" si="46"/>
        <v>1.0105386231560498</v>
      </c>
      <c r="Q52" s="173">
        <f t="shared" si="46"/>
        <v>1.1288026335054941</v>
      </c>
      <c r="S52" s="68">
        <f t="shared" si="26"/>
        <v>50.069038909604615</v>
      </c>
      <c r="T52" s="69">
        <f t="shared" si="27"/>
        <v>64.036492389231242</v>
      </c>
      <c r="U52" s="69">
        <f t="shared" si="28"/>
        <v>114.10553129883587</v>
      </c>
      <c r="W52" t="str">
        <f t="shared" si="29"/>
        <v>32 Health and social care associate professionals</v>
      </c>
      <c r="X52" s="173">
        <f t="shared" ref="X52:AB52" si="47">X15/X$35*100</f>
        <v>2.8454263740962067</v>
      </c>
      <c r="Y52" s="173">
        <f t="shared" si="47"/>
        <v>3.12518294043752</v>
      </c>
      <c r="Z52" s="173">
        <f t="shared" si="47"/>
        <v>3.1650340376398147</v>
      </c>
      <c r="AA52" s="173">
        <f t="shared" si="47"/>
        <v>5.1109579801497054</v>
      </c>
      <c r="AB52" s="173">
        <f t="shared" si="47"/>
        <v>5.8384499591101608</v>
      </c>
      <c r="AD52" s="68">
        <f t="shared" si="31"/>
        <v>93.992947033139984</v>
      </c>
      <c r="AE52" s="69">
        <f t="shared" si="32"/>
        <v>100.19020713049176</v>
      </c>
      <c r="AF52" s="69">
        <f t="shared" si="33"/>
        <v>194.18315416363174</v>
      </c>
    </row>
    <row r="53" spans="1:32" x14ac:dyDescent="0.2">
      <c r="A53" t="str">
        <f t="shared" si="19"/>
        <v>33 Protective service occupations</v>
      </c>
      <c r="B53" s="173">
        <f t="shared" si="20"/>
        <v>1.0877546468121744</v>
      </c>
      <c r="C53" s="173">
        <f t="shared" si="20"/>
        <v>1.059517935026193</v>
      </c>
      <c r="D53" s="173">
        <f t="shared" si="20"/>
        <v>1.1121741303176429</v>
      </c>
      <c r="E53" s="173">
        <f t="shared" si="20"/>
        <v>0.95056093098085326</v>
      </c>
      <c r="F53" s="173">
        <f t="shared" si="20"/>
        <v>0.98083172482785597</v>
      </c>
      <c r="H53" s="68">
        <f t="shared" si="21"/>
        <v>-8.7147275830054962</v>
      </c>
      <c r="I53" s="69">
        <f t="shared" si="22"/>
        <v>28.777629719012491</v>
      </c>
      <c r="J53" s="69">
        <f t="shared" si="23"/>
        <v>20.062902136006997</v>
      </c>
      <c r="L53" t="str">
        <f t="shared" si="24"/>
        <v>33 Protective service occupations</v>
      </c>
      <c r="M53" s="173">
        <f t="shared" ref="M53:Q53" si="48">M16/M$35*100</f>
        <v>1.6661018705043062</v>
      </c>
      <c r="N53" s="173">
        <f t="shared" si="48"/>
        <v>1.6480617056940465</v>
      </c>
      <c r="O53" s="173">
        <f t="shared" si="48"/>
        <v>1.6720671757716192</v>
      </c>
      <c r="P53" s="173">
        <f t="shared" si="48"/>
        <v>1.4235352845878162</v>
      </c>
      <c r="Q53" s="173">
        <f t="shared" si="48"/>
        <v>1.3810946592726088</v>
      </c>
      <c r="S53" s="68">
        <f t="shared" si="26"/>
        <v>-15.747867223207109</v>
      </c>
      <c r="T53" s="69">
        <f t="shared" si="27"/>
        <v>23.8693762655369</v>
      </c>
      <c r="U53" s="69">
        <f t="shared" si="28"/>
        <v>8.1215090423297909</v>
      </c>
      <c r="W53" t="str">
        <f t="shared" si="29"/>
        <v>33 Protective service occupations</v>
      </c>
      <c r="X53" s="173">
        <f t="shared" ref="X53:AB53" si="49">X16/X$35*100</f>
        <v>0.42701053646262654</v>
      </c>
      <c r="Y53" s="173">
        <f t="shared" si="49"/>
        <v>0.43644291557655396</v>
      </c>
      <c r="Z53" s="173">
        <f t="shared" si="49"/>
        <v>0.49725096773806177</v>
      </c>
      <c r="AA53" s="173">
        <f t="shared" si="49"/>
        <v>0.4361462571074205</v>
      </c>
      <c r="AB53" s="173">
        <f t="shared" si="49"/>
        <v>0.554443139593219</v>
      </c>
      <c r="AD53" s="68">
        <f t="shared" si="31"/>
        <v>17.259527642400268</v>
      </c>
      <c r="AE53" s="69">
        <f t="shared" si="32"/>
        <v>46.904417246851402</v>
      </c>
      <c r="AF53" s="69">
        <f t="shared" si="33"/>
        <v>64.163944889251667</v>
      </c>
    </row>
    <row r="54" spans="1:32" x14ac:dyDescent="0.2">
      <c r="A54" t="str">
        <f t="shared" si="19"/>
        <v>34 Culture, media and sports occupations</v>
      </c>
      <c r="B54" s="173">
        <f t="shared" si="20"/>
        <v>1.2677602933301089</v>
      </c>
      <c r="C54" s="173">
        <f t="shared" si="20"/>
        <v>1.2511429213220178</v>
      </c>
      <c r="D54" s="173">
        <f t="shared" si="20"/>
        <v>1.2893342449383325</v>
      </c>
      <c r="E54" s="173">
        <f t="shared" si="20"/>
        <v>1.0817423672539748</v>
      </c>
      <c r="F54" s="173">
        <f t="shared" si="20"/>
        <v>1.1167144494889965</v>
      </c>
      <c r="H54" s="68">
        <f t="shared" si="21"/>
        <v>-10.348900913394266</v>
      </c>
      <c r="I54" s="69">
        <f t="shared" si="22"/>
        <v>39.698011470603319</v>
      </c>
      <c r="J54" s="69">
        <f t="shared" si="23"/>
        <v>29.349110557209052</v>
      </c>
      <c r="L54" t="str">
        <f t="shared" si="24"/>
        <v>34 Culture, media and sports occupations</v>
      </c>
      <c r="M54" s="173">
        <f t="shared" ref="M54:Q54" si="50">M17/M$35*100</f>
        <v>1.3984993679336513</v>
      </c>
      <c r="N54" s="173">
        <f t="shared" si="50"/>
        <v>1.2729199867880334</v>
      </c>
      <c r="O54" s="173">
        <f t="shared" si="50"/>
        <v>1.2485269487605226</v>
      </c>
      <c r="P54" s="173">
        <f t="shared" si="50"/>
        <v>1.0327067180097311</v>
      </c>
      <c r="Q54" s="173">
        <f t="shared" si="50"/>
        <v>1.0756790936445775</v>
      </c>
      <c r="S54" s="68">
        <f t="shared" si="26"/>
        <v>-12.118798438727788</v>
      </c>
      <c r="T54" s="69">
        <f t="shared" si="27"/>
        <v>33.878624194014513</v>
      </c>
      <c r="U54" s="69">
        <f t="shared" si="28"/>
        <v>21.75982575528672</v>
      </c>
      <c r="W54" t="str">
        <f t="shared" si="29"/>
        <v>34 Culture, media and sports occupations</v>
      </c>
      <c r="X54" s="173">
        <f t="shared" ref="X54:AB54" si="51">X17/X$35*100</f>
        <v>1.1183948775417154</v>
      </c>
      <c r="Y54" s="173">
        <f t="shared" si="51"/>
        <v>1.2280881441498859</v>
      </c>
      <c r="Z54" s="173">
        <f t="shared" si="51"/>
        <v>1.3341523612298731</v>
      </c>
      <c r="AA54" s="173">
        <f t="shared" si="51"/>
        <v>1.1350743446049301</v>
      </c>
      <c r="AB54" s="173">
        <f t="shared" si="51"/>
        <v>1.1604282331481655</v>
      </c>
      <c r="AD54" s="68">
        <f t="shared" si="31"/>
        <v>-8.5298016722527059</v>
      </c>
      <c r="AE54" s="69">
        <f t="shared" si="32"/>
        <v>45.67917299392758</v>
      </c>
      <c r="AF54" s="69">
        <f t="shared" si="33"/>
        <v>37.149371321674877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5.1341590431804178</v>
      </c>
      <c r="C55" s="173">
        <f t="shared" si="52"/>
        <v>5.3011283209617108</v>
      </c>
      <c r="D55" s="173">
        <f t="shared" si="52"/>
        <v>5.6383615084958434</v>
      </c>
      <c r="E55" s="173">
        <f t="shared" si="52"/>
        <v>5.5559544800752585</v>
      </c>
      <c r="F55" s="173">
        <f t="shared" si="52"/>
        <v>5.6845937862848412</v>
      </c>
      <c r="H55" s="68">
        <f t="shared" si="21"/>
        <v>4.3579450675272104</v>
      </c>
      <c r="I55" s="69">
        <f t="shared" si="22"/>
        <v>45.725616257882365</v>
      </c>
      <c r="J55" s="69">
        <f t="shared" si="23"/>
        <v>50.083561325409576</v>
      </c>
      <c r="L55" t="str">
        <f t="shared" si="24"/>
        <v>35 Business and public service associate professionals</v>
      </c>
      <c r="M55" s="173">
        <f t="shared" ref="M55:Q55" si="53">M18/M$35*100</f>
        <v>5.355993214583294</v>
      </c>
      <c r="N55" s="173">
        <f t="shared" si="53"/>
        <v>5.537670181625959</v>
      </c>
      <c r="O55" s="173">
        <f t="shared" si="53"/>
        <v>5.8996400240120757</v>
      </c>
      <c r="P55" s="173">
        <f t="shared" si="53"/>
        <v>5.7723439385207325</v>
      </c>
      <c r="Q55" s="173">
        <f t="shared" si="53"/>
        <v>5.7586012466170953</v>
      </c>
      <c r="S55" s="68">
        <f t="shared" si="26"/>
        <v>-0.435922849260932</v>
      </c>
      <c r="T55" s="69">
        <f t="shared" si="27"/>
        <v>37.675503143247482</v>
      </c>
      <c r="U55" s="69">
        <f t="shared" si="28"/>
        <v>37.239580293986549</v>
      </c>
      <c r="W55" t="str">
        <f t="shared" si="29"/>
        <v>35 Business and public service associate professionals</v>
      </c>
      <c r="X55" s="173">
        <f t="shared" ref="X55:AB55" si="54">X18/X$35*100</f>
        <v>4.8807202503165001</v>
      </c>
      <c r="Y55" s="173">
        <f t="shared" si="54"/>
        <v>5.0507079923822644</v>
      </c>
      <c r="Z55" s="173">
        <f t="shared" si="54"/>
        <v>5.3514027538196256</v>
      </c>
      <c r="AA55" s="173">
        <f t="shared" si="54"/>
        <v>5.3206057516569452</v>
      </c>
      <c r="AB55" s="173">
        <f t="shared" si="54"/>
        <v>5.6057557685911599</v>
      </c>
      <c r="AD55" s="68">
        <f t="shared" si="31"/>
        <v>10.162376943962988</v>
      </c>
      <c r="AE55" s="69">
        <f t="shared" si="32"/>
        <v>55.472721097351084</v>
      </c>
      <c r="AF55" s="69">
        <f t="shared" si="33"/>
        <v>65.635098041314066</v>
      </c>
    </row>
    <row r="56" spans="1:32" x14ac:dyDescent="0.2">
      <c r="A56" t="str">
        <f t="shared" si="19"/>
        <v>41 Administrative occupations</v>
      </c>
      <c r="B56" s="173">
        <f t="shared" si="52"/>
        <v>8.2462593639061819</v>
      </c>
      <c r="C56" s="173">
        <f t="shared" si="52"/>
        <v>7.8327508364563165</v>
      </c>
      <c r="D56" s="173">
        <f t="shared" si="52"/>
        <v>8.1608034922965036</v>
      </c>
      <c r="E56" s="173">
        <f t="shared" si="52"/>
        <v>8.1821573676010377</v>
      </c>
      <c r="F56" s="173">
        <f t="shared" si="52"/>
        <v>7.84163525428227</v>
      </c>
      <c r="H56" s="68">
        <f t="shared" si="21"/>
        <v>-0.5390237752918956</v>
      </c>
      <c r="I56" s="69">
        <f t="shared" si="22"/>
        <v>50.732403975269932</v>
      </c>
      <c r="J56" s="69">
        <f t="shared" si="23"/>
        <v>50.193380199978044</v>
      </c>
      <c r="L56" t="str">
        <f t="shared" si="24"/>
        <v>41 Administrative occupations</v>
      </c>
      <c r="M56" s="173">
        <f t="shared" ref="M56:Q56" si="55">M19/M$35*100</f>
        <v>3.7198765871686037</v>
      </c>
      <c r="N56" s="173">
        <f t="shared" si="55"/>
        <v>3.4473919978571028</v>
      </c>
      <c r="O56" s="173">
        <f t="shared" si="55"/>
        <v>4.1445854966921516</v>
      </c>
      <c r="P56" s="173">
        <f t="shared" si="55"/>
        <v>4.3033422918169082</v>
      </c>
      <c r="Q56" s="173">
        <f t="shared" si="55"/>
        <v>4.6577621688127362</v>
      </c>
      <c r="S56" s="68">
        <f t="shared" si="26"/>
        <v>14.632400037097323</v>
      </c>
      <c r="T56" s="69">
        <f t="shared" si="27"/>
        <v>39.287615176223952</v>
      </c>
      <c r="U56" s="69">
        <f t="shared" si="28"/>
        <v>53.920015213321271</v>
      </c>
      <c r="W56" t="str">
        <f t="shared" si="29"/>
        <v>41 Administrative occupations</v>
      </c>
      <c r="X56" s="173">
        <f t="shared" ref="X56:AB56" si="56">X19/X$35*100</f>
        <v>13.41751399849063</v>
      </c>
      <c r="Y56" s="173">
        <f t="shared" si="56"/>
        <v>12.475409003670029</v>
      </c>
      <c r="Z56" s="173">
        <f t="shared" si="56"/>
        <v>12.571762855907782</v>
      </c>
      <c r="AA56" s="173">
        <f t="shared" si="56"/>
        <v>12.40082033951119</v>
      </c>
      <c r="AB56" s="173">
        <f t="shared" si="56"/>
        <v>11.2333236262351</v>
      </c>
      <c r="AD56" s="68">
        <f t="shared" si="31"/>
        <v>-6.0322444032925784</v>
      </c>
      <c r="AE56" s="69">
        <f t="shared" si="32"/>
        <v>54.876296512415287</v>
      </c>
      <c r="AF56" s="69">
        <f t="shared" si="33"/>
        <v>48.844052109122707</v>
      </c>
    </row>
    <row r="57" spans="1:32" x14ac:dyDescent="0.2">
      <c r="A57" t="str">
        <f t="shared" si="19"/>
        <v>42 Secretarial and related occupations</v>
      </c>
      <c r="B57" s="173">
        <f t="shared" si="52"/>
        <v>1.9941510078171738</v>
      </c>
      <c r="C57" s="173">
        <f t="shared" si="52"/>
        <v>1.8109255373381385</v>
      </c>
      <c r="D57" s="173">
        <f t="shared" si="52"/>
        <v>1.7746412361278323</v>
      </c>
      <c r="E57" s="173">
        <f t="shared" si="52"/>
        <v>1.6243203069195244</v>
      </c>
      <c r="F57" s="173">
        <f t="shared" si="52"/>
        <v>1.1986239797609222</v>
      </c>
      <c r="H57" s="68">
        <f t="shared" si="21"/>
        <v>-30.088053564531137</v>
      </c>
      <c r="I57" s="69">
        <f t="shared" si="22"/>
        <v>44.725058358647956</v>
      </c>
      <c r="J57" s="69">
        <f t="shared" si="23"/>
        <v>14.637004794116818</v>
      </c>
      <c r="L57" t="str">
        <f t="shared" si="24"/>
        <v>42 Secretarial and related occupations</v>
      </c>
      <c r="M57" s="173">
        <f t="shared" ref="M57:Q57" si="57">M20/M$35*100</f>
        <v>0.3251620390036068</v>
      </c>
      <c r="N57" s="173">
        <f t="shared" si="57"/>
        <v>0.24375795081500634</v>
      </c>
      <c r="O57" s="173">
        <f t="shared" si="57"/>
        <v>0.24999935479727162</v>
      </c>
      <c r="P57" s="173">
        <f t="shared" si="57"/>
        <v>0.21657589775703623</v>
      </c>
      <c r="Q57" s="173">
        <f t="shared" si="57"/>
        <v>0.25252078774041542</v>
      </c>
      <c r="S57" s="68">
        <f t="shared" si="26"/>
        <v>3.0313586083476007</v>
      </c>
      <c r="T57" s="69">
        <f t="shared" si="27"/>
        <v>29.930093527172819</v>
      </c>
      <c r="U57" s="69">
        <f t="shared" si="28"/>
        <v>32.961452135520418</v>
      </c>
      <c r="W57" t="str">
        <f t="shared" si="29"/>
        <v>42 Secretarial and related occupations</v>
      </c>
      <c r="X57" s="173">
        <f t="shared" ref="X57:AB57" si="58">X20/X$35*100</f>
        <v>3.9009201357847822</v>
      </c>
      <c r="Y57" s="173">
        <f t="shared" si="58"/>
        <v>3.4700425361395961</v>
      </c>
      <c r="Z57" s="173">
        <f t="shared" si="58"/>
        <v>3.4491353472466542</v>
      </c>
      <c r="AA57" s="173">
        <f t="shared" si="58"/>
        <v>3.1554062434272736</v>
      </c>
      <c r="AB57" s="173">
        <f t="shared" si="58"/>
        <v>2.2064804831146585</v>
      </c>
      <c r="AD57" s="68">
        <f t="shared" si="31"/>
        <v>-32.724549159646735</v>
      </c>
      <c r="AE57" s="69">
        <f t="shared" si="32"/>
        <v>45.902822607737406</v>
      </c>
      <c r="AF57" s="69">
        <f t="shared" si="33"/>
        <v>13.178273448090675</v>
      </c>
    </row>
    <row r="58" spans="1:32" x14ac:dyDescent="0.2">
      <c r="A58" t="str">
        <f t="shared" si="19"/>
        <v>51 Skilled agricultural and related trades</v>
      </c>
      <c r="B58" s="173">
        <f t="shared" si="52"/>
        <v>1.7848103650041125</v>
      </c>
      <c r="C58" s="173">
        <f t="shared" si="52"/>
        <v>1.6759174272755726</v>
      </c>
      <c r="D58" s="173">
        <f t="shared" si="52"/>
        <v>1.9527165192674696</v>
      </c>
      <c r="E58" s="173">
        <f t="shared" si="52"/>
        <v>1.7920276457612634</v>
      </c>
      <c r="F58" s="173">
        <f t="shared" si="52"/>
        <v>1.7357396558979115</v>
      </c>
      <c r="H58" s="68">
        <f t="shared" si="21"/>
        <v>-7.9922552012404608</v>
      </c>
      <c r="I58" s="69">
        <f t="shared" si="22"/>
        <v>51.302767145147818</v>
      </c>
      <c r="J58" s="69">
        <f t="shared" si="23"/>
        <v>43.310511943907358</v>
      </c>
      <c r="L58" t="str">
        <f t="shared" si="24"/>
        <v>51 Skilled agricultural and related trades</v>
      </c>
      <c r="M58" s="173">
        <f t="shared" ref="M58:Q58" si="59">M21/M$35*100</f>
        <v>2.6665760309919984</v>
      </c>
      <c r="N58" s="173">
        <f t="shared" si="59"/>
        <v>2.1536654258156926</v>
      </c>
      <c r="O58" s="173">
        <f t="shared" si="59"/>
        <v>2.8700911560171014</v>
      </c>
      <c r="P58" s="173">
        <f t="shared" si="59"/>
        <v>2.5754748642849221</v>
      </c>
      <c r="Q58" s="173">
        <f t="shared" si="59"/>
        <v>2.4556899301665878</v>
      </c>
      <c r="S58" s="68">
        <f t="shared" si="26"/>
        <v>-12.725168712537766</v>
      </c>
      <c r="T58" s="69">
        <f t="shared" si="27"/>
        <v>45.184119362991517</v>
      </c>
      <c r="U58" s="69">
        <f t="shared" si="28"/>
        <v>32.458950650453751</v>
      </c>
      <c r="W58" t="str">
        <f t="shared" si="29"/>
        <v>51 Skilled agricultural and related trades</v>
      </c>
      <c r="X58" s="173">
        <f t="shared" ref="X58:AB58" si="60">X21/X$35*100</f>
        <v>0.77741991400389099</v>
      </c>
      <c r="Y58" s="173">
        <f t="shared" si="60"/>
        <v>1.1701388287787626</v>
      </c>
      <c r="Z58" s="173">
        <f t="shared" si="60"/>
        <v>0.94517603009604512</v>
      </c>
      <c r="AA58" s="173">
        <f t="shared" si="60"/>
        <v>0.93993758561225649</v>
      </c>
      <c r="AB58" s="173">
        <f t="shared" si="60"/>
        <v>0.96879734756113778</v>
      </c>
      <c r="AD58" s="68">
        <f t="shared" si="31"/>
        <v>7.7921179197958157</v>
      </c>
      <c r="AE58" s="69">
        <f t="shared" si="32"/>
        <v>71.708595259104882</v>
      </c>
      <c r="AF58" s="69">
        <f t="shared" si="33"/>
        <v>79.500713178900696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4.2206499913806956</v>
      </c>
      <c r="C59" s="173">
        <f t="shared" si="52"/>
        <v>4.0120177592011137</v>
      </c>
      <c r="D59" s="173">
        <f t="shared" si="52"/>
        <v>3.54583210830436</v>
      </c>
      <c r="E59" s="173">
        <f t="shared" si="52"/>
        <v>3.3951634820011662</v>
      </c>
      <c r="F59" s="173">
        <f t="shared" si="52"/>
        <v>3.0749099104467779</v>
      </c>
      <c r="H59" s="68">
        <f t="shared" si="21"/>
        <v>-10.237853746652611</v>
      </c>
      <c r="I59" s="69">
        <f t="shared" si="22"/>
        <v>35.582910367850594</v>
      </c>
      <c r="J59" s="69">
        <f t="shared" si="23"/>
        <v>25.34505662119798</v>
      </c>
      <c r="L59" t="str">
        <f t="shared" si="24"/>
        <v>52 Skilled metal, electrical and electronic trades</v>
      </c>
      <c r="M59" s="173">
        <f t="shared" ref="M59:Q59" si="61">M22/M$35*100</f>
        <v>7.7973851936957645</v>
      </c>
      <c r="N59" s="173">
        <f t="shared" si="61"/>
        <v>7.6220116725862903</v>
      </c>
      <c r="O59" s="173">
        <f t="shared" si="61"/>
        <v>6.6421431104187345</v>
      </c>
      <c r="P59" s="173">
        <f t="shared" si="61"/>
        <v>6.2961153487348476</v>
      </c>
      <c r="Q59" s="173">
        <f t="shared" si="61"/>
        <v>5.6865275625998546</v>
      </c>
      <c r="S59" s="68">
        <f t="shared" si="26"/>
        <v>-12.672686695794269</v>
      </c>
      <c r="T59" s="69">
        <f t="shared" si="27"/>
        <v>34.368561388511246</v>
      </c>
      <c r="U59" s="69">
        <f t="shared" si="28"/>
        <v>21.695874692716977</v>
      </c>
      <c r="W59" t="str">
        <f t="shared" si="29"/>
        <v>52 Skilled metal, electrical and electronic trades</v>
      </c>
      <c r="X59" s="173">
        <f t="shared" ref="X59:AB59" si="62">X22/X$35*100</f>
        <v>0.13433882328623889</v>
      </c>
      <c r="Y59" s="173">
        <f t="shared" si="62"/>
        <v>0.19021700300052077</v>
      </c>
      <c r="Z59" s="173">
        <f t="shared" si="62"/>
        <v>0.14519448794187095</v>
      </c>
      <c r="AA59" s="173">
        <f t="shared" si="62"/>
        <v>0.24004059411536785</v>
      </c>
      <c r="AB59" s="173">
        <f t="shared" si="62"/>
        <v>0.29282878314956551</v>
      </c>
      <c r="AD59" s="68">
        <f t="shared" si="31"/>
        <v>112.0949834986161</v>
      </c>
      <c r="AE59" s="69">
        <f t="shared" si="32"/>
        <v>96.595209425512877</v>
      </c>
      <c r="AF59" s="69">
        <f t="shared" si="33"/>
        <v>208.69019292412898</v>
      </c>
    </row>
    <row r="60" spans="1:32" x14ac:dyDescent="0.2">
      <c r="A60" t="str">
        <f t="shared" si="19"/>
        <v>53 Skilled construction and building trades</v>
      </c>
      <c r="B60" s="173">
        <f t="shared" si="52"/>
        <v>2.8854258911017112</v>
      </c>
      <c r="C60" s="173">
        <f t="shared" si="52"/>
        <v>2.6586255295954624</v>
      </c>
      <c r="D60" s="173">
        <f t="shared" si="52"/>
        <v>2.1686681302656172</v>
      </c>
      <c r="E60" s="173">
        <f t="shared" si="52"/>
        <v>2.0620504005117959</v>
      </c>
      <c r="F60" s="173">
        <f t="shared" si="52"/>
        <v>1.7283810840652221</v>
      </c>
      <c r="H60" s="68">
        <f t="shared" si="21"/>
        <v>-17.505421551554743</v>
      </c>
      <c r="I60" s="69">
        <f t="shared" si="22"/>
        <v>37.643123255343895</v>
      </c>
      <c r="J60" s="69">
        <f t="shared" si="23"/>
        <v>20.137701703789155</v>
      </c>
      <c r="L60" t="str">
        <f t="shared" si="24"/>
        <v>53 Skilled construction and building trades</v>
      </c>
      <c r="M60" s="173">
        <f t="shared" ref="M60:Q60" si="63">M23/M$35*100</f>
        <v>5.3652777454951099</v>
      </c>
      <c r="N60" s="173">
        <f t="shared" si="63"/>
        <v>5.1113423204527724</v>
      </c>
      <c r="O60" s="173">
        <f t="shared" si="63"/>
        <v>4.0858393966608268</v>
      </c>
      <c r="P60" s="173">
        <f t="shared" si="63"/>
        <v>3.9273954869346448</v>
      </c>
      <c r="Q60" s="173">
        <f t="shared" si="63"/>
        <v>3.3227454258353135</v>
      </c>
      <c r="S60" s="68">
        <f t="shared" si="26"/>
        <v>-17.047981914942618</v>
      </c>
      <c r="T60" s="69">
        <f t="shared" si="27"/>
        <v>37.782206548901222</v>
      </c>
      <c r="U60" s="69">
        <f t="shared" si="28"/>
        <v>20.7342246339586</v>
      </c>
      <c r="W60" t="str">
        <f t="shared" si="29"/>
        <v>53 Skilled construction and building trades</v>
      </c>
      <c r="X60" s="173">
        <f t="shared" ref="X60:AB60" si="64">X23/X$35*100</f>
        <v>5.2270581961529367E-2</v>
      </c>
      <c r="Y60" s="173">
        <f t="shared" si="64"/>
        <v>6.2002069570204404E-2</v>
      </c>
      <c r="Z60" s="173">
        <f t="shared" si="64"/>
        <v>6.3064161953162778E-2</v>
      </c>
      <c r="AA60" s="173">
        <f t="shared" si="64"/>
        <v>3.3270452982131743E-2</v>
      </c>
      <c r="AB60" s="173">
        <f t="shared" si="64"/>
        <v>2.9950633644057804E-2</v>
      </c>
      <c r="AD60" s="68">
        <f t="shared" si="31"/>
        <v>-50.055214841309414</v>
      </c>
      <c r="AE60" s="69">
        <f t="shared" si="32"/>
        <v>27.746445982517891</v>
      </c>
      <c r="AF60" s="69">
        <f t="shared" si="33"/>
        <v>-22.308768858791527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2.1879642430597106</v>
      </c>
      <c r="C61" s="173">
        <f t="shared" si="52"/>
        <v>1.8209700153589896</v>
      </c>
      <c r="D61" s="173">
        <f t="shared" si="52"/>
        <v>1.7594924356835497</v>
      </c>
      <c r="E61" s="173">
        <f t="shared" si="52"/>
        <v>1.7424564561875016</v>
      </c>
      <c r="F61" s="173">
        <f t="shared" si="52"/>
        <v>1.5739205350375172</v>
      </c>
      <c r="H61" s="68">
        <f t="shared" si="21"/>
        <v>-7.4078011035898159</v>
      </c>
      <c r="I61" s="69">
        <f t="shared" si="22"/>
        <v>40.718889517981431</v>
      </c>
      <c r="J61" s="69">
        <f t="shared" si="23"/>
        <v>33.311088414391612</v>
      </c>
      <c r="L61" t="str">
        <f t="shared" si="24"/>
        <v>54 Textiles, printing and other skilled trades</v>
      </c>
      <c r="M61" s="173">
        <f t="shared" ref="M61:Q61" si="65">M24/M$35*100</f>
        <v>2.4181205818466833</v>
      </c>
      <c r="N61" s="173">
        <f t="shared" si="65"/>
        <v>1.9538956302354586</v>
      </c>
      <c r="O61" s="173">
        <f t="shared" si="65"/>
        <v>1.8215946931231106</v>
      </c>
      <c r="P61" s="173">
        <f t="shared" si="65"/>
        <v>1.8794300898154412</v>
      </c>
      <c r="Q61" s="173">
        <f t="shared" si="65"/>
        <v>1.7200826791517319</v>
      </c>
      <c r="S61" s="68">
        <f t="shared" si="26"/>
        <v>-3.6817131935371492</v>
      </c>
      <c r="T61" s="69">
        <f t="shared" si="27"/>
        <v>31.505928532703475</v>
      </c>
      <c r="U61" s="69">
        <f t="shared" si="28"/>
        <v>27.824215339166329</v>
      </c>
      <c r="W61" t="str">
        <f t="shared" si="29"/>
        <v>54 Textiles, printing and other skilled trades</v>
      </c>
      <c r="X61" s="173">
        <f t="shared" ref="X61:AB61" si="66">X24/X$35*100</f>
        <v>1.9250176271111246</v>
      </c>
      <c r="Y61" s="173">
        <f t="shared" si="66"/>
        <v>1.680245341677495</v>
      </c>
      <c r="Z61" s="173">
        <f t="shared" si="66"/>
        <v>1.6912863437198531</v>
      </c>
      <c r="AA61" s="173">
        <f t="shared" si="66"/>
        <v>1.5934816829579912</v>
      </c>
      <c r="AB61" s="173">
        <f t="shared" si="66"/>
        <v>1.4182182091896993</v>
      </c>
      <c r="AD61" s="68">
        <f t="shared" si="31"/>
        <v>-11.815414417863229</v>
      </c>
      <c r="AE61" s="69">
        <f t="shared" si="32"/>
        <v>51.616960224536598</v>
      </c>
      <c r="AF61" s="69">
        <f t="shared" si="33"/>
        <v>39.801545806673367</v>
      </c>
    </row>
    <row r="62" spans="1:32" x14ac:dyDescent="0.2">
      <c r="A62" t="str">
        <f t="shared" si="19"/>
        <v>61 Caring personal service occupations</v>
      </c>
      <c r="B62" s="173">
        <f t="shared" si="52"/>
        <v>8.7854545772316293</v>
      </c>
      <c r="C62" s="173">
        <f t="shared" si="52"/>
        <v>8.7000629135513226</v>
      </c>
      <c r="D62" s="173">
        <f t="shared" si="52"/>
        <v>8.4097113674146193</v>
      </c>
      <c r="E62" s="173">
        <f t="shared" si="52"/>
        <v>8.618257722988222</v>
      </c>
      <c r="F62" s="173">
        <f t="shared" si="52"/>
        <v>8.9902910850041486</v>
      </c>
      <c r="H62" s="68">
        <f t="shared" si="21"/>
        <v>10.655158161817845</v>
      </c>
      <c r="I62" s="69">
        <f t="shared" si="22"/>
        <v>58.448925428025113</v>
      </c>
      <c r="J62" s="69">
        <f t="shared" si="23"/>
        <v>69.104083589842958</v>
      </c>
      <c r="L62" t="str">
        <f t="shared" si="24"/>
        <v>61 Caring personal service occupations</v>
      </c>
      <c r="M62" s="173">
        <f t="shared" ref="M62:Q62" si="67">M25/M$35*100</f>
        <v>2.3909119273081472</v>
      </c>
      <c r="N62" s="173">
        <f t="shared" si="67"/>
        <v>2.4852430536921819</v>
      </c>
      <c r="O62" s="173">
        <f t="shared" si="67"/>
        <v>2.4814506076914733</v>
      </c>
      <c r="P62" s="173">
        <f t="shared" si="67"/>
        <v>2.9463621440822823</v>
      </c>
      <c r="Q62" s="173">
        <f t="shared" si="67"/>
        <v>3.3705671207782006</v>
      </c>
      <c r="S62" s="68">
        <f t="shared" si="26"/>
        <v>38.550636056768404</v>
      </c>
      <c r="T62" s="69">
        <f t="shared" si="27"/>
        <v>53.761869176513763</v>
      </c>
      <c r="U62" s="69">
        <f t="shared" si="28"/>
        <v>92.312505233282167</v>
      </c>
      <c r="W62" t="str">
        <f t="shared" si="29"/>
        <v>61 Caring personal service occupations</v>
      </c>
      <c r="X62" s="173">
        <f t="shared" ref="X62:AB62" si="68">X25/X$35*100</f>
        <v>16.091025039458142</v>
      </c>
      <c r="Y62" s="173">
        <f t="shared" si="68"/>
        <v>15.279520887702718</v>
      </c>
      <c r="Z62" s="173">
        <f t="shared" si="68"/>
        <v>14.920642132788847</v>
      </c>
      <c r="AA62" s="173">
        <f t="shared" si="68"/>
        <v>14.787104494945808</v>
      </c>
      <c r="AB62" s="173">
        <f t="shared" si="68"/>
        <v>14.97682129879842</v>
      </c>
      <c r="AD62" s="68">
        <f t="shared" si="31"/>
        <v>5.5598822515959139</v>
      </c>
      <c r="AE62" s="69">
        <f t="shared" si="32"/>
        <v>59.305044290663581</v>
      </c>
      <c r="AF62" s="69">
        <f t="shared" si="33"/>
        <v>64.864926542259497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2.1168306468770997</v>
      </c>
      <c r="C63" s="173">
        <f t="shared" si="52"/>
        <v>2.6105266103306728</v>
      </c>
      <c r="D63" s="173">
        <f t="shared" si="52"/>
        <v>2.5240512559733341</v>
      </c>
      <c r="E63" s="173">
        <f t="shared" si="52"/>
        <v>2.2997650236716018</v>
      </c>
      <c r="F63" s="173">
        <f t="shared" si="52"/>
        <v>2.2598499022958438</v>
      </c>
      <c r="H63" s="68">
        <f t="shared" si="21"/>
        <v>-7.3254629973913454</v>
      </c>
      <c r="I63" s="69">
        <f t="shared" si="22"/>
        <v>46.780783482919794</v>
      </c>
      <c r="J63" s="69">
        <f t="shared" si="23"/>
        <v>39.455320485528453</v>
      </c>
      <c r="L63" t="str">
        <f t="shared" si="24"/>
        <v>62 Leisure, travel and related personal service occupations</v>
      </c>
      <c r="M63" s="173">
        <f t="shared" ref="M63:Q63" si="69">M26/M$35*100</f>
        <v>1.2222900824306075</v>
      </c>
      <c r="N63" s="173">
        <f t="shared" si="69"/>
        <v>1.4020403650278441</v>
      </c>
      <c r="O63" s="173">
        <f t="shared" si="69"/>
        <v>1.3563480545434885</v>
      </c>
      <c r="P63" s="173">
        <f t="shared" si="69"/>
        <v>1.2703083589853037</v>
      </c>
      <c r="Q63" s="173">
        <f t="shared" si="69"/>
        <v>1.3393269875683007</v>
      </c>
      <c r="S63" s="68">
        <f t="shared" si="26"/>
        <v>0.7225356013638321</v>
      </c>
      <c r="T63" s="69">
        <f t="shared" si="27"/>
        <v>41.264318856085843</v>
      </c>
      <c r="U63" s="69">
        <f t="shared" si="28"/>
        <v>41.986854457449667</v>
      </c>
      <c r="W63" t="str">
        <f t="shared" si="29"/>
        <v>62 Leisure, travel and related personal service occupations</v>
      </c>
      <c r="X63" s="173">
        <f t="shared" ref="X63:AB63" si="70">X26/X$35*100</f>
        <v>3.1388160307672019</v>
      </c>
      <c r="Y63" s="173">
        <f t="shared" si="70"/>
        <v>3.8899175890886943</v>
      </c>
      <c r="Z63" s="173">
        <f t="shared" si="70"/>
        <v>3.8065243129396444</v>
      </c>
      <c r="AA63" s="173">
        <f t="shared" si="70"/>
        <v>3.4194189972811193</v>
      </c>
      <c r="AB63" s="173">
        <f t="shared" si="70"/>
        <v>3.2404564724026099</v>
      </c>
      <c r="AD63" s="68">
        <f t="shared" si="31"/>
        <v>-10.474996350958845</v>
      </c>
      <c r="AE63" s="69">
        <f t="shared" si="32"/>
        <v>48.939617026786998</v>
      </c>
      <c r="AF63" s="69">
        <f t="shared" si="33"/>
        <v>38.464620675828151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0.10661117981942854</v>
      </c>
      <c r="C64" s="173">
        <f t="shared" si="52"/>
        <v>8.5290138594578915E-2</v>
      </c>
      <c r="D64" s="173">
        <f t="shared" si="52"/>
        <v>0.10771549540288389</v>
      </c>
      <c r="E64" s="173">
        <f t="shared" si="52"/>
        <v>8.1377391677065147E-2</v>
      </c>
      <c r="F64" s="173">
        <f t="shared" si="52"/>
        <v>8.9000600237914701E-2</v>
      </c>
      <c r="H64" s="68">
        <f t="shared" si="21"/>
        <v>-14.474868076224887</v>
      </c>
      <c r="I64" s="69">
        <f t="shared" si="22"/>
        <v>36.833599891880823</v>
      </c>
      <c r="J64" s="69">
        <f t="shared" si="23"/>
        <v>22.358731815655936</v>
      </c>
      <c r="L64" t="str">
        <f t="shared" si="24"/>
        <v>63 Community and civil enforcement occupations</v>
      </c>
      <c r="M64" s="173">
        <f t="shared" ref="M64:Q64" si="71">M27/M$35*100</f>
        <v>0.16098546862213814</v>
      </c>
      <c r="N64" s="173">
        <f t="shared" si="71"/>
        <v>0.11890586725362502</v>
      </c>
      <c r="O64" s="173">
        <f t="shared" si="71"/>
        <v>0.16675301015652996</v>
      </c>
      <c r="P64" s="173">
        <f t="shared" si="71"/>
        <v>0.10475201825577646</v>
      </c>
      <c r="Q64" s="173">
        <f t="shared" si="71"/>
        <v>0.12270673282748679</v>
      </c>
      <c r="S64" s="68">
        <f t="shared" si="26"/>
        <v>-24.94046156756734</v>
      </c>
      <c r="T64" s="69">
        <f t="shared" si="27"/>
        <v>27.77780191422648</v>
      </c>
      <c r="U64" s="69">
        <f t="shared" si="28"/>
        <v>2.8373403466591411</v>
      </c>
      <c r="W64" t="str">
        <f t="shared" si="29"/>
        <v>63 Community and civil enforcement occupations</v>
      </c>
      <c r="X64" s="173">
        <f t="shared" ref="X64:AB64" si="72">X27/X$35*100</f>
        <v>4.4490208871428016E-2</v>
      </c>
      <c r="Y64" s="173">
        <f t="shared" si="72"/>
        <v>4.9702095985137786E-2</v>
      </c>
      <c r="Z64" s="173">
        <f t="shared" si="72"/>
        <v>4.2875369993369467E-2</v>
      </c>
      <c r="AA64" s="173">
        <f t="shared" si="72"/>
        <v>5.5954763966487679E-2</v>
      </c>
      <c r="AB64" s="173">
        <f t="shared" si="72"/>
        <v>5.309442719060159E-2</v>
      </c>
      <c r="AD64" s="68">
        <f t="shared" si="31"/>
        <v>30.229034944505273</v>
      </c>
      <c r="AE64" s="69">
        <f t="shared" si="32"/>
        <v>75.515545154065151</v>
      </c>
      <c r="AF64" s="69">
        <f t="shared" si="33"/>
        <v>105.74458009857042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7.7697641199336296</v>
      </c>
      <c r="C65" s="173">
        <f t="shared" si="73"/>
        <v>6.9257351386341979</v>
      </c>
      <c r="D65" s="173">
        <f t="shared" si="73"/>
        <v>6.7504017605729647</v>
      </c>
      <c r="E65" s="173">
        <f t="shared" si="73"/>
        <v>6.4809825021494429</v>
      </c>
      <c r="F65" s="173">
        <f t="shared" si="73"/>
        <v>6.1428684394285282</v>
      </c>
      <c r="H65" s="68">
        <f t="shared" si="21"/>
        <v>-5.8065740190046684</v>
      </c>
      <c r="I65" s="69">
        <f t="shared" si="22"/>
        <v>45.264968270308543</v>
      </c>
      <c r="J65" s="69">
        <f t="shared" si="23"/>
        <v>39.458394251303872</v>
      </c>
      <c r="L65" t="str">
        <f t="shared" si="24"/>
        <v>71 Sales occupations</v>
      </c>
      <c r="M65" s="173">
        <f t="shared" ref="M65:Q65" si="74">M28/M$35*100</f>
        <v>5.2506260134594243</v>
      </c>
      <c r="N65" s="173">
        <f t="shared" si="74"/>
        <v>5.0094485533680375</v>
      </c>
      <c r="O65" s="173">
        <f t="shared" si="74"/>
        <v>4.917615814970504</v>
      </c>
      <c r="P65" s="173">
        <f t="shared" si="74"/>
        <v>4.7723983099339371</v>
      </c>
      <c r="Q65" s="173">
        <f t="shared" si="74"/>
        <v>4.6392240025872225</v>
      </c>
      <c r="S65" s="68">
        <f t="shared" si="26"/>
        <v>-3.7718968766123262</v>
      </c>
      <c r="T65" s="69">
        <f t="shared" si="27"/>
        <v>32.037747626502032</v>
      </c>
      <c r="U65" s="69">
        <f t="shared" si="28"/>
        <v>28.265850749889708</v>
      </c>
      <c r="W65" t="str">
        <f t="shared" si="29"/>
        <v>71 Sales occupations</v>
      </c>
      <c r="X65" s="173">
        <f t="shared" ref="X65:AB65" si="75">X28/X$35*100</f>
        <v>10.647802777029355</v>
      </c>
      <c r="Y65" s="173">
        <f t="shared" si="75"/>
        <v>8.954454769853653</v>
      </c>
      <c r="Z65" s="173">
        <f t="shared" si="75"/>
        <v>8.7633264417278003</v>
      </c>
      <c r="AA65" s="173">
        <f t="shared" si="75"/>
        <v>8.3392667269093579</v>
      </c>
      <c r="AB65" s="173">
        <f t="shared" si="75"/>
        <v>7.744657585880681</v>
      </c>
      <c r="AD65" s="68">
        <f t="shared" si="31"/>
        <v>-7.0605721587320858</v>
      </c>
      <c r="AE65" s="69">
        <f t="shared" si="32"/>
        <v>53.417077386548648</v>
      </c>
      <c r="AF65" s="69">
        <f t="shared" si="33"/>
        <v>46.356505227816562</v>
      </c>
    </row>
    <row r="66" spans="1:32" x14ac:dyDescent="0.2">
      <c r="A66" t="str">
        <f t="shared" si="19"/>
        <v>72 Customer service occupations</v>
      </c>
      <c r="B66" s="173">
        <f t="shared" si="73"/>
        <v>1.4741772623681069</v>
      </c>
      <c r="C66" s="173">
        <f t="shared" si="73"/>
        <v>1.5281867600292998</v>
      </c>
      <c r="D66" s="173">
        <f t="shared" si="73"/>
        <v>1.5681162090693443</v>
      </c>
      <c r="E66" s="173">
        <f t="shared" si="73"/>
        <v>1.7026864659558514</v>
      </c>
      <c r="F66" s="173">
        <f t="shared" si="73"/>
        <v>1.8362159383651624</v>
      </c>
      <c r="H66" s="68">
        <f t="shared" si="21"/>
        <v>21.206108860740517</v>
      </c>
      <c r="I66" s="69">
        <f t="shared" si="22"/>
        <v>52.438799755274154</v>
      </c>
      <c r="J66" s="69">
        <f t="shared" si="23"/>
        <v>73.644908616014675</v>
      </c>
      <c r="L66" t="str">
        <f t="shared" si="24"/>
        <v>72 Customer service occupations</v>
      </c>
      <c r="M66" s="173">
        <f t="shared" ref="M66:Q66" si="76">M29/M$35*100</f>
        <v>0.93181401891411675</v>
      </c>
      <c r="N66" s="173">
        <f t="shared" si="76"/>
        <v>0.84947131682766519</v>
      </c>
      <c r="O66" s="173">
        <f t="shared" si="76"/>
        <v>0.99594717584813963</v>
      </c>
      <c r="P66" s="173">
        <f t="shared" si="76"/>
        <v>1.2328636796229249</v>
      </c>
      <c r="Q66" s="173">
        <f t="shared" si="76"/>
        <v>1.3700071171165489</v>
      </c>
      <c r="S66" s="68">
        <f t="shared" si="26"/>
        <v>40.312931378076492</v>
      </c>
      <c r="T66" s="69">
        <f t="shared" si="27"/>
        <v>42.446342353877434</v>
      </c>
      <c r="U66" s="69">
        <f t="shared" si="28"/>
        <v>82.759273731953925</v>
      </c>
      <c r="W66" t="str">
        <f t="shared" si="29"/>
        <v>72 Customer service occupations</v>
      </c>
      <c r="X66" s="173">
        <f t="shared" ref="X66:AB66" si="77">X29/X$35*100</f>
        <v>2.0938107698906876</v>
      </c>
      <c r="Y66" s="173">
        <f t="shared" si="77"/>
        <v>2.2467240363541374</v>
      </c>
      <c r="Z66" s="173">
        <f t="shared" si="77"/>
        <v>2.1965219274386456</v>
      </c>
      <c r="AA66" s="173">
        <f t="shared" si="77"/>
        <v>2.2136734435089611</v>
      </c>
      <c r="AB66" s="173">
        <f t="shared" si="77"/>
        <v>2.3328547790109013</v>
      </c>
      <c r="AD66" s="68">
        <f t="shared" si="31"/>
        <v>11.691191737186223</v>
      </c>
      <c r="AE66" s="69">
        <f t="shared" si="32"/>
        <v>57.414896850888752</v>
      </c>
      <c r="AF66" s="69">
        <f t="shared" si="33"/>
        <v>69.106088588074982</v>
      </c>
    </row>
    <row r="67" spans="1:32" x14ac:dyDescent="0.2">
      <c r="A67" t="str">
        <f t="shared" si="19"/>
        <v>81 Process, plant and machine operatives</v>
      </c>
      <c r="B67" s="173">
        <f t="shared" si="73"/>
        <v>4.7084853383054774</v>
      </c>
      <c r="C67" s="173">
        <f t="shared" si="73"/>
        <v>4.4030046776382319</v>
      </c>
      <c r="D67" s="173">
        <f t="shared" si="73"/>
        <v>3.9077264539850933</v>
      </c>
      <c r="E67" s="173">
        <f t="shared" si="73"/>
        <v>3.9344213285146701</v>
      </c>
      <c r="F67" s="173">
        <f t="shared" si="73"/>
        <v>3.5630796067478938</v>
      </c>
      <c r="H67" s="68">
        <f t="shared" si="21"/>
        <v>-5.6199135262783395</v>
      </c>
      <c r="I67" s="69">
        <f t="shared" si="22"/>
        <v>39.547758195586304</v>
      </c>
      <c r="J67" s="69">
        <f t="shared" si="23"/>
        <v>33.927844669307966</v>
      </c>
      <c r="L67" t="str">
        <f t="shared" si="24"/>
        <v>81 Process, plant and machine operatives</v>
      </c>
      <c r="M67" s="173">
        <f t="shared" ref="M67:Q67" si="78">M30/M$35*100</f>
        <v>6.625853641680493</v>
      </c>
      <c r="N67" s="173">
        <f t="shared" si="78"/>
        <v>6.2090177441143171</v>
      </c>
      <c r="O67" s="173">
        <f t="shared" si="78"/>
        <v>5.5819476415192737</v>
      </c>
      <c r="P67" s="173">
        <f t="shared" si="78"/>
        <v>5.4397775001686384</v>
      </c>
      <c r="Q67" s="173">
        <f t="shared" si="78"/>
        <v>4.7233957425883935</v>
      </c>
      <c r="S67" s="68">
        <f t="shared" si="26"/>
        <v>-13.686295932867607</v>
      </c>
      <c r="T67" s="69">
        <f t="shared" si="27"/>
        <v>34.436701452317728</v>
      </c>
      <c r="U67" s="69">
        <f t="shared" si="28"/>
        <v>20.750405519450119</v>
      </c>
      <c r="W67" t="str">
        <f t="shared" si="29"/>
        <v>81 Process, plant and machine operatives</v>
      </c>
      <c r="X67" s="173">
        <f t="shared" ref="X67:AB67" si="79">X30/X$35*100</f>
        <v>2.5179503760414383</v>
      </c>
      <c r="Y67" s="173">
        <f t="shared" si="79"/>
        <v>2.491028572200968</v>
      </c>
      <c r="Z67" s="173">
        <f t="shared" si="79"/>
        <v>2.0689513596070337</v>
      </c>
      <c r="AA67" s="173">
        <f t="shared" si="79"/>
        <v>2.2971712362015548</v>
      </c>
      <c r="AB67" s="173">
        <f t="shared" si="79"/>
        <v>2.3270282189963365</v>
      </c>
      <c r="AD67" s="68">
        <f t="shared" si="31"/>
        <v>18.281856520644006</v>
      </c>
      <c r="AE67" s="69">
        <f t="shared" si="32"/>
        <v>54.692502991541488</v>
      </c>
      <c r="AF67" s="69">
        <f t="shared" si="33"/>
        <v>72.974359512185487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4.207257549877002</v>
      </c>
      <c r="C68" s="173">
        <f t="shared" si="73"/>
        <v>4.256962332364207</v>
      </c>
      <c r="D68" s="173">
        <f t="shared" si="73"/>
        <v>4.1585981220058175</v>
      </c>
      <c r="E68" s="173">
        <f t="shared" si="73"/>
        <v>4.0697671829807556</v>
      </c>
      <c r="F68" s="173">
        <f t="shared" si="73"/>
        <v>3.8040883513022075</v>
      </c>
      <c r="H68" s="68">
        <f t="shared" si="21"/>
        <v>-5.3146819657735813</v>
      </c>
      <c r="I68" s="69">
        <f t="shared" si="22"/>
        <v>51.319608594076229</v>
      </c>
      <c r="J68" s="69">
        <f t="shared" si="23"/>
        <v>46.004926628302648</v>
      </c>
      <c r="L68" t="str">
        <f t="shared" si="24"/>
        <v>82 Transport and mobile machine drivers and operatives</v>
      </c>
      <c r="M68" s="173">
        <f t="shared" ref="M68:Q68" si="80">M31/M$35*100</f>
        <v>7.4958582221294145</v>
      </c>
      <c r="N68" s="173">
        <f t="shared" si="80"/>
        <v>7.8557244440907574</v>
      </c>
      <c r="O68" s="173">
        <f t="shared" si="80"/>
        <v>7.5563933286234235</v>
      </c>
      <c r="P68" s="173">
        <f t="shared" si="80"/>
        <v>7.3326940009780808</v>
      </c>
      <c r="Q68" s="173">
        <f t="shared" si="80"/>
        <v>6.864256789853342</v>
      </c>
      <c r="S68" s="68">
        <f t="shared" si="26"/>
        <v>-7.3404588861967808</v>
      </c>
      <c r="T68" s="69">
        <f t="shared" si="27"/>
        <v>50.018201280603115</v>
      </c>
      <c r="U68" s="69">
        <f t="shared" si="28"/>
        <v>42.677742394406337</v>
      </c>
      <c r="W68" t="str">
        <f t="shared" si="29"/>
        <v>82 Transport and mobile machine drivers and operatives</v>
      </c>
      <c r="X68" s="173">
        <f t="shared" ref="X68:AB68" si="81">X31/X$35*100</f>
        <v>0.45013131762755487</v>
      </c>
      <c r="Y68" s="173">
        <f t="shared" si="81"/>
        <v>0.44705237407141157</v>
      </c>
      <c r="Z68" s="173">
        <f t="shared" si="81"/>
        <v>0.42684436793499297</v>
      </c>
      <c r="AA68" s="173">
        <f t="shared" si="81"/>
        <v>0.52095439397322529</v>
      </c>
      <c r="AB68" s="173">
        <f t="shared" si="81"/>
        <v>0.54417897971986329</v>
      </c>
      <c r="AD68" s="68">
        <f t="shared" si="31"/>
        <v>34.072272272909274</v>
      </c>
      <c r="AE68" s="69">
        <f t="shared" si="32"/>
        <v>76.62272552905776</v>
      </c>
      <c r="AF68" s="69">
        <f t="shared" si="33"/>
        <v>110.69499780196705</v>
      </c>
    </row>
    <row r="69" spans="1:32" x14ac:dyDescent="0.2">
      <c r="A69" t="str">
        <f t="shared" si="19"/>
        <v>91 Elementary trades and related occupations</v>
      </c>
      <c r="B69" s="173">
        <f t="shared" si="73"/>
        <v>2.5991948695847467</v>
      </c>
      <c r="C69" s="173">
        <f t="shared" si="73"/>
        <v>2.2469035185548747</v>
      </c>
      <c r="D69" s="173">
        <f t="shared" si="73"/>
        <v>2.0619064886440732</v>
      </c>
      <c r="E69" s="173">
        <f t="shared" si="73"/>
        <v>3.4580749449986974</v>
      </c>
      <c r="F69" s="173">
        <f t="shared" si="73"/>
        <v>3.6256104912547826</v>
      </c>
      <c r="H69" s="68">
        <f t="shared" si="21"/>
        <v>82.008294391614228</v>
      </c>
      <c r="I69" s="69">
        <f t="shared" si="22"/>
        <v>79.386367665026214</v>
      </c>
      <c r="J69" s="69">
        <f t="shared" si="23"/>
        <v>161.39466205664047</v>
      </c>
      <c r="L69" t="str">
        <f t="shared" si="24"/>
        <v>91 Elementary trades and related occupations</v>
      </c>
      <c r="M69" s="173">
        <f t="shared" ref="M69:Q70" si="82">M32/M$35*100</f>
        <v>3.5339806820244499</v>
      </c>
      <c r="N69" s="173">
        <f t="shared" si="82"/>
        <v>3.0936498302846278</v>
      </c>
      <c r="O69" s="173">
        <f t="shared" si="82"/>
        <v>2.9802655060398155</v>
      </c>
      <c r="P69" s="173">
        <f t="shared" si="82"/>
        <v>3.8986884409400049</v>
      </c>
      <c r="Q69" s="173">
        <f t="shared" si="82"/>
        <v>4.0237605048039891</v>
      </c>
      <c r="S69" s="68">
        <f t="shared" si="26"/>
        <v>37.717251378645891</v>
      </c>
      <c r="T69" s="69">
        <f t="shared" si="27"/>
        <v>44.243431538936086</v>
      </c>
      <c r="U69" s="69">
        <f t="shared" si="28"/>
        <v>81.960682917581977</v>
      </c>
      <c r="W69" t="str">
        <f t="shared" si="29"/>
        <v>91 Elementary trades and related occupations</v>
      </c>
      <c r="X69" s="173">
        <f t="shared" ref="X69:AB70" si="83">X32/X$35*100</f>
        <v>1.5312305140808233</v>
      </c>
      <c r="Y69" s="173">
        <f t="shared" si="83"/>
        <v>1.3504766070080219</v>
      </c>
      <c r="Z69" s="173">
        <f t="shared" si="83"/>
        <v>1.0532848671653239</v>
      </c>
      <c r="AA69" s="173">
        <f t="shared" si="83"/>
        <v>2.9788564713323056</v>
      </c>
      <c r="AB69" s="173">
        <f t="shared" si="83"/>
        <v>3.2014727398442107</v>
      </c>
      <c r="AD69" s="68">
        <f t="shared" si="31"/>
        <v>219.64706927464897</v>
      </c>
      <c r="AE69" s="69">
        <f t="shared" si="32"/>
        <v>188.59650012389605</v>
      </c>
      <c r="AF69" s="69">
        <f t="shared" si="33"/>
        <v>408.24356939854499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10.26948096766238</v>
      </c>
      <c r="C70" s="173">
        <f t="shared" si="73"/>
        <v>9.7348629664241564</v>
      </c>
      <c r="D70" s="173">
        <f t="shared" si="73"/>
        <v>8.9818036414817541</v>
      </c>
      <c r="E70" s="173">
        <f t="shared" si="73"/>
        <v>7.850525746036376</v>
      </c>
      <c r="F70" s="173">
        <f t="shared" si="73"/>
        <v>6.934797973361789</v>
      </c>
      <c r="H70" s="68">
        <f t="shared" si="21"/>
        <v>-20.081144182393889</v>
      </c>
      <c r="I70" s="69">
        <f t="shared" si="22"/>
        <v>40.224944572918957</v>
      </c>
      <c r="J70" s="69">
        <f t="shared" si="23"/>
        <v>20.143800390525072</v>
      </c>
      <c r="L70" t="str">
        <f t="shared" si="24"/>
        <v>92 Elementary administration and service occupations</v>
      </c>
      <c r="M70" s="173">
        <f t="shared" si="82"/>
        <v>9.9659584229878089</v>
      </c>
      <c r="N70" s="173">
        <f t="shared" si="82"/>
        <v>9.1876989822764727</v>
      </c>
      <c r="O70" s="173">
        <f t="shared" si="82"/>
        <v>8.6237688780465742</v>
      </c>
      <c r="P70" s="173">
        <f t="shared" si="82"/>
        <v>8.2786039536412339</v>
      </c>
      <c r="Q70" s="173">
        <f t="shared" si="82"/>
        <v>7.4469550152984638</v>
      </c>
      <c r="S70" s="68">
        <f t="shared" si="26"/>
        <v>-11.916857413857752</v>
      </c>
      <c r="T70" s="69">
        <f t="shared" si="27"/>
        <v>36.916907869203904</v>
      </c>
      <c r="U70" s="69">
        <f t="shared" si="28"/>
        <v>25.000050455346145</v>
      </c>
      <c r="W70" t="str">
        <f t="shared" si="29"/>
        <v>92 Elementary administration and service occupations</v>
      </c>
      <c r="X70" s="173">
        <f t="shared" si="83"/>
        <v>10.616246242114212</v>
      </c>
      <c r="Y70" s="173">
        <f t="shared" si="83"/>
        <v>10.314130349847638</v>
      </c>
      <c r="Z70" s="173">
        <f t="shared" si="83"/>
        <v>9.3750285097536601</v>
      </c>
      <c r="AA70" s="173">
        <f t="shared" si="83"/>
        <v>7.3849408578114168</v>
      </c>
      <c r="AB70" s="173">
        <f t="shared" si="83"/>
        <v>6.3892118155221302</v>
      </c>
      <c r="AD70" s="68">
        <f t="shared" si="31"/>
        <v>-28.329331995935895</v>
      </c>
      <c r="AE70" s="69">
        <f t="shared" si="32"/>
        <v>43.566976620529537</v>
      </c>
      <c r="AF70" s="69">
        <f t="shared" si="33"/>
        <v>15.23764462459364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3.5092115102603039</v>
      </c>
      <c r="I72" s="67">
        <f>IF(D35&gt;0,I35/D35*100,0)</f>
        <v>48.468442157338828</v>
      </c>
      <c r="J72" s="67">
        <f>IF(D35&gt;0,(J35/D35)*100,0)</f>
        <v>51.977653667599121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2.0025852384537632</v>
      </c>
      <c r="T72" s="67">
        <f t="shared" ref="T72" si="85">IF(O35&gt;0,T35/O35*100,0)</f>
        <v>40.194535169952992</v>
      </c>
      <c r="U72" s="67">
        <f t="shared" ref="U72" si="86">IF(O35&gt;0,(U35/O35)*100,0)</f>
        <v>42.197120408406789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5.1639193145580666</v>
      </c>
      <c r="AE72" s="67">
        <f t="shared" ref="AE72" si="88">IF(Z35&gt;0,AE35/Z35*100,0)</f>
        <v>57.555565301451431</v>
      </c>
      <c r="AF72" s="67">
        <f t="shared" ref="AF72" si="89">IF(Z35&gt;0,(AF35/Z35)*100,0)</f>
        <v>62.719484616009503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Greater Lincolnshire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Greater Lincolnshire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Greater Lincolnshire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4.0365706888637165</v>
      </c>
      <c r="C82" s="18">
        <f t="shared" ref="B82:E107" si="96">IF(AND(D$6-C$6 &lt;&gt; 0,C8&lt;&gt;0,D8&lt;&gt;0),(EXP(LN(D8/C8)/(D$6-C$6))-1)*100,0)</f>
        <v>5.2206920341773211</v>
      </c>
      <c r="D82" s="18">
        <f t="shared" si="96"/>
        <v>-2.2622845385892099</v>
      </c>
      <c r="E82" s="18">
        <f t="shared" si="96"/>
        <v>0.73276333128133864</v>
      </c>
      <c r="F82" s="18">
        <f t="shared" ref="F82:F107" si="97">IF(AND(F$6-D$6 &lt;&gt; 0,D8&lt;&gt;0,F8&lt;&gt;0),(EXP(LN(F8/D8)/(F$6-D$6))-1)*100,0)</f>
        <v>-0.27564721899374645</v>
      </c>
      <c r="H82" s="18">
        <f t="shared" ref="H82:H107" si="98">IF($F$6-$D$6 &lt;&gt; 0,(EXP(LN(1+(H45/100))/($F$6-$D$6))-1)*100,0)</f>
        <v>-0.27564721899374645</v>
      </c>
      <c r="I82" s="18">
        <f t="shared" ref="I82:I107" si="99">IF(D8&gt;0,((1+(I8/D8))^(1/($F$6-$D$6))-1)*100,0)</f>
        <v>2.5844860955560378</v>
      </c>
      <c r="J82" s="18">
        <f t="shared" ref="J82:J107" si="100">IF($F$6-$D$6 &lt;&gt; 0,(EXP(LN(1+(J45/100))/($F$6-$D$6))-1)*100,0)</f>
        <v>2.392831056811473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2.6875779273170197</v>
      </c>
      <c r="N82" s="18">
        <f t="shared" si="102"/>
        <v>6.209825556309978</v>
      </c>
      <c r="O82" s="18">
        <f t="shared" si="102"/>
        <v>-3.0244013763354394</v>
      </c>
      <c r="P82" s="18">
        <f t="shared" si="102"/>
        <v>0.31950351948284439</v>
      </c>
      <c r="Q82" s="18">
        <f t="shared" ref="Q82:Q107" si="103">IF(AND(Q$6-O$6 &lt;&gt; 0,O8&lt;&gt;0,Q8&lt;&gt;0),(EXP(LN(Q8/O8)/(Q$6-O$6))-1)*100,0)</f>
        <v>-0.80775054995531059</v>
      </c>
      <c r="S82" s="18">
        <f t="shared" ref="S82:S107" si="104">IF($F$6-$D$6 &lt;&gt; 0,(EXP(LN(1+(S45/100))/($F$6-$D$6))-1)*100,0)</f>
        <v>-0.80775054995531059</v>
      </c>
      <c r="T82" s="18">
        <f t="shared" ref="T82:T107" si="105">IF(O8&gt;0,((1+(T8/O8))^(1/($F$6-$D$6))-1)*100,0)</f>
        <v>2.3003604739237682</v>
      </c>
      <c r="U82" s="18">
        <f t="shared" ref="U82:U107" si="106">IF($F$6-$D$6 &lt;&gt; 0,(EXP(LN(1+(U45/100))/($F$6-$D$6))-1)*100,0)</f>
        <v>1.7226721728095029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7.2963450743383618</v>
      </c>
      <c r="Y82" s="18">
        <f t="shared" si="108"/>
        <v>3.0779129677837025</v>
      </c>
      <c r="Z82" s="18">
        <f t="shared" si="108"/>
        <v>-0.64207116627416072</v>
      </c>
      <c r="AA82" s="18">
        <f t="shared" si="108"/>
        <v>1.5075138326312576</v>
      </c>
      <c r="AB82" s="18">
        <f t="shared" ref="AB82:AB107" si="109">IF(AND(AB$6-Z$6 &lt;&gt; 0,Z8&lt;&gt;0,AB8&lt;&gt;0),(EXP(LN(AB8/Z8)/(AB$6-Z$6))-1)*100,0)</f>
        <v>0.78586726118470285</v>
      </c>
      <c r="AD82" s="18">
        <f t="shared" ref="AD82:AD107" si="110">IF($F$6-$D$6 &lt;&gt; 0,(EXP(LN(1+(AD45/100))/($F$6-$D$6))-1)*100,0)</f>
        <v>0.78586726118470285</v>
      </c>
      <c r="AE82" s="18">
        <f t="shared" ref="AE82:AE107" si="111">IF(Z8&gt;0,((1+(AE8/Z8))^(1/($F$6-$D$6))-1)*100,0)</f>
        <v>3.1815917615369838</v>
      </c>
      <c r="AF82" s="18">
        <f t="shared" ref="AF82:AF107" si="112">IF($F$6-$D$6 &lt;&gt; 0,(EXP(LN(1+(AF45/100))/($F$6-$D$6))-1)*100,0)</f>
        <v>3.6987960462085079</v>
      </c>
    </row>
    <row r="83" spans="1:32" x14ac:dyDescent="0.2">
      <c r="A83" t="str">
        <f t="shared" si="95"/>
        <v>12 Other managers and proprietors</v>
      </c>
      <c r="B83" s="18">
        <f t="shared" si="96"/>
        <v>2.0337823840923752</v>
      </c>
      <c r="C83" s="18">
        <f t="shared" si="96"/>
        <v>5.0151018510186107</v>
      </c>
      <c r="D83" s="18">
        <f t="shared" si="96"/>
        <v>0.57115225797017555</v>
      </c>
      <c r="E83" s="18">
        <f t="shared" si="96"/>
        <v>1.0710622473825593</v>
      </c>
      <c r="F83" s="18">
        <f t="shared" si="97"/>
        <v>0.90415009162645443</v>
      </c>
      <c r="H83" s="18">
        <f t="shared" si="98"/>
        <v>0.90415009162645443</v>
      </c>
      <c r="I83" s="18">
        <f t="shared" si="99"/>
        <v>3.0156650768578208</v>
      </c>
      <c r="J83" s="18">
        <f t="shared" si="100"/>
        <v>3.6254854552310256</v>
      </c>
      <c r="L83" t="str">
        <f t="shared" si="101"/>
        <v>12 Other managers and proprietors</v>
      </c>
      <c r="M83" s="18">
        <f t="shared" si="102"/>
        <v>1.2040834822445889</v>
      </c>
      <c r="N83" s="18">
        <f t="shared" si="102"/>
        <v>8.0406348103915448</v>
      </c>
      <c r="O83" s="18">
        <f t="shared" si="102"/>
        <v>2.0943316059346406</v>
      </c>
      <c r="P83" s="18">
        <f t="shared" si="102"/>
        <v>1.1564327038583899</v>
      </c>
      <c r="Q83" s="18">
        <f t="shared" si="103"/>
        <v>1.4681043976047636</v>
      </c>
      <c r="S83" s="18">
        <f t="shared" si="104"/>
        <v>1.4681043976047636</v>
      </c>
      <c r="T83" s="18">
        <f t="shared" si="105"/>
        <v>2.9844264750495064</v>
      </c>
      <c r="U83" s="18">
        <f t="shared" si="106"/>
        <v>3.9917030910680662</v>
      </c>
      <c r="W83" t="str">
        <f t="shared" si="107"/>
        <v>12 Other managers and proprietors</v>
      </c>
      <c r="X83" s="18">
        <f t="shared" si="108"/>
        <v>3.4608823065275462</v>
      </c>
      <c r="Y83" s="18">
        <f t="shared" si="108"/>
        <v>8.9892775398880964E-2</v>
      </c>
      <c r="Z83" s="18">
        <f t="shared" si="108"/>
        <v>-2.3528304517997256</v>
      </c>
      <c r="AA83" s="18">
        <f t="shared" si="108"/>
        <v>0.88132421744742118</v>
      </c>
      <c r="AB83" s="18">
        <f t="shared" si="109"/>
        <v>-0.20845743448459908</v>
      </c>
      <c r="AD83" s="18">
        <f t="shared" si="110"/>
        <v>-0.20845743448459908</v>
      </c>
      <c r="AE83" s="18">
        <f t="shared" si="111"/>
        <v>3.0702381531369616</v>
      </c>
      <c r="AF83" s="18">
        <f t="shared" si="112"/>
        <v>2.9344613379520101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3.0161035955746485</v>
      </c>
      <c r="C84" s="18">
        <f t="shared" si="96"/>
        <v>7.2257359932127452</v>
      </c>
      <c r="D84" s="18">
        <f t="shared" si="96"/>
        <v>4.1943220455676666</v>
      </c>
      <c r="E84" s="18">
        <f t="shared" si="96"/>
        <v>1.388249134046049</v>
      </c>
      <c r="F84" s="18">
        <f t="shared" si="97"/>
        <v>2.3151079070570457</v>
      </c>
      <c r="H84" s="18">
        <f t="shared" si="98"/>
        <v>2.3151079070570457</v>
      </c>
      <c r="I84" s="18">
        <f t="shared" si="99"/>
        <v>2.5610131286073257</v>
      </c>
      <c r="J84" s="18">
        <f t="shared" si="100"/>
        <v>4.2645043434900609</v>
      </c>
      <c r="L84" t="str">
        <f t="shared" si="101"/>
        <v>21 Science, research, engineering and technology professionals</v>
      </c>
      <c r="M84" s="18">
        <f t="shared" si="102"/>
        <v>3.0127975386902817</v>
      </c>
      <c r="N84" s="18">
        <f t="shared" si="102"/>
        <v>3.5889116782392261</v>
      </c>
      <c r="O84" s="18">
        <f t="shared" si="102"/>
        <v>3.6685302236710404</v>
      </c>
      <c r="P84" s="18">
        <f t="shared" si="102"/>
        <v>1.194844049629662</v>
      </c>
      <c r="Q84" s="18">
        <f t="shared" si="103"/>
        <v>2.012777143044775</v>
      </c>
      <c r="S84" s="18">
        <f t="shared" si="104"/>
        <v>2.012777143044775</v>
      </c>
      <c r="T84" s="18">
        <f t="shared" si="105"/>
        <v>2.2598830574337203</v>
      </c>
      <c r="U84" s="18">
        <f t="shared" si="106"/>
        <v>3.7879081567176121</v>
      </c>
      <c r="W84" t="str">
        <f t="shared" si="107"/>
        <v>21 Science, research, engineering and technology professionals</v>
      </c>
      <c r="X84" s="18">
        <f t="shared" si="108"/>
        <v>3.0321385286248725</v>
      </c>
      <c r="Y84" s="18">
        <f t="shared" si="108"/>
        <v>24.856670251788948</v>
      </c>
      <c r="Z84" s="18">
        <f t="shared" si="108"/>
        <v>6.2084900281528688</v>
      </c>
      <c r="AA84" s="18">
        <f t="shared" si="108"/>
        <v>2.0517061465237685</v>
      </c>
      <c r="AB84" s="18">
        <f t="shared" si="109"/>
        <v>3.4189025186742272</v>
      </c>
      <c r="AD84" s="18">
        <f t="shared" si="110"/>
        <v>3.4189025186742272</v>
      </c>
      <c r="AE84" s="18">
        <f t="shared" si="111"/>
        <v>3.6610571036220785</v>
      </c>
      <c r="AF84" s="18">
        <f t="shared" si="112"/>
        <v>5.923213155800644</v>
      </c>
    </row>
    <row r="85" spans="1:32" x14ac:dyDescent="0.2">
      <c r="A85" t="str">
        <f t="shared" si="95"/>
        <v>22 Health professionals</v>
      </c>
      <c r="B85" s="18">
        <f t="shared" si="96"/>
        <v>3.5255825935990526</v>
      </c>
      <c r="C85" s="18">
        <f t="shared" si="96"/>
        <v>0.95139402477424362</v>
      </c>
      <c r="D85" s="18">
        <f t="shared" si="96"/>
        <v>-0.43511252438230841</v>
      </c>
      <c r="E85" s="18">
        <f t="shared" si="96"/>
        <v>0.66011863168748963</v>
      </c>
      <c r="F85" s="18">
        <f t="shared" si="97"/>
        <v>0.29370944541005084</v>
      </c>
      <c r="H85" s="18">
        <f t="shared" si="98"/>
        <v>0.29370944541005084</v>
      </c>
      <c r="I85" s="18">
        <f t="shared" si="99"/>
        <v>2.8402562571798073</v>
      </c>
      <c r="J85" s="18">
        <f t="shared" si="100"/>
        <v>3.0400894930770805</v>
      </c>
      <c r="L85" t="str">
        <f t="shared" si="101"/>
        <v>22 Health professionals</v>
      </c>
      <c r="M85" s="18">
        <f t="shared" si="102"/>
        <v>1.6095232970980033</v>
      </c>
      <c r="N85" s="18">
        <f t="shared" si="102"/>
        <v>13.577672329973423</v>
      </c>
      <c r="O85" s="18">
        <f t="shared" si="102"/>
        <v>-0.48638030977483648</v>
      </c>
      <c r="P85" s="18">
        <f t="shared" si="102"/>
        <v>0.5650295176837572</v>
      </c>
      <c r="Q85" s="18">
        <f t="shared" si="103"/>
        <v>0.21333104051954876</v>
      </c>
      <c r="S85" s="18">
        <f t="shared" si="104"/>
        <v>0.21333104051954876</v>
      </c>
      <c r="T85" s="18">
        <f t="shared" si="105"/>
        <v>2.1560285219160535</v>
      </c>
      <c r="U85" s="18">
        <f t="shared" si="106"/>
        <v>2.3149271523254189</v>
      </c>
      <c r="W85" t="str">
        <f t="shared" si="107"/>
        <v>22 Health professionals</v>
      </c>
      <c r="X85" s="18">
        <f t="shared" si="108"/>
        <v>4.1714780612729374</v>
      </c>
      <c r="Y85" s="18">
        <f t="shared" si="108"/>
        <v>-3.0472099491224092</v>
      </c>
      <c r="Z85" s="18">
        <f t="shared" si="108"/>
        <v>-0.41611936118407522</v>
      </c>
      <c r="AA85" s="18">
        <f t="shared" si="108"/>
        <v>0.69506803744785461</v>
      </c>
      <c r="AB85" s="18">
        <f t="shared" si="109"/>
        <v>0.32330136272700205</v>
      </c>
      <c r="AD85" s="18">
        <f t="shared" si="110"/>
        <v>0.32330136272700205</v>
      </c>
      <c r="AE85" s="18">
        <f t="shared" si="111"/>
        <v>3.0787025848469485</v>
      </c>
      <c r="AF85" s="18">
        <f t="shared" si="112"/>
        <v>3.2919081122076532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0.43128215640870771</v>
      </c>
      <c r="C86" s="18">
        <f t="shared" si="96"/>
        <v>4.574327859139049</v>
      </c>
      <c r="D86" s="18">
        <f t="shared" si="96"/>
        <v>-1.4799319624908769</v>
      </c>
      <c r="E86" s="18">
        <f t="shared" si="96"/>
        <v>0.28872648789199928</v>
      </c>
      <c r="F86" s="18">
        <f t="shared" si="97"/>
        <v>-0.30432640784666676</v>
      </c>
      <c r="H86" s="18">
        <f t="shared" si="98"/>
        <v>-0.30432640784666676</v>
      </c>
      <c r="I86" s="18">
        <f t="shared" si="99"/>
        <v>2.5359558288818862</v>
      </c>
      <c r="J86" s="18">
        <f t="shared" si="100"/>
        <v>2.3230705002196705</v>
      </c>
      <c r="L86" t="str">
        <f t="shared" si="101"/>
        <v>23 Teaching and other educational professionals</v>
      </c>
      <c r="M86" s="18">
        <f t="shared" si="102"/>
        <v>-1.7659585922889742</v>
      </c>
      <c r="N86" s="18">
        <f t="shared" si="102"/>
        <v>4.5995929540458169</v>
      </c>
      <c r="O86" s="18">
        <f t="shared" si="102"/>
        <v>-0.51033100464339398</v>
      </c>
      <c r="P86" s="18">
        <f t="shared" si="102"/>
        <v>0.30158674367100069</v>
      </c>
      <c r="Q86" s="18">
        <f t="shared" si="103"/>
        <v>3.0213938702061682E-2</v>
      </c>
      <c r="S86" s="18">
        <f t="shared" si="104"/>
        <v>3.0213938702061682E-2</v>
      </c>
      <c r="T86" s="18">
        <f t="shared" si="105"/>
        <v>2.3342397856866537</v>
      </c>
      <c r="U86" s="18">
        <f t="shared" si="106"/>
        <v>2.3561265841689938</v>
      </c>
      <c r="W86" t="str">
        <f t="shared" si="107"/>
        <v>23 Teaching and other educational professionals</v>
      </c>
      <c r="X86" s="18">
        <f t="shared" si="108"/>
        <v>1.8408404650196886</v>
      </c>
      <c r="Y86" s="18">
        <f t="shared" si="108"/>
        <v>4.5595198613947563</v>
      </c>
      <c r="Z86" s="18">
        <f t="shared" si="108"/>
        <v>-2.0666859947159222</v>
      </c>
      <c r="AA86" s="18">
        <f t="shared" si="108"/>
        <v>0.28055993351647768</v>
      </c>
      <c r="AB86" s="18">
        <f t="shared" si="109"/>
        <v>-0.50804062931540939</v>
      </c>
      <c r="AD86" s="18">
        <f t="shared" si="110"/>
        <v>-0.50804062931540939</v>
      </c>
      <c r="AE86" s="18">
        <f t="shared" si="111"/>
        <v>2.6516940352769858</v>
      </c>
      <c r="AF86" s="18">
        <f t="shared" si="112"/>
        <v>2.3036189858610223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3.7213942972073921</v>
      </c>
      <c r="C87" s="18">
        <f t="shared" si="96"/>
        <v>14.199389229641323</v>
      </c>
      <c r="D87" s="18">
        <f t="shared" si="96"/>
        <v>0.72102307347332584</v>
      </c>
      <c r="E87" s="18">
        <f t="shared" si="96"/>
        <v>1.1078975066129981</v>
      </c>
      <c r="F87" s="18">
        <f t="shared" si="97"/>
        <v>0.97877453193280228</v>
      </c>
      <c r="H87" s="18">
        <f t="shared" si="98"/>
        <v>0.97877453193280228</v>
      </c>
      <c r="I87" s="18">
        <f t="shared" si="99"/>
        <v>2.7867230860872727</v>
      </c>
      <c r="J87" s="18">
        <f t="shared" si="100"/>
        <v>3.4679636354908894</v>
      </c>
      <c r="L87" t="str">
        <f t="shared" si="101"/>
        <v>24 Business, media and public service professionals</v>
      </c>
      <c r="M87" s="18">
        <f t="shared" si="102"/>
        <v>1.568581508205491</v>
      </c>
      <c r="N87" s="18">
        <f t="shared" si="102"/>
        <v>13.034656604939588</v>
      </c>
      <c r="O87" s="18">
        <f t="shared" si="102"/>
        <v>0.89317197118508052</v>
      </c>
      <c r="P87" s="18">
        <f t="shared" si="102"/>
        <v>0.82392196300966614</v>
      </c>
      <c r="Q87" s="18">
        <f t="shared" si="103"/>
        <v>0.84700001622290966</v>
      </c>
      <c r="S87" s="18">
        <f t="shared" si="104"/>
        <v>0.84700001622290966</v>
      </c>
      <c r="T87" s="18">
        <f t="shared" si="105"/>
        <v>2.4919633703005095</v>
      </c>
      <c r="U87" s="18">
        <f t="shared" si="106"/>
        <v>3.1028303981802674</v>
      </c>
      <c r="W87" t="str">
        <f t="shared" si="107"/>
        <v>24 Business, media and public service professionals</v>
      </c>
      <c r="X87" s="18">
        <f t="shared" si="108"/>
        <v>6.565034421610183</v>
      </c>
      <c r="Y87" s="18">
        <f t="shared" si="108"/>
        <v>15.564083593502986</v>
      </c>
      <c r="Z87" s="18">
        <f t="shared" si="108"/>
        <v>0.52227604662617999</v>
      </c>
      <c r="AA87" s="18">
        <f t="shared" si="108"/>
        <v>1.4305600633725879</v>
      </c>
      <c r="AB87" s="18">
        <f t="shared" si="109"/>
        <v>1.1268904855024964</v>
      </c>
      <c r="AD87" s="18">
        <f t="shared" si="110"/>
        <v>1.1268904855024964</v>
      </c>
      <c r="AE87" s="18">
        <f t="shared" si="111"/>
        <v>3.1105889369508644</v>
      </c>
      <c r="AF87" s="18">
        <f t="shared" si="112"/>
        <v>3.8653737808360011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3.5654436718260962</v>
      </c>
      <c r="C88" s="18">
        <f t="shared" si="96"/>
        <v>12.654841497882874</v>
      </c>
      <c r="D88" s="18">
        <f t="shared" si="96"/>
        <v>-1.5235499816016351</v>
      </c>
      <c r="E88" s="18">
        <f t="shared" si="96"/>
        <v>0.71900691308379727</v>
      </c>
      <c r="F88" s="18">
        <f t="shared" si="97"/>
        <v>-3.4129669856530764E-2</v>
      </c>
      <c r="H88" s="18">
        <f t="shared" si="98"/>
        <v>-3.4129669856530764E-2</v>
      </c>
      <c r="I88" s="18">
        <f t="shared" si="99"/>
        <v>2.1685624242184343</v>
      </c>
      <c r="J88" s="18">
        <f t="shared" si="100"/>
        <v>2.1433041148797738</v>
      </c>
      <c r="L88" t="str">
        <f t="shared" si="101"/>
        <v>31 Science, engineering and technology associate professionals</v>
      </c>
      <c r="M88" s="18">
        <f t="shared" si="102"/>
        <v>4.2138498520206014</v>
      </c>
      <c r="N88" s="18">
        <f t="shared" si="102"/>
        <v>9.5473085599276697</v>
      </c>
      <c r="O88" s="18">
        <f t="shared" si="102"/>
        <v>-2.4886754528437471</v>
      </c>
      <c r="P88" s="18">
        <f t="shared" si="102"/>
        <v>0.33569420659582683</v>
      </c>
      <c r="Q88" s="18">
        <f t="shared" si="103"/>
        <v>-0.61473688987717656</v>
      </c>
      <c r="S88" s="18">
        <f t="shared" si="104"/>
        <v>-0.61473688987717656</v>
      </c>
      <c r="T88" s="18">
        <f t="shared" si="105"/>
        <v>1.8739925747344177</v>
      </c>
      <c r="U88" s="18">
        <f t="shared" si="106"/>
        <v>1.405015404587151</v>
      </c>
      <c r="W88" t="str">
        <f t="shared" si="107"/>
        <v>31 Science, engineering and technology associate professionals</v>
      </c>
      <c r="X88" s="18">
        <f t="shared" si="108"/>
        <v>1.5734434810859899</v>
      </c>
      <c r="Y88" s="18">
        <f t="shared" si="108"/>
        <v>22.836368940948937</v>
      </c>
      <c r="Z88" s="18">
        <f t="shared" si="108"/>
        <v>1.0983722628734149</v>
      </c>
      <c r="AA88" s="18">
        <f t="shared" si="108"/>
        <v>1.6023936969165931</v>
      </c>
      <c r="AB88" s="18">
        <f t="shared" si="109"/>
        <v>1.4341079716961636</v>
      </c>
      <c r="AD88" s="18">
        <f t="shared" si="110"/>
        <v>1.4341079716961636</v>
      </c>
      <c r="AE88" s="18">
        <f t="shared" si="111"/>
        <v>2.9669378546749225</v>
      </c>
      <c r="AF88" s="18">
        <f t="shared" si="112"/>
        <v>3.9523099615305313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3.2075564227700859</v>
      </c>
      <c r="C89" s="18">
        <f t="shared" si="96"/>
        <v>2.2093306315429828</v>
      </c>
      <c r="D89" s="18">
        <f t="shared" si="96"/>
        <v>9.4989198728200108</v>
      </c>
      <c r="E89" s="18">
        <f t="shared" si="96"/>
        <v>1.6144053157249205</v>
      </c>
      <c r="F89" s="18">
        <f t="shared" si="97"/>
        <v>4.1773881525108081</v>
      </c>
      <c r="H89" s="18">
        <f t="shared" si="98"/>
        <v>4.1773881525108081</v>
      </c>
      <c r="I89" s="18">
        <f t="shared" si="99"/>
        <v>4.4660935040082173</v>
      </c>
      <c r="J89" s="18">
        <f t="shared" si="100"/>
        <v>7.037211823061984</v>
      </c>
      <c r="L89" t="str">
        <f t="shared" si="101"/>
        <v>32 Health and social care associate professionals</v>
      </c>
      <c r="M89" s="18">
        <f t="shared" si="102"/>
        <v>5.4877256553220732E-2</v>
      </c>
      <c r="N89" s="18">
        <f t="shared" si="102"/>
        <v>13.501676750812353</v>
      </c>
      <c r="O89" s="18">
        <f t="shared" si="102"/>
        <v>5.7900789417394849</v>
      </c>
      <c r="P89" s="18">
        <f t="shared" si="102"/>
        <v>1.2527062008337086</v>
      </c>
      <c r="Q89" s="18">
        <f>IF(AND(Q$6-O$6 &lt;&gt; 0,O15&lt;&gt;0,Q15&lt;&gt;0),(EXP(LN(Q15/O15)/(Q$6-O$6))-1)*100,0)</f>
        <v>2.7431176984470174</v>
      </c>
      <c r="S89" s="18">
        <f t="shared" si="104"/>
        <v>2.7431176984470174</v>
      </c>
      <c r="T89" s="18">
        <f t="shared" si="105"/>
        <v>3.3544939593474155</v>
      </c>
      <c r="U89" s="18">
        <f t="shared" si="106"/>
        <v>5.2063271262722255</v>
      </c>
      <c r="W89" t="str">
        <f t="shared" si="107"/>
        <v>32 Health and social care associate professionals</v>
      </c>
      <c r="X89" s="18">
        <f t="shared" si="108"/>
        <v>4.0194988025465728</v>
      </c>
      <c r="Y89" s="18">
        <f t="shared" si="108"/>
        <v>-0.42817772904072404</v>
      </c>
      <c r="Z89" s="18">
        <f t="shared" si="108"/>
        <v>10.406531349778291</v>
      </c>
      <c r="AA89" s="18">
        <f t="shared" si="108"/>
        <v>1.6906939792219244</v>
      </c>
      <c r="AB89" s="18">
        <f t="shared" si="109"/>
        <v>4.5167097409388068</v>
      </c>
      <c r="AD89" s="18">
        <f t="shared" si="110"/>
        <v>4.5167097409388068</v>
      </c>
      <c r="AE89" s="18">
        <f t="shared" si="111"/>
        <v>4.7360494305463074</v>
      </c>
      <c r="AF89" s="18">
        <f t="shared" si="112"/>
        <v>7.4586021052241547</v>
      </c>
    </row>
    <row r="90" spans="1:32" x14ac:dyDescent="0.2">
      <c r="A90" t="str">
        <f t="shared" si="95"/>
        <v>33 Protective service occupations</v>
      </c>
      <c r="B90" s="18">
        <f t="shared" si="96"/>
        <v>-5.8648711108777452E-2</v>
      </c>
      <c r="C90" s="18">
        <f t="shared" si="96"/>
        <v>5.190281070774172</v>
      </c>
      <c r="D90" s="18">
        <f t="shared" si="96"/>
        <v>-2.8844923690450996</v>
      </c>
      <c r="E90" s="18">
        <f t="shared" si="96"/>
        <v>0.55317295100143493</v>
      </c>
      <c r="F90" s="18">
        <f t="shared" si="97"/>
        <v>-0.6060276737569148</v>
      </c>
      <c r="H90" s="18">
        <f t="shared" si="98"/>
        <v>-0.6060276737569148</v>
      </c>
      <c r="I90" s="18">
        <f t="shared" si="99"/>
        <v>1.7004079825418073</v>
      </c>
      <c r="J90" s="18">
        <f t="shared" si="100"/>
        <v>1.226430420392588</v>
      </c>
      <c r="L90" t="str">
        <f t="shared" si="101"/>
        <v>33 Protective service occupations</v>
      </c>
      <c r="M90" s="18">
        <f t="shared" si="102"/>
        <v>-0.57858392240273115</v>
      </c>
      <c r="N90" s="18">
        <f t="shared" si="102"/>
        <v>3.4827532759797553</v>
      </c>
      <c r="O90" s="18">
        <f t="shared" si="102"/>
        <v>-3.0506550321171444</v>
      </c>
      <c r="P90" s="18">
        <f t="shared" si="102"/>
        <v>-0.16434978409729517</v>
      </c>
      <c r="Q90" s="18">
        <f t="shared" si="103"/>
        <v>-1.1358750172118404</v>
      </c>
      <c r="S90" s="18">
        <f t="shared" si="104"/>
        <v>-1.1358750172118404</v>
      </c>
      <c r="T90" s="18">
        <f t="shared" si="105"/>
        <v>1.4372803398261302</v>
      </c>
      <c r="U90" s="18">
        <f t="shared" si="106"/>
        <v>0.52192726913249388</v>
      </c>
      <c r="W90" t="str">
        <f t="shared" si="107"/>
        <v>33 Protective service occupations</v>
      </c>
      <c r="X90" s="18">
        <f t="shared" si="108"/>
        <v>2.1656607343472523</v>
      </c>
      <c r="Y90" s="18">
        <f t="shared" si="108"/>
        <v>12.016423945353116</v>
      </c>
      <c r="Z90" s="18">
        <f t="shared" si="108"/>
        <v>-2.2804893942674265</v>
      </c>
      <c r="AA90" s="18">
        <f t="shared" si="108"/>
        <v>2.7836822641176928</v>
      </c>
      <c r="AB90" s="18">
        <f t="shared" si="109"/>
        <v>1.0671166876663252</v>
      </c>
      <c r="AD90" s="18">
        <f t="shared" si="110"/>
        <v>1.0671166876663252</v>
      </c>
      <c r="AE90" s="18">
        <f t="shared" si="111"/>
        <v>2.597235071668158</v>
      </c>
      <c r="AF90" s="18">
        <f t="shared" si="112"/>
        <v>3.3598456200391702</v>
      </c>
    </row>
    <row r="91" spans="1:32" x14ac:dyDescent="0.2">
      <c r="A91" t="str">
        <f t="shared" si="95"/>
        <v>34 Culture, media and sports occupations</v>
      </c>
      <c r="B91" s="18">
        <f t="shared" si="96"/>
        <v>0.26937784931577724</v>
      </c>
      <c r="C91" s="18">
        <f t="shared" si="96"/>
        <v>3.2689434763066849</v>
      </c>
      <c r="D91" s="18">
        <f t="shared" si="96"/>
        <v>-3.2437975238176597</v>
      </c>
      <c r="E91" s="18">
        <f t="shared" si="96"/>
        <v>0.55789057560378108</v>
      </c>
      <c r="F91" s="18">
        <f t="shared" si="97"/>
        <v>-0.72565251059176772</v>
      </c>
      <c r="H91" s="18">
        <f t="shared" si="98"/>
        <v>-0.72565251059176772</v>
      </c>
      <c r="I91" s="18">
        <f t="shared" si="99"/>
        <v>2.2537745388985009</v>
      </c>
      <c r="J91" s="18">
        <f t="shared" si="100"/>
        <v>1.7304338055050827</v>
      </c>
      <c r="L91" t="str">
        <f t="shared" si="101"/>
        <v>34 Culture, media and sports occupations</v>
      </c>
      <c r="M91" s="18">
        <f t="shared" si="102"/>
        <v>-2.625178781132953</v>
      </c>
      <c r="N91" s="18">
        <f t="shared" si="102"/>
        <v>4.2500278522128454E-2</v>
      </c>
      <c r="O91" s="18">
        <f t="shared" si="102"/>
        <v>-3.6087100028858288</v>
      </c>
      <c r="P91" s="18">
        <f t="shared" si="102"/>
        <v>0.54736700987778608</v>
      </c>
      <c r="Q91" s="18">
        <f t="shared" si="103"/>
        <v>-0.85753049019164918</v>
      </c>
      <c r="S91" s="18">
        <f t="shared" si="104"/>
        <v>-0.85753049019164918</v>
      </c>
      <c r="T91" s="18">
        <f t="shared" si="105"/>
        <v>1.9641295390288471</v>
      </c>
      <c r="U91" s="18">
        <f t="shared" si="106"/>
        <v>1.3211867336136551</v>
      </c>
      <c r="W91" t="str">
        <f t="shared" si="107"/>
        <v>34 Culture, media and sports occupations</v>
      </c>
      <c r="X91" s="18">
        <f t="shared" si="108"/>
        <v>4.0138869786743525</v>
      </c>
      <c r="Y91" s="18">
        <f t="shared" si="108"/>
        <v>6.8093828577631355</v>
      </c>
      <c r="Z91" s="18">
        <f>IF(AND(AA$6-Z$6 &lt;&gt; 0,Z17&lt;&gt;0,AA17&lt;&gt;0),(EXP(LN(AA17/Z17)/(AA$6-Z$6))-1)*100,0)</f>
        <v>-2.8743906670114394</v>
      </c>
      <c r="AA91" s="18">
        <f t="shared" si="108"/>
        <v>0.56829419971309303</v>
      </c>
      <c r="AB91" s="18">
        <f t="shared" si="109"/>
        <v>-0.5926168452281444</v>
      </c>
      <c r="AD91" s="18">
        <f t="shared" si="110"/>
        <v>-0.5926168452281444</v>
      </c>
      <c r="AE91" s="18">
        <f t="shared" si="111"/>
        <v>2.5399649110613431</v>
      </c>
      <c r="AF91" s="18">
        <f t="shared" si="112"/>
        <v>2.1283357267896763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1.4087957945148277</v>
      </c>
      <c r="C92" s="18">
        <f t="shared" si="96"/>
        <v>6.5849141662439381</v>
      </c>
      <c r="D92" s="18">
        <f t="shared" si="96"/>
        <v>-8.0948542436010129E-2</v>
      </c>
      <c r="E92" s="18">
        <f t="shared" si="96"/>
        <v>0.46814890344537563</v>
      </c>
      <c r="F92" s="18">
        <f t="shared" si="97"/>
        <v>0.28478195746237667</v>
      </c>
      <c r="H92" s="18">
        <f t="shared" si="98"/>
        <v>0.28478195746237667</v>
      </c>
      <c r="I92" s="18">
        <f t="shared" si="99"/>
        <v>2.5421439378413346</v>
      </c>
      <c r="J92" s="18">
        <f t="shared" si="100"/>
        <v>2.7437805093368128</v>
      </c>
      <c r="L92" t="str">
        <f t="shared" si="101"/>
        <v>35 Business and public service associate professionals</v>
      </c>
      <c r="M92" s="18">
        <f t="shared" si="102"/>
        <v>0.52723384809454377</v>
      </c>
      <c r="N92" s="18">
        <f t="shared" si="102"/>
        <v>8.6641154874354207</v>
      </c>
      <c r="O92" s="18">
        <f t="shared" si="102"/>
        <v>-0.31557375747787164</v>
      </c>
      <c r="P92" s="18">
        <f t="shared" si="102"/>
        <v>0.11441419759308236</v>
      </c>
      <c r="Q92" s="18">
        <f t="shared" si="103"/>
        <v>-2.9120809951121984E-2</v>
      </c>
      <c r="S92" s="18">
        <f t="shared" si="104"/>
        <v>-2.9120809951121984E-2</v>
      </c>
      <c r="T92" s="18">
        <f t="shared" si="105"/>
        <v>2.1544080350847761</v>
      </c>
      <c r="U92" s="18">
        <f t="shared" si="106"/>
        <v>2.1328126293347127</v>
      </c>
      <c r="W92" t="str">
        <f t="shared" si="107"/>
        <v>35 Business and public service associate professionals</v>
      </c>
      <c r="X92" s="18">
        <f t="shared" si="108"/>
        <v>2.4825256606289647</v>
      </c>
      <c r="Y92" s="18">
        <f t="shared" si="108"/>
        <v>4.1714939828700448</v>
      </c>
      <c r="Z92" s="18">
        <f t="shared" si="108"/>
        <v>0.20021862008217095</v>
      </c>
      <c r="AA92" s="18">
        <f t="shared" si="108"/>
        <v>0.87161990574444737</v>
      </c>
      <c r="AB92" s="18">
        <f t="shared" si="109"/>
        <v>0.64732109452425579</v>
      </c>
      <c r="AD92" s="18">
        <f t="shared" si="110"/>
        <v>0.64732109452425579</v>
      </c>
      <c r="AE92" s="18">
        <f t="shared" si="111"/>
        <v>2.9857050699245713</v>
      </c>
      <c r="AF92" s="18">
        <f t="shared" si="112"/>
        <v>3.4213393907520206</v>
      </c>
    </row>
    <row r="93" spans="1:32" x14ac:dyDescent="0.2">
      <c r="A93" t="str">
        <f t="shared" si="95"/>
        <v>41 Administrative occupations</v>
      </c>
      <c r="B93" s="18">
        <f t="shared" si="96"/>
        <v>-0.68491785147378748</v>
      </c>
      <c r="C93" s="18">
        <f t="shared" si="96"/>
        <v>4.4070314785279452</v>
      </c>
      <c r="D93" s="18">
        <f t="shared" si="96"/>
        <v>0.26610210311499571</v>
      </c>
      <c r="E93" s="18">
        <f t="shared" si="96"/>
        <v>-0.18674792282650232</v>
      </c>
      <c r="F93" s="18">
        <f t="shared" si="97"/>
        <v>-3.6025625880720114E-2</v>
      </c>
      <c r="H93" s="18">
        <f t="shared" si="98"/>
        <v>-3.6025625880720114E-2</v>
      </c>
      <c r="I93" s="18">
        <f t="shared" si="99"/>
        <v>2.7733331239719661</v>
      </c>
      <c r="J93" s="18">
        <f t="shared" si="100"/>
        <v>2.7487907650464383</v>
      </c>
      <c r="L93" t="str">
        <f t="shared" si="101"/>
        <v>41 Administrative occupations</v>
      </c>
      <c r="M93" s="18">
        <f t="shared" si="102"/>
        <v>-2.1856665307935175</v>
      </c>
      <c r="N93" s="18">
        <f t="shared" si="102"/>
        <v>22.624755853122537</v>
      </c>
      <c r="O93" s="18">
        <f t="shared" si="102"/>
        <v>0.87578651928019724</v>
      </c>
      <c r="P93" s="18">
        <f t="shared" si="102"/>
        <v>0.93395048598154951</v>
      </c>
      <c r="Q93" s="18">
        <f t="shared" si="103"/>
        <v>0.91455877172903488</v>
      </c>
      <c r="S93" s="18">
        <f t="shared" si="104"/>
        <v>0.91455877172903488</v>
      </c>
      <c r="T93" s="18">
        <f t="shared" si="105"/>
        <v>2.2337207051657204</v>
      </c>
      <c r="U93" s="18">
        <f t="shared" si="106"/>
        <v>2.9168155561696052</v>
      </c>
      <c r="W93" t="str">
        <f t="shared" si="107"/>
        <v>41 Administrative occupations</v>
      </c>
      <c r="X93" s="18">
        <f t="shared" si="108"/>
        <v>-0.22346502769307053</v>
      </c>
      <c r="Y93" s="18">
        <f t="shared" si="108"/>
        <v>-0.92253122191471304</v>
      </c>
      <c r="Z93" s="18">
        <f t="shared" si="108"/>
        <v>4.1645809316448457E-2</v>
      </c>
      <c r="AA93" s="18">
        <f t="shared" si="108"/>
        <v>-0.64094060780703899</v>
      </c>
      <c r="AB93" s="18">
        <f t="shared" si="109"/>
        <v>-0.41393085566848731</v>
      </c>
      <c r="AD93" s="18">
        <f t="shared" si="110"/>
        <v>-0.41393085566848731</v>
      </c>
      <c r="AE93" s="18">
        <f t="shared" si="111"/>
        <v>2.9593195449404419</v>
      </c>
      <c r="AF93" s="18">
        <f t="shared" si="112"/>
        <v>2.6869920032949857</v>
      </c>
    </row>
    <row r="94" spans="1:32" x14ac:dyDescent="0.2">
      <c r="A94" t="str">
        <f t="shared" si="95"/>
        <v>42 Secretarial and related occupations</v>
      </c>
      <c r="B94" s="18">
        <f t="shared" si="96"/>
        <v>-1.7943411743111537</v>
      </c>
      <c r="C94" s="18">
        <f t="shared" si="96"/>
        <v>-1.7978231700274017</v>
      </c>
      <c r="D94" s="18">
        <f t="shared" si="96"/>
        <v>-1.5446384511392797</v>
      </c>
      <c r="E94" s="18">
        <f t="shared" si="96"/>
        <v>-2.7621262709936922</v>
      </c>
      <c r="F94" s="18">
        <f t="shared" si="97"/>
        <v>-2.3579790711757642</v>
      </c>
      <c r="H94" s="18">
        <f t="shared" si="98"/>
        <v>-2.3579790711757642</v>
      </c>
      <c r="I94" s="18">
        <f t="shared" si="99"/>
        <v>2.4950556447125072</v>
      </c>
      <c r="J94" s="18">
        <f t="shared" si="100"/>
        <v>0.91482901429686958</v>
      </c>
      <c r="L94" t="str">
        <f t="shared" si="101"/>
        <v>42 Secretarial and related occupations</v>
      </c>
      <c r="M94" s="18">
        <f t="shared" si="102"/>
        <v>-7.2365903166985657</v>
      </c>
      <c r="N94" s="18">
        <f t="shared" si="102"/>
        <v>4.6087034960885731</v>
      </c>
      <c r="O94" s="18">
        <f t="shared" si="102"/>
        <v>-2.7126837363946166</v>
      </c>
      <c r="P94" s="18">
        <f t="shared" si="102"/>
        <v>1.6877951990754703</v>
      </c>
      <c r="Q94" s="18">
        <f t="shared" si="103"/>
        <v>0.19928636794370735</v>
      </c>
      <c r="S94" s="18">
        <f t="shared" si="104"/>
        <v>0.19928636794370735</v>
      </c>
      <c r="T94" s="18">
        <f t="shared" si="105"/>
        <v>1.7608322216337458</v>
      </c>
      <c r="U94" s="18">
        <f t="shared" si="106"/>
        <v>1.9174111230070512</v>
      </c>
      <c r="W94" t="str">
        <f t="shared" si="107"/>
        <v>42 Secretarial and related occupations</v>
      </c>
      <c r="X94" s="18">
        <f t="shared" si="108"/>
        <v>-1.3210161532281606</v>
      </c>
      <c r="Y94" s="18">
        <f t="shared" si="108"/>
        <v>-2.2742631550795922</v>
      </c>
      <c r="Z94" s="18">
        <f t="shared" si="108"/>
        <v>-1.4540025895009467</v>
      </c>
      <c r="AA94" s="18">
        <f t="shared" si="108"/>
        <v>-3.1797573015637126</v>
      </c>
      <c r="AB94" s="18">
        <f t="shared" si="109"/>
        <v>-2.6078901053712134</v>
      </c>
      <c r="AD94" s="18">
        <f t="shared" si="110"/>
        <v>-2.6078901053712134</v>
      </c>
      <c r="AE94" s="18">
        <f t="shared" si="111"/>
        <v>2.5504521615824061</v>
      </c>
      <c r="AF94" s="18">
        <f t="shared" si="112"/>
        <v>0.82870847299614248</v>
      </c>
    </row>
    <row r="95" spans="1:32" x14ac:dyDescent="0.2">
      <c r="A95" t="str">
        <f t="shared" si="95"/>
        <v>51 Skilled agricultural and related trades</v>
      </c>
      <c r="B95" s="18">
        <f t="shared" si="96"/>
        <v>-0.9701753091363452</v>
      </c>
      <c r="C95" s="18">
        <f t="shared" si="96"/>
        <v>16.760977569830416</v>
      </c>
      <c r="D95" s="18">
        <f t="shared" si="96"/>
        <v>-1.4927372603544709</v>
      </c>
      <c r="E95" s="18">
        <f t="shared" si="96"/>
        <v>-8.0946163232842316E-2</v>
      </c>
      <c r="F95" s="18">
        <f t="shared" si="97"/>
        <v>-0.55377716898685758</v>
      </c>
      <c r="H95" s="18">
        <f t="shared" si="98"/>
        <v>-0.55377716898685758</v>
      </c>
      <c r="I95" s="18">
        <f t="shared" si="99"/>
        <v>2.7992133655734053</v>
      </c>
      <c r="J95" s="18">
        <f t="shared" si="100"/>
        <v>2.4279631345120123</v>
      </c>
      <c r="L95" t="str">
        <f t="shared" si="101"/>
        <v>51 Skilled agricultural and related trades</v>
      </c>
      <c r="M95" s="18">
        <f t="shared" si="102"/>
        <v>-5.4921176960574964</v>
      </c>
      <c r="N95" s="18">
        <f t="shared" si="102"/>
        <v>35.926826134506662</v>
      </c>
      <c r="O95" s="18">
        <f t="shared" si="102"/>
        <v>-2.0252190415739557</v>
      </c>
      <c r="P95" s="18">
        <f t="shared" si="102"/>
        <v>-0.33750594538231038</v>
      </c>
      <c r="Q95" s="18">
        <f t="shared" si="103"/>
        <v>-0.90328277405176127</v>
      </c>
      <c r="S95" s="18">
        <f t="shared" si="104"/>
        <v>-0.90328277405176127</v>
      </c>
      <c r="T95" s="18">
        <f t="shared" si="105"/>
        <v>2.5166975902787492</v>
      </c>
      <c r="U95" s="18">
        <f t="shared" si="106"/>
        <v>1.8916872787809957</v>
      </c>
      <c r="W95" t="str">
        <f t="shared" si="107"/>
        <v>51 Skilled agricultural and related trades</v>
      </c>
      <c r="X95" s="18">
        <f t="shared" si="108"/>
        <v>12.545508111850046</v>
      </c>
      <c r="Y95" s="18">
        <f t="shared" si="108"/>
        <v>-20.583850984401941</v>
      </c>
      <c r="Z95" s="18">
        <f t="shared" si="108"/>
        <v>0.20450433410206248</v>
      </c>
      <c r="AA95" s="18">
        <f t="shared" si="108"/>
        <v>0.65030110274704178</v>
      </c>
      <c r="AB95" s="18">
        <f t="shared" si="109"/>
        <v>0.50148224872037517</v>
      </c>
      <c r="AD95" s="18">
        <f t="shared" si="110"/>
        <v>0.50148224872037517</v>
      </c>
      <c r="AE95" s="18">
        <f t="shared" si="111"/>
        <v>3.6699292985259868</v>
      </c>
      <c r="AF95" s="18">
        <f t="shared" si="112"/>
        <v>3.9771107171164388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-0.66626788872553577</v>
      </c>
      <c r="C96" s="18">
        <f t="shared" si="96"/>
        <v>-11.434116202666743</v>
      </c>
      <c r="D96" s="18">
        <f t="shared" si="96"/>
        <v>-0.65279464965372069</v>
      </c>
      <c r="E96" s="18">
        <f t="shared" si="96"/>
        <v>-0.74977604861181657</v>
      </c>
      <c r="F96" s="18">
        <f t="shared" si="97"/>
        <v>-0.71745943929563127</v>
      </c>
      <c r="H96" s="18">
        <f t="shared" si="98"/>
        <v>-0.71745943929563127</v>
      </c>
      <c r="I96" s="18">
        <f t="shared" si="99"/>
        <v>2.050153774660024</v>
      </c>
      <c r="J96" s="18">
        <f t="shared" si="100"/>
        <v>1.5173986845777643</v>
      </c>
      <c r="L96" t="str">
        <f t="shared" si="101"/>
        <v>52 Skilled metal, electrical and electronic trades</v>
      </c>
      <c r="M96" s="18">
        <f t="shared" si="102"/>
        <v>-0.872963975526031</v>
      </c>
      <c r="N96" s="18">
        <f t="shared" si="102"/>
        <v>-11.115437103098758</v>
      </c>
      <c r="O96" s="18">
        <f t="shared" si="102"/>
        <v>-0.94535049052260067</v>
      </c>
      <c r="P96" s="18">
        <f t="shared" si="102"/>
        <v>-0.87628346237238475</v>
      </c>
      <c r="Q96" s="18">
        <f t="shared" si="103"/>
        <v>-0.89931115429868758</v>
      </c>
      <c r="S96" s="18">
        <f t="shared" si="104"/>
        <v>-0.89931115429868758</v>
      </c>
      <c r="T96" s="18">
        <f t="shared" si="105"/>
        <v>1.9889634291039959</v>
      </c>
      <c r="U96" s="18">
        <f t="shared" si="106"/>
        <v>1.3176381158185979</v>
      </c>
      <c r="W96" t="str">
        <f t="shared" si="107"/>
        <v>52 Skilled metal, electrical and electronic trades</v>
      </c>
      <c r="X96" s="18">
        <f t="shared" si="108"/>
        <v>10.839531783854305</v>
      </c>
      <c r="Y96" s="18">
        <f t="shared" si="108"/>
        <v>-24.95283170374115</v>
      </c>
      <c r="Z96" s="18">
        <f t="shared" si="108"/>
        <v>10.926904398995042</v>
      </c>
      <c r="AA96" s="18">
        <f t="shared" si="108"/>
        <v>2.3610171900984023</v>
      </c>
      <c r="AB96" s="18">
        <f t="shared" si="109"/>
        <v>5.1401744110639136</v>
      </c>
      <c r="AD96" s="18">
        <f t="shared" si="110"/>
        <v>5.1401744110639136</v>
      </c>
      <c r="AE96" s="18">
        <f t="shared" si="111"/>
        <v>4.6095969300851136</v>
      </c>
      <c r="AF96" s="18">
        <f t="shared" si="112"/>
        <v>7.8039950612486697</v>
      </c>
    </row>
    <row r="97" spans="1:32" x14ac:dyDescent="0.2">
      <c r="A97" t="str">
        <f t="shared" si="95"/>
        <v>53 Skilled construction and building trades</v>
      </c>
      <c r="B97" s="18">
        <f t="shared" si="96"/>
        <v>-1.4372783330063532</v>
      </c>
      <c r="C97" s="18">
        <f t="shared" si="96"/>
        <v>-18.257660021783639</v>
      </c>
      <c r="D97" s="18">
        <f t="shared" si="96"/>
        <v>-0.79161358351703681</v>
      </c>
      <c r="E97" s="18">
        <f t="shared" si="96"/>
        <v>-1.5153949237584619</v>
      </c>
      <c r="F97" s="18">
        <f t="shared" si="97"/>
        <v>-1.2747230980522328</v>
      </c>
      <c r="H97" s="18">
        <f t="shared" si="98"/>
        <v>-1.2747230980522328</v>
      </c>
      <c r="I97" s="18">
        <f t="shared" si="99"/>
        <v>2.1528061469234139</v>
      </c>
      <c r="J97" s="18">
        <f t="shared" si="100"/>
        <v>1.230633490970634</v>
      </c>
      <c r="L97" t="str">
        <f t="shared" si="101"/>
        <v>53 Skilled construction and building trades</v>
      </c>
      <c r="M97" s="18">
        <f t="shared" si="102"/>
        <v>-1.508748670200033</v>
      </c>
      <c r="N97" s="18">
        <f t="shared" si="102"/>
        <v>-18.466882961915545</v>
      </c>
      <c r="O97" s="18">
        <f t="shared" si="102"/>
        <v>-0.66857973566861739</v>
      </c>
      <c r="P97" s="18">
        <f t="shared" si="102"/>
        <v>-1.5219652718313936</v>
      </c>
      <c r="Q97" s="18">
        <f t="shared" si="103"/>
        <v>-1.2383211845532816</v>
      </c>
      <c r="S97" s="18">
        <f t="shared" si="104"/>
        <v>-1.2383211845532816</v>
      </c>
      <c r="T97" s="18">
        <f t="shared" si="105"/>
        <v>2.1596843466681781</v>
      </c>
      <c r="U97" s="18">
        <f t="shared" si="106"/>
        <v>1.2640656358598346</v>
      </c>
      <c r="W97" t="str">
        <f t="shared" si="107"/>
        <v>53 Skilled construction and building trades</v>
      </c>
      <c r="X97" s="18">
        <f t="shared" si="108"/>
        <v>6.0400555270492706</v>
      </c>
      <c r="Y97" s="18">
        <f t="shared" si="108"/>
        <v>2.2929579007513468E-3</v>
      </c>
      <c r="Z97" s="18">
        <f t="shared" si="108"/>
        <v>-11.727546514352083</v>
      </c>
      <c r="AA97" s="18">
        <f t="shared" si="108"/>
        <v>-0.70293405001239373</v>
      </c>
      <c r="AB97" s="18">
        <f t="shared" si="109"/>
        <v>-4.5228727578075389</v>
      </c>
      <c r="AD97" s="18">
        <f t="shared" si="110"/>
        <v>-4.5228727578075389</v>
      </c>
      <c r="AE97" s="18">
        <f t="shared" si="111"/>
        <v>1.6459131511836089</v>
      </c>
      <c r="AF97" s="18">
        <f t="shared" si="112"/>
        <v>-1.6687710795051602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-3.9125828945056895</v>
      </c>
      <c r="C98" s="18">
        <f t="shared" si="96"/>
        <v>-3.1731622188125752</v>
      </c>
      <c r="D98" s="18">
        <f t="shared" si="96"/>
        <v>1.8895944006747101E-2</v>
      </c>
      <c r="E98" s="18">
        <f t="shared" si="96"/>
        <v>-0.77607289251053757</v>
      </c>
      <c r="F98" s="18">
        <f t="shared" si="97"/>
        <v>-0.51178783423651009</v>
      </c>
      <c r="H98" s="18">
        <f t="shared" si="98"/>
        <v>-0.51178783423651009</v>
      </c>
      <c r="I98" s="18">
        <f t="shared" si="99"/>
        <v>2.3034217769711818</v>
      </c>
      <c r="J98" s="18">
        <f t="shared" si="100"/>
        <v>1.9352560795648177</v>
      </c>
      <c r="L98" t="str">
        <f t="shared" si="101"/>
        <v>54 Textiles, printing and other skilled trades</v>
      </c>
      <c r="M98" s="18">
        <f t="shared" si="102"/>
        <v>-5.4812830756598485</v>
      </c>
      <c r="N98" s="18">
        <f t="shared" si="102"/>
        <v>-4.9092850424375616</v>
      </c>
      <c r="O98" s="18">
        <f t="shared" si="102"/>
        <v>0.74809912876658835</v>
      </c>
      <c r="P98" s="18">
        <f t="shared" si="102"/>
        <v>-0.7449883848430483</v>
      </c>
      <c r="Q98" s="18">
        <f t="shared" si="103"/>
        <v>-0.24976750104409584</v>
      </c>
      <c r="S98" s="18">
        <f t="shared" si="104"/>
        <v>-0.24976750104409584</v>
      </c>
      <c r="T98" s="18">
        <f t="shared" si="105"/>
        <v>1.8426493993221715</v>
      </c>
      <c r="U98" s="18">
        <f t="shared" si="106"/>
        <v>1.6500373063012441</v>
      </c>
      <c r="W98" t="str">
        <f t="shared" si="107"/>
        <v>54 Textiles, printing and other skilled trades</v>
      </c>
      <c r="X98" s="18">
        <f t="shared" si="108"/>
        <v>-1.787394842833856</v>
      </c>
      <c r="Y98" s="18">
        <f t="shared" si="108"/>
        <v>-1.0358366539877761</v>
      </c>
      <c r="Z98" s="18">
        <f t="shared" si="108"/>
        <v>-0.87208594729997202</v>
      </c>
      <c r="AA98" s="18">
        <f t="shared" si="108"/>
        <v>-0.81607648141683864</v>
      </c>
      <c r="AB98" s="18">
        <f t="shared" si="109"/>
        <v>-0.8347498187827318</v>
      </c>
      <c r="AD98" s="18">
        <f t="shared" si="110"/>
        <v>-0.8347498187827318</v>
      </c>
      <c r="AE98" s="18">
        <f t="shared" si="111"/>
        <v>2.8134310140405461</v>
      </c>
      <c r="AF98" s="18">
        <f t="shared" si="112"/>
        <v>2.2588250125338272</v>
      </c>
    </row>
    <row r="99" spans="1:32" x14ac:dyDescent="0.2">
      <c r="A99" t="str">
        <f t="shared" si="95"/>
        <v>61 Caring personal service occupations</v>
      </c>
      <c r="B99" s="18">
        <f t="shared" si="96"/>
        <v>0.35532337155650406</v>
      </c>
      <c r="C99" s="18">
        <f t="shared" si="96"/>
        <v>-3.1343411981067049</v>
      </c>
      <c r="D99" s="18">
        <f t="shared" si="96"/>
        <v>0.70587973357889577</v>
      </c>
      <c r="E99" s="18">
        <f t="shared" si="96"/>
        <v>0.66297293131791779</v>
      </c>
      <c r="F99" s="18">
        <f t="shared" si="97"/>
        <v>0.67727316714287777</v>
      </c>
      <c r="H99" s="18">
        <f t="shared" si="98"/>
        <v>0.67727316714287777</v>
      </c>
      <c r="I99" s="18">
        <f t="shared" si="99"/>
        <v>3.1159751585862372</v>
      </c>
      <c r="J99" s="18">
        <f t="shared" si="100"/>
        <v>3.5643474375970596</v>
      </c>
      <c r="L99" t="str">
        <f t="shared" si="101"/>
        <v>61 Caring personal service occupations</v>
      </c>
      <c r="M99" s="18">
        <f t="shared" si="102"/>
        <v>0.66147457596890114</v>
      </c>
      <c r="N99" s="18">
        <f t="shared" si="102"/>
        <v>1.8414299359141406</v>
      </c>
      <c r="O99" s="18">
        <f t="shared" si="102"/>
        <v>3.6186844860899514</v>
      </c>
      <c r="P99" s="18">
        <f t="shared" si="102"/>
        <v>1.4943380047121479</v>
      </c>
      <c r="Q99" s="18">
        <f t="shared" si="103"/>
        <v>2.1975697087945445</v>
      </c>
      <c r="S99" s="18">
        <f t="shared" si="104"/>
        <v>2.1975697087945445</v>
      </c>
      <c r="T99" s="18">
        <f t="shared" si="105"/>
        <v>2.9097626741461102</v>
      </c>
      <c r="U99" s="18">
        <f t="shared" si="106"/>
        <v>4.456106771787427</v>
      </c>
      <c r="W99" t="str">
        <f t="shared" si="107"/>
        <v>61 Caring personal service occupations</v>
      </c>
      <c r="X99" s="18">
        <f t="shared" si="108"/>
        <v>0.30307334660175655</v>
      </c>
      <c r="Y99" s="18">
        <f t="shared" si="108"/>
        <v>-3.9911444393984974</v>
      </c>
      <c r="Z99" s="18">
        <f t="shared" si="108"/>
        <v>0.13573877861494665</v>
      </c>
      <c r="AA99" s="18">
        <f t="shared" si="108"/>
        <v>0.47438037127571775</v>
      </c>
      <c r="AB99" s="18">
        <f t="shared" si="109"/>
        <v>0.36137278385104388</v>
      </c>
      <c r="AD99" s="18">
        <f t="shared" si="110"/>
        <v>0.36137278385104388</v>
      </c>
      <c r="AE99" s="18">
        <f t="shared" si="111"/>
        <v>3.1530250407969529</v>
      </c>
      <c r="AF99" s="18">
        <f t="shared" si="112"/>
        <v>3.3892103203979174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6.0135501623544085</v>
      </c>
      <c r="C100" s="18">
        <f t="shared" si="96"/>
        <v>-3.1095027863263236</v>
      </c>
      <c r="D100" s="18">
        <f t="shared" si="96"/>
        <v>-1.6341816783302821</v>
      </c>
      <c r="E100" s="18">
        <f t="shared" si="96"/>
        <v>6.3096421443331607E-2</v>
      </c>
      <c r="F100" s="18">
        <f t="shared" si="97"/>
        <v>-0.50589225225016188</v>
      </c>
      <c r="H100" s="18">
        <f t="shared" si="98"/>
        <v>-0.50589225225016188</v>
      </c>
      <c r="I100" s="18">
        <f t="shared" si="99"/>
        <v>2.5914764670686985</v>
      </c>
      <c r="J100" s="18">
        <f t="shared" si="100"/>
        <v>2.2419222057054045</v>
      </c>
      <c r="L100" t="str">
        <f t="shared" si="101"/>
        <v>62 Leisure, travel and related personal service occupations</v>
      </c>
      <c r="M100" s="18">
        <f t="shared" si="102"/>
        <v>3.1712097206733514</v>
      </c>
      <c r="N100" s="18">
        <f t="shared" si="102"/>
        <v>-1.3269952071095381</v>
      </c>
      <c r="O100" s="18">
        <f t="shared" si="102"/>
        <v>-1.1834749485799212</v>
      </c>
      <c r="P100" s="18">
        <f t="shared" si="102"/>
        <v>0.66949180631847849</v>
      </c>
      <c r="Q100" s="18">
        <f t="shared" si="103"/>
        <v>4.8007374430025784E-2</v>
      </c>
      <c r="S100" s="18">
        <f t="shared" si="104"/>
        <v>4.8007374430025784E-2</v>
      </c>
      <c r="T100" s="18">
        <f t="shared" si="105"/>
        <v>2.3298094253868751</v>
      </c>
      <c r="U100" s="18">
        <f t="shared" si="106"/>
        <v>2.3646193621728706</v>
      </c>
      <c r="W100" t="str">
        <f t="shared" si="107"/>
        <v>62 Leisure, travel and related personal service occupations</v>
      </c>
      <c r="X100" s="18">
        <f t="shared" si="108"/>
        <v>7.2077961624365416</v>
      </c>
      <c r="Y100" s="18">
        <f t="shared" si="108"/>
        <v>-3.7896658975366537</v>
      </c>
      <c r="Z100" s="18">
        <f t="shared" si="108"/>
        <v>-1.8128344310477162</v>
      </c>
      <c r="AA100" s="18">
        <f t="shared" si="108"/>
        <v>-0.19160469567111038</v>
      </c>
      <c r="AB100" s="18">
        <f t="shared" si="109"/>
        <v>-0.73496733689821792</v>
      </c>
      <c r="AD100" s="18">
        <f t="shared" si="110"/>
        <v>-0.73496733689821792</v>
      </c>
      <c r="AE100" s="18">
        <f t="shared" si="111"/>
        <v>2.691386013777608</v>
      </c>
      <c r="AF100" s="18">
        <f t="shared" si="112"/>
        <v>2.193338711407522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-4.8574267096918256</v>
      </c>
      <c r="C101" s="18">
        <f t="shared" si="96"/>
        <v>26.558262050817085</v>
      </c>
      <c r="D101" s="18">
        <f t="shared" si="96"/>
        <v>-5.2515166674560243</v>
      </c>
      <c r="E101" s="18">
        <f t="shared" si="96"/>
        <v>1.1400681354551523</v>
      </c>
      <c r="F101" s="18">
        <f t="shared" si="97"/>
        <v>-1.0369852633635102</v>
      </c>
      <c r="H101" s="18">
        <f t="shared" si="98"/>
        <v>-1.0369852633635102</v>
      </c>
      <c r="I101" s="18">
        <f t="shared" si="99"/>
        <v>2.1126429037435557</v>
      </c>
      <c r="J101" s="18">
        <f t="shared" si="100"/>
        <v>1.3543356107488913</v>
      </c>
      <c r="L101" t="str">
        <f t="shared" si="101"/>
        <v>63 Community and civil enforcement occupations</v>
      </c>
      <c r="M101" s="18">
        <f t="shared" si="102"/>
        <v>-7.5799673339077112</v>
      </c>
      <c r="N101" s="18">
        <f t="shared" si="102"/>
        <v>43.040203565660072</v>
      </c>
      <c r="O101" s="18">
        <f t="shared" si="102"/>
        <v>-8.7695704857193348</v>
      </c>
      <c r="P101" s="18">
        <f t="shared" si="102"/>
        <v>1.7350795894349957</v>
      </c>
      <c r="Q101" s="18">
        <f t="shared" si="103"/>
        <v>-1.8944163184752449</v>
      </c>
      <c r="S101" s="18">
        <f t="shared" si="104"/>
        <v>-1.8944163184752449</v>
      </c>
      <c r="T101" s="18">
        <f t="shared" si="105"/>
        <v>1.6475762567022878</v>
      </c>
      <c r="U101" s="18">
        <f t="shared" si="106"/>
        <v>0.18669628773619884</v>
      </c>
      <c r="W101" t="str">
        <f t="shared" si="107"/>
        <v>63 Community and civil enforcement occupations</v>
      </c>
      <c r="X101" s="18">
        <f t="shared" si="108"/>
        <v>4.4624719534250845</v>
      </c>
      <c r="Y101" s="18">
        <f t="shared" si="108"/>
        <v>-15.18616668524907</v>
      </c>
      <c r="Z101" s="18">
        <f t="shared" si="108"/>
        <v>5.8024728248601054</v>
      </c>
      <c r="AA101" s="18">
        <f t="shared" si="108"/>
        <v>-0.17878007192498879</v>
      </c>
      <c r="AB101" s="18">
        <f t="shared" si="109"/>
        <v>1.7764241513161805</v>
      </c>
      <c r="AD101" s="18">
        <f t="shared" si="110"/>
        <v>1.7764241513161805</v>
      </c>
      <c r="AE101" s="18">
        <f t="shared" si="111"/>
        <v>3.8215972013607269</v>
      </c>
      <c r="AF101" s="18">
        <f t="shared" si="112"/>
        <v>4.9273151087798617</v>
      </c>
    </row>
    <row r="102" spans="1:32" x14ac:dyDescent="0.2">
      <c r="A102" t="str">
        <f t="shared" si="95"/>
        <v>71 Sales occupations</v>
      </c>
      <c r="B102" s="18">
        <f t="shared" si="96"/>
        <v>-2.2503104164614207</v>
      </c>
      <c r="C102" s="18">
        <f t="shared" si="96"/>
        <v>-2.3269202507478548</v>
      </c>
      <c r="D102" s="18">
        <f t="shared" si="96"/>
        <v>-0.59931074753049041</v>
      </c>
      <c r="E102" s="18">
        <f t="shared" si="96"/>
        <v>-0.29719852448796269</v>
      </c>
      <c r="F102" s="18">
        <f t="shared" si="97"/>
        <v>-0.39800448581286396</v>
      </c>
      <c r="H102" s="18">
        <f t="shared" si="98"/>
        <v>-0.39800448581286396</v>
      </c>
      <c r="I102" s="18">
        <f t="shared" si="99"/>
        <v>2.5205025104798162</v>
      </c>
      <c r="J102" s="18">
        <f t="shared" si="100"/>
        <v>2.2420724399585312</v>
      </c>
      <c r="L102" t="str">
        <f t="shared" si="101"/>
        <v>71 Sales occupations</v>
      </c>
      <c r="M102" s="18">
        <f t="shared" si="102"/>
        <v>-1.4726790128792522</v>
      </c>
      <c r="N102" s="18">
        <f t="shared" si="102"/>
        <v>0.1272752638496355</v>
      </c>
      <c r="O102" s="18">
        <f t="shared" si="102"/>
        <v>-0.47816077729641027</v>
      </c>
      <c r="P102" s="18">
        <f t="shared" si="102"/>
        <v>-0.14472874236101108</v>
      </c>
      <c r="Q102" s="18">
        <f t="shared" si="103"/>
        <v>-0.25599669296456629</v>
      </c>
      <c r="S102" s="18">
        <f t="shared" si="104"/>
        <v>-0.25599669296456629</v>
      </c>
      <c r="T102" s="18">
        <f t="shared" si="105"/>
        <v>1.8700549648340115</v>
      </c>
      <c r="U102" s="18">
        <f t="shared" si="106"/>
        <v>1.6734131770268945</v>
      </c>
      <c r="W102" t="str">
        <f t="shared" si="107"/>
        <v>71 Sales occupations</v>
      </c>
      <c r="X102" s="18">
        <f t="shared" si="108"/>
        <v>-2.696710851625217</v>
      </c>
      <c r="Y102" s="18">
        <f t="shared" si="108"/>
        <v>-3.7804418979354049</v>
      </c>
      <c r="Z102" s="18">
        <f t="shared" si="108"/>
        <v>-0.67427226515122118</v>
      </c>
      <c r="AA102" s="18">
        <f t="shared" si="108"/>
        <v>-0.39316936752187281</v>
      </c>
      <c r="AB102" s="18">
        <f t="shared" si="109"/>
        <v>-0.48695861712744204</v>
      </c>
      <c r="AD102" s="18">
        <f t="shared" si="110"/>
        <v>-0.48695861712744204</v>
      </c>
      <c r="AE102" s="18">
        <f t="shared" si="111"/>
        <v>2.8943623994575285</v>
      </c>
      <c r="AF102" s="18">
        <f t="shared" si="112"/>
        <v>2.5716799803722878</v>
      </c>
    </row>
    <row r="103" spans="1:32" x14ac:dyDescent="0.2">
      <c r="A103" t="str">
        <f t="shared" si="95"/>
        <v>72 Customer service occupations</v>
      </c>
      <c r="B103" s="18">
        <f t="shared" si="96"/>
        <v>1.5097029505585891</v>
      </c>
      <c r="C103" s="18">
        <f t="shared" si="96"/>
        <v>2.8283697503880489</v>
      </c>
      <c r="D103" s="18">
        <f t="shared" si="96"/>
        <v>1.8775373382021954</v>
      </c>
      <c r="E103" s="18">
        <f t="shared" si="96"/>
        <v>0.99810649738796275</v>
      </c>
      <c r="F103" s="18">
        <f t="shared" si="97"/>
        <v>1.2904033636425893</v>
      </c>
      <c r="H103" s="18">
        <f t="shared" si="98"/>
        <v>1.2904033636425893</v>
      </c>
      <c r="I103" s="18">
        <f t="shared" si="99"/>
        <v>2.850490696932817</v>
      </c>
      <c r="J103" s="18">
        <f t="shared" si="100"/>
        <v>3.74745937432166</v>
      </c>
      <c r="L103" t="str">
        <f t="shared" si="101"/>
        <v>72 Customer service occupations</v>
      </c>
      <c r="M103" s="18">
        <f t="shared" si="102"/>
        <v>-2.5870186415871355</v>
      </c>
      <c r="N103" s="18">
        <f t="shared" si="102"/>
        <v>19.584614354976981</v>
      </c>
      <c r="O103" s="18">
        <f t="shared" si="102"/>
        <v>4.4859093909406234</v>
      </c>
      <c r="P103" s="18">
        <f t="shared" si="102"/>
        <v>1.2000917671407318</v>
      </c>
      <c r="Q103" s="18">
        <f t="shared" si="103"/>
        <v>2.2837196491412692</v>
      </c>
      <c r="S103" s="18">
        <f t="shared" si="104"/>
        <v>2.2837196491412692</v>
      </c>
      <c r="T103" s="18">
        <f t="shared" si="105"/>
        <v>2.3866704265275818</v>
      </c>
      <c r="U103" s="18">
        <f t="shared" si="106"/>
        <v>4.1018933346981257</v>
      </c>
      <c r="W103" t="str">
        <f t="shared" si="107"/>
        <v>72 Customer service occupations</v>
      </c>
      <c r="X103" s="18">
        <f t="shared" si="108"/>
        <v>3.4155412708635424</v>
      </c>
      <c r="Y103" s="18">
        <f t="shared" si="108"/>
        <v>-3.8787683929034977</v>
      </c>
      <c r="Z103" s="18">
        <f t="shared" si="108"/>
        <v>0.47212392961892835</v>
      </c>
      <c r="AA103" s="18">
        <f t="shared" si="108"/>
        <v>0.87396713128813364</v>
      </c>
      <c r="AB103" s="18">
        <f t="shared" si="109"/>
        <v>0.73984113724383516</v>
      </c>
      <c r="AD103" s="18">
        <f t="shared" si="110"/>
        <v>0.73984113724383516</v>
      </c>
      <c r="AE103" s="18">
        <f t="shared" si="111"/>
        <v>3.0709760285896781</v>
      </c>
      <c r="AF103" s="18">
        <f t="shared" si="112"/>
        <v>3.5644292984960524</v>
      </c>
    </row>
    <row r="104" spans="1:32" x14ac:dyDescent="0.2">
      <c r="A104" t="str">
        <f t="shared" si="95"/>
        <v>81 Process, plant and machine operatives</v>
      </c>
      <c r="B104" s="18">
        <f t="shared" si="96"/>
        <v>-1.0723125808887013</v>
      </c>
      <c r="C104" s="18">
        <f t="shared" si="96"/>
        <v>-11.062248136621855</v>
      </c>
      <c r="D104" s="18">
        <f t="shared" si="96"/>
        <v>0.35025778829398391</v>
      </c>
      <c r="E104" s="18">
        <f t="shared" si="96"/>
        <v>-0.7503941206391973</v>
      </c>
      <c r="F104" s="18">
        <f t="shared" si="97"/>
        <v>-0.38485807210871803</v>
      </c>
      <c r="H104" s="18">
        <f t="shared" si="98"/>
        <v>-0.38485807210871803</v>
      </c>
      <c r="I104" s="18">
        <f t="shared" si="99"/>
        <v>2.2464388671006752</v>
      </c>
      <c r="J104" s="18">
        <f t="shared" si="100"/>
        <v>1.9666282511225708</v>
      </c>
      <c r="L104" t="str">
        <f t="shared" si="101"/>
        <v>81 Process, plant and machine operatives</v>
      </c>
      <c r="M104" s="18">
        <f t="shared" si="102"/>
        <v>-1.9139532509536039</v>
      </c>
      <c r="N104" s="18">
        <f t="shared" si="102"/>
        <v>-8.3039602210425834</v>
      </c>
      <c r="O104" s="18">
        <f t="shared" si="102"/>
        <v>-0.39502020073366451</v>
      </c>
      <c r="P104" s="18">
        <f t="shared" si="102"/>
        <v>-1.2658368419665167</v>
      </c>
      <c r="Q104" s="18">
        <f t="shared" si="103"/>
        <v>-0.97641385317328577</v>
      </c>
      <c r="S104" s="18">
        <f t="shared" si="104"/>
        <v>-0.97641385317328577</v>
      </c>
      <c r="T104" s="18">
        <f t="shared" si="105"/>
        <v>1.9924106096618432</v>
      </c>
      <c r="U104" s="18">
        <f t="shared" si="106"/>
        <v>1.2649703446861338</v>
      </c>
      <c r="W104" t="str">
        <f t="shared" si="107"/>
        <v>81 Process, plant and machine operatives</v>
      </c>
      <c r="X104" s="18">
        <f t="shared" si="108"/>
        <v>1.3364344269193973</v>
      </c>
      <c r="Y104" s="18">
        <f t="shared" si="108"/>
        <v>-18.340806371932437</v>
      </c>
      <c r="Z104" s="18">
        <f t="shared" si="108"/>
        <v>2.4374121658168768</v>
      </c>
      <c r="AA104" s="18">
        <f t="shared" si="108"/>
        <v>0.47604088633088626</v>
      </c>
      <c r="AB104" s="18">
        <f t="shared" si="109"/>
        <v>1.1256226891876997</v>
      </c>
      <c r="AD104" s="18">
        <f t="shared" si="110"/>
        <v>1.1256226891876997</v>
      </c>
      <c r="AE104" s="18">
        <f t="shared" si="111"/>
        <v>2.9511694948809231</v>
      </c>
      <c r="AF104" s="18">
        <f t="shared" si="112"/>
        <v>3.7207023000230155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0.89648879978838636</v>
      </c>
      <c r="C105" s="18">
        <f t="shared" si="96"/>
        <v>-2.1055017047676094</v>
      </c>
      <c r="D105" s="18">
        <f t="shared" si="96"/>
        <v>-0.21812217575232218</v>
      </c>
      <c r="E105" s="18">
        <f t="shared" si="96"/>
        <v>-0.43597898005102165</v>
      </c>
      <c r="F105" s="18">
        <f t="shared" si="97"/>
        <v>-0.36341294700982241</v>
      </c>
      <c r="H105" s="18">
        <f t="shared" si="98"/>
        <v>-0.36341294700982241</v>
      </c>
      <c r="I105" s="18">
        <f t="shared" si="99"/>
        <v>2.7999761618350938</v>
      </c>
      <c r="J105" s="18">
        <f t="shared" si="100"/>
        <v>2.5552349776610583</v>
      </c>
      <c r="L105" t="str">
        <f t="shared" si="101"/>
        <v>82 Transport and mobile machine drivers and operatives</v>
      </c>
      <c r="M105" s="18">
        <f t="shared" si="102"/>
        <v>0.86794777653922406</v>
      </c>
      <c r="N105" s="18">
        <f t="shared" si="102"/>
        <v>-1.8893762853416818</v>
      </c>
      <c r="O105" s="18">
        <f t="shared" si="102"/>
        <v>-0.47967689149037707</v>
      </c>
      <c r="P105" s="18">
        <f t="shared" si="102"/>
        <v>-0.52060718608211154</v>
      </c>
      <c r="Q105" s="18">
        <f t="shared" si="103"/>
        <v>-0.50696562529763955</v>
      </c>
      <c r="S105" s="18">
        <f t="shared" si="104"/>
        <v>-0.50696562529763955</v>
      </c>
      <c r="T105" s="18">
        <f t="shared" si="105"/>
        <v>2.7407969699565049</v>
      </c>
      <c r="U105" s="18">
        <f t="shared" si="106"/>
        <v>2.3977503121285437</v>
      </c>
      <c r="W105" t="str">
        <f t="shared" si="107"/>
        <v>82 Transport and mobile machine drivers and operatives</v>
      </c>
      <c r="X105" s="18">
        <f t="shared" si="108"/>
        <v>1.4349285785894894</v>
      </c>
      <c r="Y105" s="18">
        <f t="shared" si="108"/>
        <v>-6.126142336016116</v>
      </c>
      <c r="Z105" s="18">
        <f t="shared" si="108"/>
        <v>4.3941135137300247</v>
      </c>
      <c r="AA105" s="18">
        <f t="shared" si="108"/>
        <v>0.78499802314024869</v>
      </c>
      <c r="AB105" s="18">
        <f t="shared" si="109"/>
        <v>1.9739552759340251</v>
      </c>
      <c r="AD105" s="18">
        <f t="shared" si="110"/>
        <v>1.9739552759340251</v>
      </c>
      <c r="AE105" s="18">
        <f t="shared" si="111"/>
        <v>3.8651307491830877</v>
      </c>
      <c r="AF105" s="18">
        <f t="shared" si="112"/>
        <v>5.0937643586027814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-2.9965296584723022</v>
      </c>
      <c r="C106" s="18">
        <f t="shared" si="96"/>
        <v>-8.0406950265293986</v>
      </c>
      <c r="D106" s="18">
        <f t="shared" si="96"/>
        <v>11.132283338265525</v>
      </c>
      <c r="E106" s="18">
        <f t="shared" si="96"/>
        <v>0.7138038800924118</v>
      </c>
      <c r="F106" s="18">
        <f t="shared" si="97"/>
        <v>4.0733207095563051</v>
      </c>
      <c r="H106" s="18">
        <f t="shared" si="98"/>
        <v>4.0733207095563051</v>
      </c>
      <c r="I106" s="18">
        <f t="shared" si="99"/>
        <v>3.9726937051337563</v>
      </c>
      <c r="J106" s="18">
        <f t="shared" si="100"/>
        <v>6.6153608038780121</v>
      </c>
      <c r="L106" t="str">
        <f t="shared" si="101"/>
        <v>91 Elementary trades and related occupations</v>
      </c>
      <c r="M106" s="18">
        <f t="shared" si="102"/>
        <v>-3.5696570471827616</v>
      </c>
      <c r="N106" s="18">
        <f t="shared" si="102"/>
        <v>-1.7411846460053226</v>
      </c>
      <c r="O106" s="18">
        <f t="shared" si="102"/>
        <v>5.6463971645523303</v>
      </c>
      <c r="P106" s="18">
        <f t="shared" si="102"/>
        <v>0.4549840721200793</v>
      </c>
      <c r="Q106" s="18">
        <f t="shared" si="103"/>
        <v>2.1564728724671633</v>
      </c>
      <c r="S106" s="18">
        <f t="shared" si="104"/>
        <v>2.1564728724671633</v>
      </c>
      <c r="T106" s="18">
        <f t="shared" si="105"/>
        <v>2.4722808760927251</v>
      </c>
      <c r="U106" s="18">
        <f t="shared" si="106"/>
        <v>4.0715055215113205</v>
      </c>
      <c r="W106" t="str">
        <f t="shared" si="107"/>
        <v>91 Elementary trades and related occupations</v>
      </c>
      <c r="X106" s="18">
        <f t="shared" si="108"/>
        <v>-1.5321724304276585</v>
      </c>
      <c r="Y106" s="18">
        <f t="shared" si="108"/>
        <v>-23.318200815939825</v>
      </c>
      <c r="Z106" s="18">
        <f t="shared" si="108"/>
        <v>23.501072043222358</v>
      </c>
      <c r="AA106" s="18">
        <f t="shared" si="108"/>
        <v>1.0721976786739473</v>
      </c>
      <c r="AB106" s="18">
        <f t="shared" si="109"/>
        <v>8.0549620448545411</v>
      </c>
      <c r="AD106" s="18">
        <f t="shared" si="110"/>
        <v>8.0549620448545411</v>
      </c>
      <c r="AE106" s="18">
        <f t="shared" si="111"/>
        <v>7.3213360683039408</v>
      </c>
      <c r="AF106" s="18">
        <f t="shared" si="112"/>
        <v>11.447789644068539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-0.73498493077527316</v>
      </c>
      <c r="C107" s="18">
        <f t="shared" si="96"/>
        <v>-7.5419237224674029</v>
      </c>
      <c r="D107" s="18">
        <f t="shared" si="96"/>
        <v>-2.448447038511159</v>
      </c>
      <c r="E107" s="18">
        <f t="shared" si="96"/>
        <v>-0.99711918494923557</v>
      </c>
      <c r="F107" s="18">
        <f t="shared" si="97"/>
        <v>-1.4832785420224925</v>
      </c>
      <c r="H107" s="18">
        <f t="shared" si="98"/>
        <v>-1.4832785420224925</v>
      </c>
      <c r="I107" s="18">
        <f t="shared" si="99"/>
        <v>2.2794424228522736</v>
      </c>
      <c r="J107" s="18">
        <f t="shared" si="100"/>
        <v>1.2309760752373444</v>
      </c>
      <c r="L107" t="str">
        <f t="shared" si="101"/>
        <v>92 Elementary administration and service occupations</v>
      </c>
      <c r="M107" s="18">
        <f t="shared" si="102"/>
        <v>-2.3136489830386853</v>
      </c>
      <c r="N107" s="18">
        <f t="shared" si="102"/>
        <v>-4.2633839314353938</v>
      </c>
      <c r="O107" s="18">
        <f t="shared" si="102"/>
        <v>-0.69434603798710359</v>
      </c>
      <c r="P107" s="18">
        <f t="shared" si="102"/>
        <v>-0.91628254692739386</v>
      </c>
      <c r="Q107" s="18">
        <f t="shared" si="103"/>
        <v>-0.84235887677216459</v>
      </c>
      <c r="S107" s="18">
        <f t="shared" si="104"/>
        <v>-0.84235887677216459</v>
      </c>
      <c r="T107" s="18">
        <f t="shared" si="105"/>
        <v>2.1167863216122962</v>
      </c>
      <c r="U107" s="18">
        <f t="shared" si="106"/>
        <v>1.4987466014983353</v>
      </c>
      <c r="W107" t="str">
        <f t="shared" si="107"/>
        <v>92 Elementary administration and service occupations</v>
      </c>
      <c r="X107" s="18">
        <f t="shared" si="108"/>
        <v>0.87838989120414546</v>
      </c>
      <c r="Y107" s="18">
        <f t="shared" si="108"/>
        <v>-10.63375775707609</v>
      </c>
      <c r="Z107" s="18">
        <f t="shared" si="108"/>
        <v>-4.3588332295274927</v>
      </c>
      <c r="AA107" s="18">
        <f t="shared" si="108"/>
        <v>-1.0964882217137428</v>
      </c>
      <c r="AB107" s="18">
        <f t="shared" si="109"/>
        <v>-2.1961171407546831</v>
      </c>
      <c r="AD107" s="18">
        <f t="shared" si="110"/>
        <v>-2.1961171407546831</v>
      </c>
      <c r="AE107" s="18">
        <f t="shared" si="111"/>
        <v>2.4401730978444336</v>
      </c>
      <c r="AF107" s="18">
        <f t="shared" si="112"/>
        <v>0.94999262114612293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0.60067062186752729</v>
      </c>
      <c r="C109" s="26">
        <f>IF(AND(D$6-C$6 &lt;&gt; 0,C35&lt;&gt;0,D35&lt;&gt;0),(EXP(LN(D35/C35)/(D$6-C$6))-1)*100,0)</f>
        <v>0.21001779020024536</v>
      </c>
      <c r="D109" s="26">
        <f>IF(AND(E$6-D$6 &lt;&gt; 0,D35&lt;&gt;0,E35&lt;&gt;0),(EXP(LN(E35/D35)/(E$6-D$6))-1)*100,0)</f>
        <v>0.2137122903617783</v>
      </c>
      <c r="E109" s="26">
        <f>IF(AND(F$6-E$6 &lt;&gt; 0,E35&lt;&gt;0,F35&lt;&gt;0),(EXP(LN(F35/E35)/(F$6-E$6))-1)*100,0)</f>
        <v>0.23844593453650198</v>
      </c>
      <c r="F109" s="26">
        <f t="shared" ref="F109" si="113">IF(AND(F$6-D$6 &lt;&gt; 0,D35&lt;&gt;0,F35&lt;&gt;0),(EXP(LN(F35/D35)/(F$6-D$6))-1)*100,0)</f>
        <v>0.23020070827648453</v>
      </c>
      <c r="H109" s="26">
        <f t="shared" ref="H109" si="114">IF($F$6-$D$6 &lt;&gt; 0,(EXP(LN(1+(H72/100))/($F$6-$D$6))-1)*100,0)</f>
        <v>0.23020070827648453</v>
      </c>
      <c r="I109" s="26">
        <f>IF(D35&gt;0,((1+(I35/D35))^(1/($F$6-$D$6))-1)*100,0)</f>
        <v>2.6696961595657598</v>
      </c>
      <c r="J109" s="26">
        <f t="shared" ref="J109" si="115">IF($F$6-$D$6 &lt;&gt; 0,(EXP(LN(1+(J72/100))/($F$6-$D$6))-1)*100,0)</f>
        <v>2.8297189996571159</v>
      </c>
      <c r="L109" s="24" t="str">
        <f>L35</f>
        <v>All occupations</v>
      </c>
      <c r="M109" s="26">
        <f>IF(AND(N$6-M$6 &lt;&gt; 0,M35&lt;&gt;0,N35&lt;&gt;0),(EXP(LN(N35/M35)/(N$6-M$6))-1)*100,0)</f>
        <v>-0.30761970467830801</v>
      </c>
      <c r="N109" s="26">
        <f>IF(AND(O$6-N$6 &lt;&gt; 0,N35&lt;&gt;0,O35&lt;&gt;0),(EXP(LN(O35/N35)/(O$6-N$6))-1)*100,0)</f>
        <v>1.9970760416515576</v>
      </c>
      <c r="O109" s="26">
        <f>IF(AND(P$6-O$6 &lt;&gt; 0,O35&lt;&gt;0,P35&lt;&gt;0),(EXP(LN(P35/O35)/(P$6-O$6))-1)*100,0)</f>
        <v>0.12026170748109521</v>
      </c>
      <c r="P109" s="26">
        <f>IF(AND(Q$6-P$6 &lt;&gt; 0,P35&lt;&gt;0,Q35&lt;&gt;0),(EXP(LN(Q35/P35)/(Q$6-P$6))-1)*100,0)</f>
        <v>0.13828051845521383</v>
      </c>
      <c r="Q109" s="26">
        <f t="shared" ref="Q109" si="116">IF(AND(Q$6-O$6 &lt;&gt; 0,O35&lt;&gt;0,Q35&lt;&gt;0),(EXP(LN(Q35/O35)/(Q$6-O$6))-1)*100,0)</f>
        <v>0.13227388783982885</v>
      </c>
      <c r="S109" s="26">
        <f t="shared" ref="S109" si="117">IF($F$6-$D$6 &lt;&gt; 0,(EXP(LN(1+(S72/100))/($F$6-$D$6))-1)*100,0)</f>
        <v>0.13227388783982885</v>
      </c>
      <c r="T109" s="26">
        <f t="shared" ref="T109" si="118">IF(O35&gt;0,((1+(T35/O35))^(1/($F$6-$D$6))-1)*100,0)</f>
        <v>2.2779635744216709</v>
      </c>
      <c r="U109" s="26">
        <f t="shared" ref="U109" si="119">IF($F$6-$D$6 &lt;&gt; 0,(EXP(LN(1+(U72/100))/($F$6-$D$6))-1)*100,0)</f>
        <v>2.3747183879633704</v>
      </c>
      <c r="W109" s="24" t="str">
        <f>W35</f>
        <v>All occupations</v>
      </c>
      <c r="X109" s="26">
        <f>IF(AND(Y$6-X$6 &lt;&gt; 0,X35&lt;&gt;0,Y35&lt;&gt;0),(EXP(LN(Y35/X35)/(Y$6-X$6))-1)*100,0)</f>
        <v>1.6091302228793625</v>
      </c>
      <c r="Y109" s="26">
        <f>IF(AND(Z$6-Y$6 &lt;&gt; 0,Y35&lt;&gt;0,Z35&lt;&gt;0),(EXP(LN(Z35/Y35)/(Z$6-Y$6))-1)*100,0)</f>
        <v>-1.68189137658451</v>
      </c>
      <c r="Z109" s="26">
        <f>IF(AND(AA$6-Z$6 &lt;&gt; 0,Z35&lt;&gt;0,AA35&lt;&gt;0),(EXP(LN(AA35/Z35)/(AA$6-Z$6))-1)*100,0)</f>
        <v>0.315947786971571</v>
      </c>
      <c r="AA109" s="26">
        <f>IF(AND(AB$6-AA$6 &lt;&gt; 0,AA35&lt;&gt;0,AB35&lt;&gt;0),(EXP(LN(AB35/AA35)/(AB$6-AA$6))-1)*100,0)</f>
        <v>0.3463744662698387</v>
      </c>
      <c r="AB109" s="26">
        <f t="shared" ref="AB109" si="120">IF(AND(AB$6-Z$6 &lt;&gt; 0,Z35&lt;&gt;0,AB35&lt;&gt;0),(EXP(LN(AB35/Z35)/(AB$6-Z$6))-1)*100,0)</f>
        <v>0.33623121456747285</v>
      </c>
      <c r="AD109" s="26">
        <f t="shared" ref="AD109" si="121">IF($F$6-$D$6 &lt;&gt; 0,(EXP(LN(1+(AD72/100))/($F$6-$D$6))-1)*100,0)</f>
        <v>0.33623121456747285</v>
      </c>
      <c r="AE109" s="26">
        <f t="shared" ref="AE109" si="122">IF(Z35&gt;0,((1+(AE35/Z35))^(1/($F$6-$D$6))-1)*100,0)</f>
        <v>3.0771138600786729</v>
      </c>
      <c r="AF109" s="26">
        <f t="shared" ref="AF109" si="123">IF($F$6-$D$6 &lt;&gt; 0,(EXP(LN(1+(AF72/100))/($F$6-$D$6))-1)*100,0)</f>
        <v>3.2989651247028684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Greater Lincolnshire (Continued)</v>
      </c>
      <c r="L112" s="19" t="str">
        <f>CONCATENATE(L$1," (Continued)")</f>
        <v>Occupation Table 2.1  Males: Employment Change by Occupation (SOC 2020) and Replacement Demand, 2015-2035, Greater Lincolnshire (Continued)</v>
      </c>
      <c r="W112" s="19" t="str">
        <f>CONCATENATE(W$1," (Continued)")</f>
        <v>Occupation Table 2.2  Females: Employment Change by Occupation (SOC 2020) and Replacement Demand, 2015-2035, Greater Lincolnshire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5.1876055400931946</v>
      </c>
      <c r="C119" s="27">
        <f t="shared" si="125"/>
        <v>1.8499610104355142</v>
      </c>
      <c r="D119" s="27">
        <f t="shared" si="125"/>
        <v>-4.0309241930718187</v>
      </c>
      <c r="E119" s="27">
        <f t="shared" si="125"/>
        <v>2.5186867184371451</v>
      </c>
      <c r="F119" s="27">
        <f t="shared" ref="F119:F144" si="126">F8-D8</f>
        <v>-1.5122374746346736</v>
      </c>
      <c r="L119" t="str">
        <f t="shared" ref="L119:L144" si="127">L8</f>
        <v>11 Corporate managers and directors</v>
      </c>
      <c r="M119" s="27">
        <f t="shared" ref="M119:P144" si="128">N8-M8</f>
        <v>2.4401663904862474</v>
      </c>
      <c r="N119" s="27">
        <f t="shared" si="128"/>
        <v>1.5055031309602214</v>
      </c>
      <c r="O119" s="27">
        <f t="shared" si="128"/>
        <v>-3.6653111707934372</v>
      </c>
      <c r="P119" s="27">
        <f t="shared" si="128"/>
        <v>0.7158258267743669</v>
      </c>
      <c r="Q119" s="27">
        <f t="shared" ref="Q119:Q144" si="129">Q8-O8</f>
        <v>-2.9494853440190703</v>
      </c>
      <c r="W119" t="str">
        <f t="shared" ref="W119:W144" si="130">W8</f>
        <v>11 Corporate managers and directors</v>
      </c>
      <c r="X119" s="27">
        <f t="shared" ref="X119:AA144" si="131">Y8-X8</f>
        <v>2.7474391496070076</v>
      </c>
      <c r="Y119" s="27">
        <f t="shared" si="131"/>
        <v>0.34445787947525197</v>
      </c>
      <c r="Z119" s="27">
        <f t="shared" si="131"/>
        <v>-0.3656130222783851</v>
      </c>
      <c r="AA119" s="27">
        <f t="shared" si="131"/>
        <v>1.8028608916628546</v>
      </c>
      <c r="AB119" s="27">
        <f t="shared" ref="AB119:AB144" si="132">AB8-Z8</f>
        <v>1.4372478693844695</v>
      </c>
    </row>
    <row r="120" spans="1:28" x14ac:dyDescent="0.2">
      <c r="A120" t="str">
        <f t="shared" si="124"/>
        <v>12 Other managers and proprietors</v>
      </c>
      <c r="B120" s="27">
        <f t="shared" si="125"/>
        <v>1.2985135883524066</v>
      </c>
      <c r="C120" s="27">
        <f t="shared" si="125"/>
        <v>0.84161162269206713</v>
      </c>
      <c r="D120" s="27">
        <f t="shared" si="125"/>
        <v>0.50905717833236963</v>
      </c>
      <c r="E120" s="27">
        <f t="shared" si="125"/>
        <v>2.0384009582017804</v>
      </c>
      <c r="F120" s="27">
        <f t="shared" si="126"/>
        <v>2.54745813653415</v>
      </c>
      <c r="L120" t="str">
        <f t="shared" si="127"/>
        <v>12 Other managers and proprietors</v>
      </c>
      <c r="M120" s="27">
        <f t="shared" si="128"/>
        <v>0.4859698860709738</v>
      </c>
      <c r="N120" s="27">
        <f t="shared" si="128"/>
        <v>0.83587110602998216</v>
      </c>
      <c r="O120" s="27">
        <f t="shared" si="128"/>
        <v>1.2264260700892144</v>
      </c>
      <c r="P120" s="27">
        <f t="shared" si="128"/>
        <v>1.5180015137812966</v>
      </c>
      <c r="Q120" s="27">
        <f t="shared" si="129"/>
        <v>2.744427583870511</v>
      </c>
      <c r="W120" t="str">
        <f t="shared" si="130"/>
        <v>12 Other managers and proprietors</v>
      </c>
      <c r="X120" s="27">
        <f t="shared" si="131"/>
        <v>0.81254370228142037</v>
      </c>
      <c r="Y120" s="27">
        <f t="shared" si="131"/>
        <v>5.7405166621107284E-3</v>
      </c>
      <c r="Z120" s="27">
        <f t="shared" si="131"/>
        <v>-0.71736889175684215</v>
      </c>
      <c r="AA120" s="27">
        <f t="shared" si="131"/>
        <v>0.52039944442046426</v>
      </c>
      <c r="AB120" s="27">
        <f t="shared" si="132"/>
        <v>-0.19696944733637789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2.9356042400065618</v>
      </c>
      <c r="C121" s="27">
        <f t="shared" si="125"/>
        <v>1.8927641669207631</v>
      </c>
      <c r="D121" s="27">
        <f t="shared" si="125"/>
        <v>6.4056946730086359</v>
      </c>
      <c r="E121" s="27">
        <f t="shared" si="125"/>
        <v>5.0990104746482103</v>
      </c>
      <c r="F121" s="27">
        <f t="shared" si="126"/>
        <v>11.504705147656846</v>
      </c>
      <c r="L121" t="str">
        <f t="shared" si="127"/>
        <v>21 Science, research, engineering and technology professionals</v>
      </c>
      <c r="M121" s="27">
        <f t="shared" si="128"/>
        <v>2.4311353126537369</v>
      </c>
      <c r="N121" s="27">
        <f t="shared" si="128"/>
        <v>0.77934686150203092</v>
      </c>
      <c r="O121" s="27">
        <f t="shared" si="128"/>
        <v>4.4401828480478329</v>
      </c>
      <c r="P121" s="27">
        <f t="shared" si="128"/>
        <v>3.3969774404746538</v>
      </c>
      <c r="Q121" s="27">
        <f t="shared" si="129"/>
        <v>7.8371602885224867</v>
      </c>
      <c r="W121" t="str">
        <f t="shared" si="130"/>
        <v>21 Science, research, engineering and technology professionals</v>
      </c>
      <c r="X121" s="27">
        <f t="shared" si="131"/>
        <v>0.50446892735278537</v>
      </c>
      <c r="Y121" s="27">
        <f t="shared" si="131"/>
        <v>1.1134173054188228</v>
      </c>
      <c r="Z121" s="27">
        <f t="shared" si="131"/>
        <v>1.9655118249607497</v>
      </c>
      <c r="AA121" s="27">
        <f t="shared" si="131"/>
        <v>1.7020330341736232</v>
      </c>
      <c r="AB121" s="27">
        <f t="shared" si="132"/>
        <v>3.6675448591343729</v>
      </c>
    </row>
    <row r="122" spans="1:28" x14ac:dyDescent="0.2">
      <c r="A122" t="str">
        <f t="shared" si="124"/>
        <v>22 Health professionals</v>
      </c>
      <c r="B122" s="27">
        <f t="shared" si="125"/>
        <v>2.8466240485853334</v>
      </c>
      <c r="C122" s="27">
        <f t="shared" si="125"/>
        <v>0.20926329016682743</v>
      </c>
      <c r="D122" s="27">
        <f t="shared" si="125"/>
        <v>-0.47889159126810554</v>
      </c>
      <c r="E122" s="27">
        <f t="shared" si="125"/>
        <v>1.4775221390170863</v>
      </c>
      <c r="F122" s="27">
        <f t="shared" si="126"/>
        <v>0.99863054774898075</v>
      </c>
      <c r="L122" t="str">
        <f t="shared" si="127"/>
        <v>22 Health professionals</v>
      </c>
      <c r="M122" s="27">
        <f t="shared" si="128"/>
        <v>0.32732024470527765</v>
      </c>
      <c r="N122" s="27">
        <f t="shared" si="128"/>
        <v>0.7183031449805215</v>
      </c>
      <c r="O122" s="27">
        <f t="shared" si="128"/>
        <v>-0.14470940858845971</v>
      </c>
      <c r="P122" s="27">
        <f t="shared" si="128"/>
        <v>0.3398814539090651</v>
      </c>
      <c r="Q122" s="27">
        <f t="shared" si="129"/>
        <v>0.19517204532060539</v>
      </c>
      <c r="W122" t="str">
        <f t="shared" si="130"/>
        <v>22 Health professionals</v>
      </c>
      <c r="X122" s="27">
        <f t="shared" si="131"/>
        <v>2.5193038038800655</v>
      </c>
      <c r="Y122" s="27">
        <f t="shared" si="131"/>
        <v>-0.50903985481367542</v>
      </c>
      <c r="Z122" s="27">
        <f t="shared" si="131"/>
        <v>-0.33418218267966537</v>
      </c>
      <c r="AA122" s="27">
        <f t="shared" si="131"/>
        <v>1.1376406851080425</v>
      </c>
      <c r="AB122" s="27">
        <f t="shared" si="132"/>
        <v>0.80345850242837713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0.31703644074582726</v>
      </c>
      <c r="C123" s="27">
        <f t="shared" si="125"/>
        <v>0.84973299416448</v>
      </c>
      <c r="D123" s="27">
        <f t="shared" si="125"/>
        <v>-1.3955261426576833</v>
      </c>
      <c r="E123" s="27">
        <f t="shared" si="125"/>
        <v>0.5273996454104406</v>
      </c>
      <c r="F123" s="27">
        <f t="shared" si="126"/>
        <v>-0.86812649724724267</v>
      </c>
      <c r="L123" t="str">
        <f t="shared" si="127"/>
        <v>23 Teaching and other educational professionals</v>
      </c>
      <c r="M123" s="27">
        <f t="shared" si="128"/>
        <v>-0.50707280083894357</v>
      </c>
      <c r="N123" s="27">
        <f t="shared" si="128"/>
        <v>0.31573161564314312</v>
      </c>
      <c r="O123" s="27">
        <f t="shared" si="128"/>
        <v>-0.18135016937242909</v>
      </c>
      <c r="P123" s="27">
        <f t="shared" si="128"/>
        <v>0.21395981075105475</v>
      </c>
      <c r="Q123" s="27">
        <f t="shared" si="129"/>
        <v>3.2609641378625653E-2</v>
      </c>
      <c r="W123" t="str">
        <f t="shared" si="130"/>
        <v>23 Teaching and other educational professionals</v>
      </c>
      <c r="X123" s="27">
        <f t="shared" si="131"/>
        <v>0.82410924158478238</v>
      </c>
      <c r="Y123" s="27">
        <f t="shared" si="131"/>
        <v>0.53400137852136709</v>
      </c>
      <c r="Z123" s="27">
        <f t="shared" si="131"/>
        <v>-1.2141759732852915</v>
      </c>
      <c r="AA123" s="27">
        <f t="shared" si="131"/>
        <v>0.31343983465939296</v>
      </c>
      <c r="AB123" s="27">
        <f t="shared" si="132"/>
        <v>-0.90073613862589852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3.6952776422394926</v>
      </c>
      <c r="C124" s="27">
        <f t="shared" si="125"/>
        <v>3.8588652888090174</v>
      </c>
      <c r="D124" s="27">
        <f t="shared" si="125"/>
        <v>1.1351037929031769</v>
      </c>
      <c r="E124" s="27">
        <f t="shared" si="125"/>
        <v>3.7471775990974905</v>
      </c>
      <c r="F124" s="27">
        <f t="shared" si="126"/>
        <v>4.8822813920006674</v>
      </c>
      <c r="L124" t="str">
        <f t="shared" si="127"/>
        <v>24 Business, media and public service professionals</v>
      </c>
      <c r="M124" s="27">
        <f t="shared" si="128"/>
        <v>0.88498837855387258</v>
      </c>
      <c r="N124" s="27">
        <f t="shared" si="128"/>
        <v>1.9111853064241071</v>
      </c>
      <c r="O124" s="27">
        <f t="shared" si="128"/>
        <v>0.75349053913134867</v>
      </c>
      <c r="P124" s="27">
        <f t="shared" si="128"/>
        <v>1.4817213424651996</v>
      </c>
      <c r="Q124" s="27">
        <f t="shared" si="129"/>
        <v>2.2352118815965483</v>
      </c>
      <c r="W124" t="str">
        <f t="shared" si="130"/>
        <v>24 Business, media and public service professionals</v>
      </c>
      <c r="X124" s="27">
        <f t="shared" si="131"/>
        <v>2.8102892636856431</v>
      </c>
      <c r="Y124" s="27">
        <f t="shared" si="131"/>
        <v>1.9476799823848943</v>
      </c>
      <c r="Z124" s="27">
        <f t="shared" si="131"/>
        <v>0.38161325377182287</v>
      </c>
      <c r="AA124" s="27">
        <f t="shared" si="131"/>
        <v>2.2654562566323353</v>
      </c>
      <c r="AB124" s="27">
        <f t="shared" si="132"/>
        <v>2.6470695104041582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1.1851945880002068</v>
      </c>
      <c r="C125" s="27">
        <f t="shared" si="125"/>
        <v>1.1470355744821017</v>
      </c>
      <c r="D125" s="27">
        <f t="shared" si="125"/>
        <v>-0.75450805147813149</v>
      </c>
      <c r="E125" s="27">
        <f t="shared" si="125"/>
        <v>0.70235783482911174</v>
      </c>
      <c r="F125" s="27">
        <f t="shared" si="126"/>
        <v>-5.2150216649019754E-2</v>
      </c>
      <c r="L125" t="str">
        <f t="shared" si="127"/>
        <v>31 Science, engineering and technology associate professionals</v>
      </c>
      <c r="M125" s="27">
        <f t="shared" si="128"/>
        <v>1.0568822266647873</v>
      </c>
      <c r="N125" s="27">
        <f t="shared" si="128"/>
        <v>0.66300957087184464</v>
      </c>
      <c r="O125" s="27">
        <f t="shared" si="128"/>
        <v>-0.90066798091721267</v>
      </c>
      <c r="P125" s="27">
        <f t="shared" si="128"/>
        <v>0.22857533524339946</v>
      </c>
      <c r="Q125" s="27">
        <f t="shared" si="129"/>
        <v>-0.67209264567381322</v>
      </c>
      <c r="W125" t="str">
        <f t="shared" si="130"/>
        <v>31 Science, engineering and technology associate professionals</v>
      </c>
      <c r="X125" s="27">
        <f t="shared" si="131"/>
        <v>0.12831236133543844</v>
      </c>
      <c r="Y125" s="27">
        <f t="shared" si="131"/>
        <v>0.48402600361025172</v>
      </c>
      <c r="Z125" s="27">
        <f t="shared" si="131"/>
        <v>0.14615992943905676</v>
      </c>
      <c r="AA125" s="27">
        <f t="shared" si="131"/>
        <v>0.47378249958571006</v>
      </c>
      <c r="AB125" s="27">
        <f t="shared" si="132"/>
        <v>0.61994242902476682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1.1414109921548938</v>
      </c>
      <c r="C126" s="27">
        <f t="shared" si="125"/>
        <v>0.21255762305231052</v>
      </c>
      <c r="D126" s="27">
        <f t="shared" si="125"/>
        <v>5.6459922808339957</v>
      </c>
      <c r="E126" s="27">
        <f t="shared" si="125"/>
        <v>2.6886013509111741</v>
      </c>
      <c r="F126" s="27">
        <f t="shared" si="126"/>
        <v>8.3345936317451699</v>
      </c>
      <c r="L126" t="str">
        <f t="shared" si="127"/>
        <v>32 Health and social care associate professionals</v>
      </c>
      <c r="M126" s="27">
        <f t="shared" si="128"/>
        <v>3.9931906211905233E-3</v>
      </c>
      <c r="N126" s="27">
        <f t="shared" si="128"/>
        <v>0.24595233079211565</v>
      </c>
      <c r="O126" s="27">
        <f t="shared" si="128"/>
        <v>0.67202412446048632</v>
      </c>
      <c r="P126" s="27">
        <f t="shared" si="128"/>
        <v>0.3632009171511279</v>
      </c>
      <c r="Q126" s="27">
        <f t="shared" si="129"/>
        <v>1.0352250416116142</v>
      </c>
      <c r="W126" t="str">
        <f t="shared" si="130"/>
        <v>32 Health and social care associate professionals</v>
      </c>
      <c r="X126" s="27">
        <f t="shared" si="131"/>
        <v>1.1374178015337106</v>
      </c>
      <c r="Y126" s="27">
        <f t="shared" si="131"/>
        <v>-3.3394707739804907E-2</v>
      </c>
      <c r="Z126" s="27">
        <f t="shared" si="131"/>
        <v>4.9739681563734877</v>
      </c>
      <c r="AA126" s="27">
        <f t="shared" si="131"/>
        <v>2.32540043376002</v>
      </c>
      <c r="AB126" s="27">
        <f t="shared" si="132"/>
        <v>7.2993685901335077</v>
      </c>
    </row>
    <row r="127" spans="1:28" x14ac:dyDescent="0.2">
      <c r="A127" t="str">
        <f t="shared" si="124"/>
        <v>33 Protective service occupations</v>
      </c>
      <c r="B127" s="27">
        <f t="shared" si="125"/>
        <v>-1.2788782075540794E-2</v>
      </c>
      <c r="C127" s="27">
        <f t="shared" si="125"/>
        <v>0.28252998716719979</v>
      </c>
      <c r="D127" s="27">
        <f t="shared" si="125"/>
        <v>-0.779538984688803</v>
      </c>
      <c r="E127" s="27">
        <f t="shared" si="125"/>
        <v>0.28053604486955486</v>
      </c>
      <c r="F127" s="27">
        <f t="shared" si="126"/>
        <v>-0.49900293981924815</v>
      </c>
      <c r="L127" t="str">
        <f t="shared" si="127"/>
        <v>33 Protective service occupations</v>
      </c>
      <c r="M127" s="27">
        <f t="shared" si="128"/>
        <v>-0.10224658197640935</v>
      </c>
      <c r="N127" s="27">
        <f t="shared" si="128"/>
        <v>0.15164771737934046</v>
      </c>
      <c r="O127" s="27">
        <f t="shared" si="128"/>
        <v>-0.64662245239141392</v>
      </c>
      <c r="P127" s="27">
        <f t="shared" si="128"/>
        <v>-6.2960033769924095E-2</v>
      </c>
      <c r="Q127" s="27">
        <f t="shared" si="129"/>
        <v>-0.70958248616133801</v>
      </c>
      <c r="W127" t="str">
        <f t="shared" si="130"/>
        <v>33 Protective service occupations</v>
      </c>
      <c r="X127" s="27">
        <f t="shared" si="131"/>
        <v>8.945779990086733E-2</v>
      </c>
      <c r="Y127" s="27">
        <f t="shared" si="131"/>
        <v>0.13088226978785933</v>
      </c>
      <c r="Z127" s="27">
        <f t="shared" si="131"/>
        <v>-0.13291653229739464</v>
      </c>
      <c r="AA127" s="27">
        <f t="shared" si="131"/>
        <v>0.34349607863948139</v>
      </c>
      <c r="AB127" s="27">
        <f t="shared" si="132"/>
        <v>0.21057954634208675</v>
      </c>
    </row>
    <row r="128" spans="1:28" x14ac:dyDescent="0.2">
      <c r="A128" t="str">
        <f t="shared" si="124"/>
        <v>34 Culture, media and sports occupations</v>
      </c>
      <c r="B128" s="27">
        <f t="shared" si="125"/>
        <v>6.8797921800779704E-2</v>
      </c>
      <c r="C128" s="27">
        <f t="shared" si="125"/>
        <v>0.21012595219348196</v>
      </c>
      <c r="D128" s="27">
        <f t="shared" si="125"/>
        <v>-1.0090101368732496</v>
      </c>
      <c r="E128" s="27">
        <f t="shared" si="125"/>
        <v>0.32204255058128872</v>
      </c>
      <c r="F128" s="27">
        <f t="shared" si="126"/>
        <v>-0.68696758629196086</v>
      </c>
      <c r="L128" t="str">
        <f t="shared" si="127"/>
        <v>34 Culture, media and sports occupations</v>
      </c>
      <c r="M128" s="27">
        <f t="shared" si="128"/>
        <v>-0.37760268340109659</v>
      </c>
      <c r="N128" s="27">
        <f t="shared" si="128"/>
        <v>1.4293302390568918E-3</v>
      </c>
      <c r="O128" s="27">
        <f t="shared" si="128"/>
        <v>-0.56481916468996474</v>
      </c>
      <c r="P128" s="27">
        <f t="shared" si="128"/>
        <v>0.15707767521050098</v>
      </c>
      <c r="Q128" s="27">
        <f t="shared" si="129"/>
        <v>-0.40774148947946376</v>
      </c>
      <c r="W128" t="str">
        <f t="shared" si="130"/>
        <v>34 Culture, media and sports occupations</v>
      </c>
      <c r="X128" s="27">
        <f t="shared" si="131"/>
        <v>0.44640060520187053</v>
      </c>
      <c r="Y128" s="27">
        <f t="shared" si="131"/>
        <v>0.20869662195443395</v>
      </c>
      <c r="Z128" s="27">
        <f t="shared" si="131"/>
        <v>-0.4441909721832924</v>
      </c>
      <c r="AA128" s="27">
        <f t="shared" si="131"/>
        <v>0.16496487537079263</v>
      </c>
      <c r="AB128" s="27">
        <f t="shared" si="132"/>
        <v>-0.27922609681249977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1.4821964609269891</v>
      </c>
      <c r="C129" s="27">
        <f t="shared" si="125"/>
        <v>1.7934273789432922</v>
      </c>
      <c r="D129" s="27">
        <f t="shared" si="125"/>
        <v>-0.11730198044780238</v>
      </c>
      <c r="E129" s="27">
        <f t="shared" si="125"/>
        <v>1.3823621103986312</v>
      </c>
      <c r="F129" s="27">
        <f t="shared" si="126"/>
        <v>1.2650601299508288</v>
      </c>
      <c r="L129" t="str">
        <f t="shared" si="127"/>
        <v>35 Business and public service associate professionals</v>
      </c>
      <c r="M129" s="27">
        <f t="shared" si="128"/>
        <v>0.30452870497344797</v>
      </c>
      <c r="N129" s="27">
        <f t="shared" si="128"/>
        <v>1.2676256503556207</v>
      </c>
      <c r="O129" s="27">
        <f t="shared" si="128"/>
        <v>-0.24927733110857275</v>
      </c>
      <c r="P129" s="27">
        <f t="shared" si="128"/>
        <v>0.17997265012354724</v>
      </c>
      <c r="Q129" s="27">
        <f t="shared" si="129"/>
        <v>-6.9304680985025513E-2</v>
      </c>
      <c r="W129" t="str">
        <f t="shared" si="130"/>
        <v>35 Business and public service associate professionals</v>
      </c>
      <c r="X129" s="27">
        <f t="shared" si="131"/>
        <v>1.1776677559535926</v>
      </c>
      <c r="Y129" s="27">
        <f t="shared" si="131"/>
        <v>0.52580172858765195</v>
      </c>
      <c r="Z129" s="27">
        <f t="shared" si="131"/>
        <v>0.13197535066082189</v>
      </c>
      <c r="AA129" s="27">
        <f t="shared" si="131"/>
        <v>1.2023894602750538</v>
      </c>
      <c r="AB129" s="27">
        <f t="shared" si="132"/>
        <v>1.3343648109358757</v>
      </c>
    </row>
    <row r="130" spans="1:28" x14ac:dyDescent="0.2">
      <c r="A130" t="str">
        <f t="shared" si="124"/>
        <v>41 Administrative occupations</v>
      </c>
      <c r="B130" s="27">
        <f t="shared" si="125"/>
        <v>-1.1216386198934742</v>
      </c>
      <c r="C130" s="27">
        <f t="shared" si="125"/>
        <v>1.7734780774857839</v>
      </c>
      <c r="D130" s="27">
        <f t="shared" si="125"/>
        <v>0.56200355387159107</v>
      </c>
      <c r="E130" s="27">
        <f t="shared" si="125"/>
        <v>-0.78847702748481652</v>
      </c>
      <c r="F130" s="27">
        <f t="shared" si="126"/>
        <v>-0.22647347361322545</v>
      </c>
      <c r="L130" t="str">
        <f t="shared" si="127"/>
        <v>41 Administrative occupations</v>
      </c>
      <c r="M130" s="27">
        <f t="shared" si="128"/>
        <v>-0.8417837997224229</v>
      </c>
      <c r="N130" s="27">
        <f t="shared" si="128"/>
        <v>2.0606976249774949</v>
      </c>
      <c r="O130" s="27">
        <f t="shared" si="128"/>
        <v>0.49771837381347872</v>
      </c>
      <c r="P130" s="27">
        <f t="shared" si="128"/>
        <v>1.1365526882769448</v>
      </c>
      <c r="Q130" s="27">
        <f t="shared" si="129"/>
        <v>1.6342710620904235</v>
      </c>
      <c r="W130" t="str">
        <f t="shared" si="130"/>
        <v>41 Administrative occupations</v>
      </c>
      <c r="X130" s="27">
        <f t="shared" si="131"/>
        <v>-0.27985482017093233</v>
      </c>
      <c r="Y130" s="27">
        <f t="shared" si="131"/>
        <v>-0.2872195474917163</v>
      </c>
      <c r="Z130" s="27">
        <f t="shared" si="131"/>
        <v>6.4285180058075042E-2</v>
      </c>
      <c r="AA130" s="27">
        <f t="shared" si="131"/>
        <v>-1.9250297157617418</v>
      </c>
      <c r="AB130" s="27">
        <f t="shared" si="132"/>
        <v>-1.8607445357036667</v>
      </c>
    </row>
    <row r="131" spans="1:28" x14ac:dyDescent="0.2">
      <c r="A131" t="str">
        <f t="shared" si="124"/>
        <v>42 Secretarial and related occupations</v>
      </c>
      <c r="B131" s="27">
        <f t="shared" si="125"/>
        <v>-0.69884146660068147</v>
      </c>
      <c r="C131" s="27">
        <f t="shared" si="125"/>
        <v>-0.16726802401831975</v>
      </c>
      <c r="D131" s="27">
        <f t="shared" si="125"/>
        <v>-0.68417609102520949</v>
      </c>
      <c r="E131" s="27">
        <f t="shared" si="125"/>
        <v>-2.0648645580936078</v>
      </c>
      <c r="F131" s="27">
        <f t="shared" si="126"/>
        <v>-2.7490406491188173</v>
      </c>
      <c r="L131" t="str">
        <f t="shared" si="127"/>
        <v>42 Secretarial and related occupations</v>
      </c>
      <c r="M131" s="27">
        <f t="shared" si="128"/>
        <v>-0.22572575181664845</v>
      </c>
      <c r="N131" s="27">
        <f t="shared" si="128"/>
        <v>2.9680913186954871E-2</v>
      </c>
      <c r="O131" s="27">
        <f t="shared" si="128"/>
        <v>-8.6551847581164632E-2</v>
      </c>
      <c r="P131" s="27">
        <f t="shared" si="128"/>
        <v>0.10697409935543845</v>
      </c>
      <c r="Q131" s="27">
        <f t="shared" si="129"/>
        <v>2.0422251774273814E-2</v>
      </c>
      <c r="W131" t="str">
        <f t="shared" si="130"/>
        <v>42 Secretarial and related occupations</v>
      </c>
      <c r="X131" s="27">
        <f t="shared" si="131"/>
        <v>-0.47311571478403813</v>
      </c>
      <c r="Y131" s="27">
        <f t="shared" si="131"/>
        <v>-0.19694893720527062</v>
      </c>
      <c r="Z131" s="27">
        <f t="shared" si="131"/>
        <v>-0.59762424344404153</v>
      </c>
      <c r="AA131" s="27">
        <f t="shared" si="131"/>
        <v>-2.17183865744905</v>
      </c>
      <c r="AB131" s="27">
        <f t="shared" si="132"/>
        <v>-2.7694629008930916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-0.34240410196226811</v>
      </c>
      <c r="C132" s="27">
        <f t="shared" si="125"/>
        <v>1.4431694342059895</v>
      </c>
      <c r="D132" s="27">
        <f t="shared" si="125"/>
        <v>-0.72828910337471875</v>
      </c>
      <c r="E132" s="27">
        <f t="shared" si="125"/>
        <v>-7.5209345209213296E-2</v>
      </c>
      <c r="F132" s="27">
        <f t="shared" si="126"/>
        <v>-0.80349844858393205</v>
      </c>
      <c r="L132" t="str">
        <f t="shared" si="127"/>
        <v>51 Skilled agricultural and related trades</v>
      </c>
      <c r="M132" s="27">
        <f t="shared" si="128"/>
        <v>-1.442491880751013</v>
      </c>
      <c r="N132" s="27">
        <f t="shared" si="128"/>
        <v>2.0442630946183362</v>
      </c>
      <c r="O132" s="27">
        <f t="shared" si="128"/>
        <v>-0.75209985823920089</v>
      </c>
      <c r="P132" s="27">
        <f t="shared" si="128"/>
        <v>-0.23210762187399947</v>
      </c>
      <c r="Q132" s="27">
        <f t="shared" si="129"/>
        <v>-0.98420748011320036</v>
      </c>
      <c r="W132" t="str">
        <f t="shared" si="130"/>
        <v>51 Skilled agricultural and related trades</v>
      </c>
      <c r="X132" s="27">
        <f t="shared" si="131"/>
        <v>1.1000877787887335</v>
      </c>
      <c r="Y132" s="27">
        <f t="shared" si="131"/>
        <v>-0.60109366041233248</v>
      </c>
      <c r="Z132" s="27">
        <f t="shared" si="131"/>
        <v>2.3810754864477701E-2</v>
      </c>
      <c r="AA132" s="27">
        <f t="shared" si="131"/>
        <v>0.15689827666478573</v>
      </c>
      <c r="AB132" s="27">
        <f t="shared" si="132"/>
        <v>0.18070903152926343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-0.55860822852796232</v>
      </c>
      <c r="C133" s="27">
        <f t="shared" si="125"/>
        <v>-2.3568438427376037</v>
      </c>
      <c r="D133" s="27">
        <f t="shared" si="125"/>
        <v>-0.58812710671011459</v>
      </c>
      <c r="E133" s="27">
        <f t="shared" si="125"/>
        <v>-1.2808483093293468</v>
      </c>
      <c r="F133" s="27">
        <f t="shared" si="126"/>
        <v>-1.8689754160394614</v>
      </c>
      <c r="L133" t="str">
        <f t="shared" si="127"/>
        <v>52 Skilled metal, electrical and electronic trades</v>
      </c>
      <c r="M133" s="27">
        <f t="shared" si="128"/>
        <v>-0.71879688811426945</v>
      </c>
      <c r="N133" s="27">
        <f t="shared" si="128"/>
        <v>-2.2383905057482067</v>
      </c>
      <c r="O133" s="27">
        <f t="shared" si="128"/>
        <v>-0.83020897066486299</v>
      </c>
      <c r="P133" s="27">
        <f t="shared" si="128"/>
        <v>-1.4381111681617647</v>
      </c>
      <c r="Q133" s="27">
        <f t="shared" si="129"/>
        <v>-2.2683201388266276</v>
      </c>
      <c r="W133" t="str">
        <f t="shared" si="130"/>
        <v>52 Skilled metal, electrical and electronic trades</v>
      </c>
      <c r="X133" s="27">
        <f t="shared" si="131"/>
        <v>0.16018865958628753</v>
      </c>
      <c r="Y133" s="27">
        <f t="shared" si="131"/>
        <v>-0.1184533369893635</v>
      </c>
      <c r="Z133" s="27">
        <f t="shared" si="131"/>
        <v>0.24208186395475345</v>
      </c>
      <c r="AA133" s="27">
        <f t="shared" si="131"/>
        <v>0.15726285883240188</v>
      </c>
      <c r="AB133" s="27">
        <f t="shared" si="132"/>
        <v>0.39934472278715533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-0.81432650267932694</v>
      </c>
      <c r="C134" s="27">
        <f t="shared" si="125"/>
        <v>-2.4938346031154026</v>
      </c>
      <c r="D134" s="27">
        <f t="shared" si="125"/>
        <v>-0.43498776612278611</v>
      </c>
      <c r="E134" s="27">
        <f t="shared" si="125"/>
        <v>-1.5195414664295814</v>
      </c>
      <c r="F134" s="27">
        <f t="shared" si="126"/>
        <v>-1.9545292325523675</v>
      </c>
      <c r="L134" t="str">
        <f t="shared" si="127"/>
        <v>53 Skilled construction and building trades</v>
      </c>
      <c r="M134" s="27">
        <f t="shared" si="128"/>
        <v>-0.84668165852347421</v>
      </c>
      <c r="N134" s="27">
        <f t="shared" si="128"/>
        <v>-2.4938381510891094</v>
      </c>
      <c r="O134" s="27">
        <f t="shared" si="128"/>
        <v>-0.363182372068378</v>
      </c>
      <c r="P134" s="27">
        <f t="shared" si="128"/>
        <v>-1.5138929050094472</v>
      </c>
      <c r="Q134" s="27">
        <f t="shared" si="129"/>
        <v>-1.8770752770778252</v>
      </c>
      <c r="W134" t="str">
        <f t="shared" si="130"/>
        <v>53 Skilled construction and building trades</v>
      </c>
      <c r="X134" s="27">
        <f t="shared" si="131"/>
        <v>3.2355155844163028E-2</v>
      </c>
      <c r="Y134" s="27">
        <f t="shared" si="131"/>
        <v>3.5479737234833664E-6</v>
      </c>
      <c r="Z134" s="27">
        <f t="shared" si="131"/>
        <v>-7.1805394054405489E-2</v>
      </c>
      <c r="AA134" s="27">
        <f t="shared" si="131"/>
        <v>-5.6485614201501472E-3</v>
      </c>
      <c r="AB134" s="27">
        <f t="shared" si="132"/>
        <v>-7.7453955474555636E-2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-1.6194132322904018</v>
      </c>
      <c r="C135" s="27">
        <f t="shared" si="125"/>
        <v>-0.2968659786142922</v>
      </c>
      <c r="D135" s="27">
        <f t="shared" si="125"/>
        <v>8.5618305679293627E-3</v>
      </c>
      <c r="E135" s="27">
        <f t="shared" si="125"/>
        <v>-0.67960925938377237</v>
      </c>
      <c r="F135" s="27">
        <f t="shared" si="126"/>
        <v>-0.67104742881584301</v>
      </c>
      <c r="L135" t="str">
        <f t="shared" si="127"/>
        <v>54 Textiles, printing and other skilled trades</v>
      </c>
      <c r="M135" s="27">
        <f t="shared" si="128"/>
        <v>-1.305722613744158</v>
      </c>
      <c r="N135" s="27">
        <f t="shared" si="128"/>
        <v>-0.25343075091876344</v>
      </c>
      <c r="O135" s="27">
        <f t="shared" si="128"/>
        <v>0.18638294677138401</v>
      </c>
      <c r="P135" s="27">
        <f t="shared" si="128"/>
        <v>-0.36711248051292067</v>
      </c>
      <c r="Q135" s="27">
        <f t="shared" si="129"/>
        <v>-0.18072953374153666</v>
      </c>
      <c r="W135" t="str">
        <f t="shared" si="130"/>
        <v>54 Textiles, printing and other skilled trades</v>
      </c>
      <c r="X135" s="27">
        <f t="shared" si="131"/>
        <v>-0.31369061854624025</v>
      </c>
      <c r="Y135" s="27">
        <f t="shared" si="131"/>
        <v>-4.3435227695535872E-2</v>
      </c>
      <c r="Z135" s="27">
        <f t="shared" si="131"/>
        <v>-0.17782111620342889</v>
      </c>
      <c r="AA135" s="27">
        <f t="shared" si="131"/>
        <v>-0.31249677887087035</v>
      </c>
      <c r="AB135" s="27">
        <f t="shared" si="132"/>
        <v>-0.49031789507429924</v>
      </c>
    </row>
    <row r="136" spans="1:28" x14ac:dyDescent="0.2">
      <c r="A136" t="str">
        <f t="shared" si="124"/>
        <v>61 Caring personal service occupations</v>
      </c>
      <c r="B136" s="27">
        <f t="shared" si="125"/>
        <v>0.62968579631333199</v>
      </c>
      <c r="C136" s="27">
        <f t="shared" si="125"/>
        <v>-1.4009867388702801</v>
      </c>
      <c r="D136" s="27">
        <f t="shared" si="125"/>
        <v>1.5498492235480157</v>
      </c>
      <c r="E136" s="27">
        <f t="shared" si="125"/>
        <v>3.0635123138034714</v>
      </c>
      <c r="F136" s="27">
        <f t="shared" si="126"/>
        <v>4.6133615373514871</v>
      </c>
      <c r="L136" t="str">
        <f t="shared" si="127"/>
        <v>61 Caring personal service occupations</v>
      </c>
      <c r="M136" s="27">
        <f t="shared" si="128"/>
        <v>0.17089733677306551</v>
      </c>
      <c r="N136" s="27">
        <f t="shared" si="128"/>
        <v>0.1209104305758073</v>
      </c>
      <c r="O136" s="27">
        <f t="shared" si="128"/>
        <v>1.3007042613004884</v>
      </c>
      <c r="P136" s="27">
        <f t="shared" si="128"/>
        <v>1.2771870640755267</v>
      </c>
      <c r="Q136" s="27">
        <f t="shared" si="129"/>
        <v>2.5778913253760152</v>
      </c>
      <c r="W136" t="str">
        <f t="shared" si="130"/>
        <v>61 Caring personal service occupations</v>
      </c>
      <c r="X136" s="27">
        <f t="shared" si="131"/>
        <v>0.45878845954028691</v>
      </c>
      <c r="Y136" s="27">
        <f t="shared" si="131"/>
        <v>-1.5218971694461132</v>
      </c>
      <c r="Z136" s="27">
        <f t="shared" si="131"/>
        <v>0.24914496224753435</v>
      </c>
      <c r="AA136" s="27">
        <f t="shared" si="131"/>
        <v>1.7863252497279518</v>
      </c>
      <c r="AB136" s="27">
        <f t="shared" si="132"/>
        <v>2.0354702119754862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2.793869778563602</v>
      </c>
      <c r="C137" s="27">
        <f t="shared" si="125"/>
        <v>-0.41704645601556933</v>
      </c>
      <c r="D137" s="27">
        <f t="shared" si="125"/>
        <v>-1.0276644351359963</v>
      </c>
      <c r="E137" s="27">
        <f t="shared" si="125"/>
        <v>7.5724057642904796E-2</v>
      </c>
      <c r="F137" s="27">
        <f t="shared" si="126"/>
        <v>-0.95194037749309146</v>
      </c>
      <c r="L137" t="str">
        <f t="shared" si="127"/>
        <v>62 Leisure, travel and related personal service occupations</v>
      </c>
      <c r="M137" s="27">
        <f t="shared" si="128"/>
        <v>0.43486393032891923</v>
      </c>
      <c r="N137" s="27">
        <f t="shared" si="128"/>
        <v>-4.9155211772812901E-2</v>
      </c>
      <c r="O137" s="27">
        <f t="shared" si="128"/>
        <v>-0.21122647590148391</v>
      </c>
      <c r="P137" s="27">
        <f t="shared" si="128"/>
        <v>0.23763583255252918</v>
      </c>
      <c r="Q137" s="27">
        <f t="shared" si="129"/>
        <v>2.6409356651045268E-2</v>
      </c>
      <c r="W137" t="str">
        <f t="shared" si="130"/>
        <v>62 Leisure, travel and related personal service occupations</v>
      </c>
      <c r="X137" s="27">
        <f t="shared" si="131"/>
        <v>2.3590058482347018</v>
      </c>
      <c r="Y137" s="27">
        <f t="shared" si="131"/>
        <v>-0.36789124424275599</v>
      </c>
      <c r="Z137" s="27">
        <f t="shared" si="131"/>
        <v>-0.81643795923451634</v>
      </c>
      <c r="AA137" s="27">
        <f t="shared" si="131"/>
        <v>-0.16191177490961906</v>
      </c>
      <c r="AB137" s="27">
        <f t="shared" si="132"/>
        <v>-0.9783497341441354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-9.6575275081420553E-2</v>
      </c>
      <c r="C138" s="27">
        <f t="shared" si="125"/>
        <v>0.11637610885515343</v>
      </c>
      <c r="D138" s="27">
        <f t="shared" si="125"/>
        <v>-0.1311043092370337</v>
      </c>
      <c r="E138" s="27">
        <f t="shared" si="125"/>
        <v>5.0831345669931804E-2</v>
      </c>
      <c r="F138" s="27">
        <f t="shared" si="126"/>
        <v>-8.0272963567101896E-2</v>
      </c>
      <c r="L138" t="str">
        <f t="shared" si="127"/>
        <v>63 Community and civil enforcement occupations</v>
      </c>
      <c r="M138" s="27">
        <f t="shared" si="128"/>
        <v>-0.11645016757318222</v>
      </c>
      <c r="N138" s="27">
        <f t="shared" si="128"/>
        <v>0.13521264285390538</v>
      </c>
      <c r="O138" s="27">
        <f t="shared" si="128"/>
        <v>-0.16537911350639739</v>
      </c>
      <c r="P138" s="27">
        <f t="shared" si="128"/>
        <v>5.3304928100943672E-2</v>
      </c>
      <c r="Q138" s="27">
        <f t="shared" si="129"/>
        <v>-0.11207418540545372</v>
      </c>
      <c r="W138" t="str">
        <f t="shared" si="130"/>
        <v>63 Community and civil enforcement occupations</v>
      </c>
      <c r="X138" s="27">
        <f t="shared" si="131"/>
        <v>1.9874892491762358E-2</v>
      </c>
      <c r="Y138" s="27">
        <f t="shared" si="131"/>
        <v>-1.8836533998753333E-2</v>
      </c>
      <c r="Z138" s="27">
        <f t="shared" si="131"/>
        <v>3.4274804269365036E-2</v>
      </c>
      <c r="AA138" s="27">
        <f t="shared" si="131"/>
        <v>-2.4735824310125054E-3</v>
      </c>
      <c r="AB138" s="27">
        <f t="shared" si="132"/>
        <v>3.1801221838352531E-2</v>
      </c>
    </row>
    <row r="139" spans="1:28" x14ac:dyDescent="0.2">
      <c r="A139" t="str">
        <f t="shared" si="124"/>
        <v>71 Sales occupations</v>
      </c>
      <c r="B139" s="27">
        <f t="shared" si="125"/>
        <v>-3.3914529214377396</v>
      </c>
      <c r="C139" s="27">
        <f t="shared" si="125"/>
        <v>-0.82796644813348053</v>
      </c>
      <c r="D139" s="27">
        <f t="shared" si="125"/>
        <v>-1.0290172977868224</v>
      </c>
      <c r="E139" s="27">
        <f t="shared" si="125"/>
        <v>-0.98900558850772313</v>
      </c>
      <c r="F139" s="27">
        <f t="shared" si="126"/>
        <v>-2.0180228862945455</v>
      </c>
      <c r="L139" t="str">
        <f t="shared" si="127"/>
        <v>71 Sales occupations</v>
      </c>
      <c r="M139" s="27">
        <f t="shared" si="128"/>
        <v>-0.80921843756603451</v>
      </c>
      <c r="N139" s="27">
        <f t="shared" si="128"/>
        <v>1.6845101292471298E-2</v>
      </c>
      <c r="O139" s="27">
        <f t="shared" si="128"/>
        <v>-0.31381430452833747</v>
      </c>
      <c r="P139" s="27">
        <f t="shared" si="128"/>
        <v>-0.18603815041880623</v>
      </c>
      <c r="Q139" s="27">
        <f t="shared" si="129"/>
        <v>-0.4998524549471437</v>
      </c>
      <c r="W139" t="str">
        <f t="shared" si="130"/>
        <v>71 Sales occupations</v>
      </c>
      <c r="X139" s="27">
        <f t="shared" si="131"/>
        <v>-2.5822344838716695</v>
      </c>
      <c r="Y139" s="27">
        <f t="shared" si="131"/>
        <v>-0.84481154942599446</v>
      </c>
      <c r="Z139" s="27">
        <f t="shared" si="131"/>
        <v>-0.71520299325842984</v>
      </c>
      <c r="AA139" s="27">
        <f t="shared" si="131"/>
        <v>-0.80296743808889914</v>
      </c>
      <c r="AB139" s="27">
        <f t="shared" si="132"/>
        <v>-1.518170431347329</v>
      </c>
    </row>
    <row r="140" spans="1:28" x14ac:dyDescent="0.2">
      <c r="A140" t="str">
        <f t="shared" si="124"/>
        <v>72 Customer service occupations</v>
      </c>
      <c r="B140" s="27">
        <f t="shared" si="125"/>
        <v>0.45675713263058348</v>
      </c>
      <c r="C140" s="27">
        <f t="shared" si="125"/>
        <v>0.22206390705093693</v>
      </c>
      <c r="D140" s="27">
        <f t="shared" si="125"/>
        <v>0.78690166631139746</v>
      </c>
      <c r="E140" s="27">
        <f t="shared" si="125"/>
        <v>0.92514551856608485</v>
      </c>
      <c r="F140" s="27">
        <f t="shared" si="126"/>
        <v>1.7120471848774823</v>
      </c>
      <c r="L140" t="str">
        <f t="shared" si="127"/>
        <v>72 Customer service occupations</v>
      </c>
      <c r="M140" s="27">
        <f t="shared" si="128"/>
        <v>-0.24808033387844253</v>
      </c>
      <c r="N140" s="27">
        <f t="shared" si="128"/>
        <v>0.43954510032199723</v>
      </c>
      <c r="O140" s="27">
        <f t="shared" si="128"/>
        <v>0.65846944182406153</v>
      </c>
      <c r="P140" s="27">
        <f t="shared" si="128"/>
        <v>0.4234828363146792</v>
      </c>
      <c r="Q140" s="27">
        <f t="shared" si="129"/>
        <v>1.0819522781387407</v>
      </c>
      <c r="W140" t="str">
        <f t="shared" si="130"/>
        <v>72 Customer service occupations</v>
      </c>
      <c r="X140" s="27">
        <f t="shared" si="131"/>
        <v>0.70483746650903534</v>
      </c>
      <c r="Y140" s="27">
        <f t="shared" si="131"/>
        <v>-0.21748119327106519</v>
      </c>
      <c r="Z140" s="27">
        <f t="shared" si="131"/>
        <v>0.12843222448733993</v>
      </c>
      <c r="AA140" s="27">
        <f t="shared" si="131"/>
        <v>0.50166268225141319</v>
      </c>
      <c r="AB140" s="27">
        <f t="shared" si="132"/>
        <v>0.63009490673875312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-0.99685686909236892</v>
      </c>
      <c r="C141" s="27">
        <f t="shared" si="125"/>
        <v>-2.5024067500952754</v>
      </c>
      <c r="D141" s="27">
        <f t="shared" si="125"/>
        <v>0.35481400517223349</v>
      </c>
      <c r="E141" s="27">
        <f t="shared" si="125"/>
        <v>-1.4854694732794655</v>
      </c>
      <c r="F141" s="27">
        <f t="shared" si="126"/>
        <v>-1.1306554681072321</v>
      </c>
      <c r="L141" t="str">
        <f t="shared" si="127"/>
        <v>81 Process, plant and machine operatives</v>
      </c>
      <c r="M141" s="27">
        <f t="shared" si="128"/>
        <v>-1.3183696727474192</v>
      </c>
      <c r="N141" s="27">
        <f t="shared" si="128"/>
        <v>-1.362221909497924</v>
      </c>
      <c r="O141" s="27">
        <f t="shared" si="128"/>
        <v>-0.29476193391761818</v>
      </c>
      <c r="P141" s="27">
        <f t="shared" si="128"/>
        <v>-1.7639667086890487</v>
      </c>
      <c r="Q141" s="27">
        <f t="shared" si="129"/>
        <v>-2.0587286426066669</v>
      </c>
      <c r="W141" t="str">
        <f t="shared" si="130"/>
        <v>81 Process, plant and machine operatives</v>
      </c>
      <c r="X141" s="27">
        <f t="shared" si="131"/>
        <v>0.32151280365510715</v>
      </c>
      <c r="Y141" s="27">
        <f t="shared" si="131"/>
        <v>-1.1401848405973434</v>
      </c>
      <c r="Z141" s="27">
        <f t="shared" si="131"/>
        <v>0.64957593908980282</v>
      </c>
      <c r="AA141" s="27">
        <f t="shared" si="131"/>
        <v>0.2784972354096249</v>
      </c>
      <c r="AB141" s="27">
        <f t="shared" si="132"/>
        <v>0.92807317449942772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0.76701086343373603</v>
      </c>
      <c r="C142" s="27">
        <f t="shared" si="125"/>
        <v>-0.46049059525342884</v>
      </c>
      <c r="D142" s="27">
        <f t="shared" si="125"/>
        <v>-0.23248701116389725</v>
      </c>
      <c r="E142" s="27">
        <f t="shared" si="125"/>
        <v>-0.90540417538534967</v>
      </c>
      <c r="F142" s="27">
        <f t="shared" si="126"/>
        <v>-1.1378911865492469</v>
      </c>
      <c r="L142" t="str">
        <f t="shared" si="127"/>
        <v>82 Transport and mobile machine drivers and operatives</v>
      </c>
      <c r="M142" s="27">
        <f t="shared" si="128"/>
        <v>0.70520736119887673</v>
      </c>
      <c r="N142" s="27">
        <f t="shared" si="128"/>
        <v>-0.39214294061883237</v>
      </c>
      <c r="O142" s="27">
        <f t="shared" si="128"/>
        <v>-0.48372036786278372</v>
      </c>
      <c r="P142" s="27">
        <f t="shared" si="128"/>
        <v>-1.0110180207274269</v>
      </c>
      <c r="Q142" s="27">
        <f t="shared" si="129"/>
        <v>-1.4947383885902106</v>
      </c>
      <c r="W142" t="str">
        <f t="shared" si="130"/>
        <v>82 Transport and mobile machine drivers and operatives</v>
      </c>
      <c r="X142" s="27">
        <f t="shared" si="131"/>
        <v>6.1803502234855312E-2</v>
      </c>
      <c r="Y142" s="27">
        <f t="shared" si="131"/>
        <v>-6.8347654634530297E-2</v>
      </c>
      <c r="Z142" s="27">
        <f t="shared" si="131"/>
        <v>0.25123335669883895</v>
      </c>
      <c r="AA142" s="27">
        <f t="shared" si="131"/>
        <v>0.10561384534206675</v>
      </c>
      <c r="AB142" s="27">
        <f t="shared" si="132"/>
        <v>0.3568472020409057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-1.49386509444194</v>
      </c>
      <c r="C143" s="27">
        <f t="shared" si="125"/>
        <v>-0.92820386967905577</v>
      </c>
      <c r="D143" s="27">
        <f t="shared" si="125"/>
        <v>7.379162129830144</v>
      </c>
      <c r="E143" s="27">
        <f t="shared" si="125"/>
        <v>1.3265287898659537</v>
      </c>
      <c r="F143" s="27">
        <f t="shared" si="126"/>
        <v>8.7056909196960977</v>
      </c>
      <c r="L143" t="str">
        <f t="shared" si="127"/>
        <v>91 Elementary trades and related occupations</v>
      </c>
      <c r="M143" s="27">
        <f t="shared" si="128"/>
        <v>-1.2791504601784514</v>
      </c>
      <c r="N143" s="27">
        <f t="shared" si="128"/>
        <v>-0.14231664047533776</v>
      </c>
      <c r="O143" s="27">
        <f t="shared" si="128"/>
        <v>2.5382980110546161</v>
      </c>
      <c r="P143" s="27">
        <f t="shared" si="128"/>
        <v>0.49086339199423534</v>
      </c>
      <c r="Q143" s="27">
        <f t="shared" si="129"/>
        <v>3.0291614030488514</v>
      </c>
      <c r="W143" t="str">
        <f t="shared" si="130"/>
        <v>91 Elementary trades and related occupations</v>
      </c>
      <c r="X143" s="27">
        <f t="shared" si="131"/>
        <v>-0.21471463426347492</v>
      </c>
      <c r="Y143" s="27">
        <f t="shared" si="131"/>
        <v>-0.78588722920372023</v>
      </c>
      <c r="Z143" s="27">
        <f t="shared" si="131"/>
        <v>4.8408641187755368</v>
      </c>
      <c r="AA143" s="27">
        <f t="shared" si="131"/>
        <v>0.83566539787172278</v>
      </c>
      <c r="AB143" s="27">
        <f t="shared" si="132"/>
        <v>5.6765295166472596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-1.4978139397641854</v>
      </c>
      <c r="C144" s="27">
        <f t="shared" si="125"/>
        <v>-3.7720491100919773</v>
      </c>
      <c r="D144" s="27">
        <f t="shared" si="125"/>
        <v>-5.3905861333372584</v>
      </c>
      <c r="E144" s="27">
        <f t="shared" si="125"/>
        <v>-3.8954102488477318</v>
      </c>
      <c r="F144" s="27">
        <f t="shared" si="126"/>
        <v>-9.2859963821849902</v>
      </c>
      <c r="L144" t="str">
        <f t="shared" si="127"/>
        <v>92 Elementary administration and service occupations</v>
      </c>
      <c r="M144" s="27">
        <f t="shared" si="128"/>
        <v>-2.3826920857078377</v>
      </c>
      <c r="N144" s="27">
        <f t="shared" si="128"/>
        <v>-1.0349059930662854</v>
      </c>
      <c r="O144" s="27">
        <f t="shared" si="128"/>
        <v>-0.7956819977439693</v>
      </c>
      <c r="P144" s="27">
        <f t="shared" si="128"/>
        <v>-1.9737217375834675</v>
      </c>
      <c r="Q144" s="27">
        <f t="shared" si="129"/>
        <v>-2.7694037353274368</v>
      </c>
      <c r="W144" t="str">
        <f t="shared" si="130"/>
        <v>92 Elementary administration and service occupations</v>
      </c>
      <c r="X144" s="27">
        <f t="shared" si="131"/>
        <v>0.88487814594356351</v>
      </c>
      <c r="Y144" s="27">
        <f t="shared" si="131"/>
        <v>-2.7371431170256315</v>
      </c>
      <c r="Z144" s="27">
        <f t="shared" si="131"/>
        <v>-4.5949041355932856</v>
      </c>
      <c r="AA144" s="27">
        <f t="shared" si="131"/>
        <v>-1.9216885112643283</v>
      </c>
      <c r="AB144" s="27">
        <f t="shared" si="132"/>
        <v>-6.5165926468576139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12.160999999999603</v>
      </c>
      <c r="C146" s="29">
        <f t="shared" ref="C146" si="133">D35-C35</f>
        <v>1.0790000000001783</v>
      </c>
      <c r="D146" s="29">
        <f>E35-D35</f>
        <v>5.5249999999999773</v>
      </c>
      <c r="E146" s="29">
        <f>F35-E35</f>
        <v>12.541999999999689</v>
      </c>
      <c r="F146" s="29">
        <f t="shared" ref="F146" si="134">F35-D35</f>
        <v>18.066999999999666</v>
      </c>
      <c r="L146" s="24" t="str">
        <f>L35</f>
        <v>All occupations</v>
      </c>
      <c r="M146" s="29">
        <f>N35-M35</f>
        <v>-3.2761328535094094</v>
      </c>
      <c r="N146" s="29">
        <f t="shared" ref="N146" si="135">O35-N35</f>
        <v>5.2763585698177735</v>
      </c>
      <c r="O146" s="29">
        <f>P35-O35</f>
        <v>1.6243116966171556</v>
      </c>
      <c r="P146" s="29">
        <f>Q35-P35</f>
        <v>3.7722659798076847</v>
      </c>
      <c r="Q146" s="29">
        <f t="shared" ref="Q146" si="136">Q35-O35</f>
        <v>5.3965776764248403</v>
      </c>
      <c r="W146" s="24" t="str">
        <f>W35</f>
        <v>All occupations</v>
      </c>
      <c r="X146" s="29">
        <f>Y35-X35</f>
        <v>15.437132853509326</v>
      </c>
      <c r="Y146" s="29">
        <f t="shared" ref="Y146" si="137">Z35-Y35</f>
        <v>-4.1973585698172258</v>
      </c>
      <c r="Z146" s="29">
        <f>AA35-Z35</f>
        <v>3.9006883033826796</v>
      </c>
      <c r="AA146" s="29">
        <f>AB35-AA35</f>
        <v>8.7697340201920611</v>
      </c>
      <c r="AB146" s="29">
        <f t="shared" ref="AB146" si="138">AB35-Z35</f>
        <v>12.670422323574741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30.247562792471243</v>
      </c>
      <c r="C153" s="11">
        <f t="shared" ref="C153:F153" si="143">C8</f>
        <v>35.435168332564437</v>
      </c>
      <c r="D153" s="11">
        <f t="shared" si="143"/>
        <v>37.285129342999952</v>
      </c>
      <c r="E153" s="11">
        <f t="shared" si="143"/>
        <v>33.254205149928133</v>
      </c>
      <c r="F153" s="11">
        <f t="shared" si="143"/>
        <v>35.772891868365278</v>
      </c>
      <c r="H153" s="40">
        <f>IF(D$151-B$151 &lt;&gt; 0,(EXP(LN(D153/B153)/(D$151-B$151))-1)*100,0)</f>
        <v>4.2723240701384002</v>
      </c>
      <c r="I153" s="40">
        <f>IF(F$151-D$151 &lt;&gt; 0,(EXP(LN(F153/D153)/(F$151-D$151))-1)*100,0)</f>
        <v>-0.27564721899374645</v>
      </c>
      <c r="L153" s="10" t="str">
        <f>L8</f>
        <v>11 Corporate managers and directors</v>
      </c>
      <c r="M153" s="11">
        <f>M8</f>
        <v>21.803721256734949</v>
      </c>
      <c r="N153" s="11">
        <f t="shared" ref="N153:Q153" si="144">N8</f>
        <v>24.243887647221197</v>
      </c>
      <c r="O153" s="11">
        <f t="shared" si="144"/>
        <v>25.749390778181418</v>
      </c>
      <c r="P153" s="11">
        <f t="shared" si="144"/>
        <v>22.084079607387981</v>
      </c>
      <c r="Q153" s="11">
        <f t="shared" si="144"/>
        <v>22.799905434162348</v>
      </c>
      <c r="S153" s="40">
        <f>IF(O$151-M$151 &lt;&gt; 0,(EXP(LN(O153/M153)/(O$151-M$151))-1)*100,0)</f>
        <v>3.3825564898544824</v>
      </c>
      <c r="T153" s="40">
        <f>IF(Q$151-O$151 &lt;&gt; 0,(EXP(LN(Q153/O153)/(Q$151-O$151))-1)*100,0)</f>
        <v>-0.80775054995531059</v>
      </c>
      <c r="W153" s="10" t="str">
        <f>W8</f>
        <v>11 Corporate managers and directors</v>
      </c>
      <c r="X153" s="11">
        <f>X8</f>
        <v>8.443841535736242</v>
      </c>
      <c r="Y153" s="11">
        <f t="shared" ref="Y153:AB153" si="145">Y8</f>
        <v>11.19128068534325</v>
      </c>
      <c r="Z153" s="11">
        <f t="shared" si="145"/>
        <v>11.535738564818502</v>
      </c>
      <c r="AA153" s="11">
        <f t="shared" si="145"/>
        <v>11.170125542540116</v>
      </c>
      <c r="AB153" s="11">
        <f t="shared" si="145"/>
        <v>12.972986434202971</v>
      </c>
      <c r="AD153" s="40">
        <f>IF(Z$151-X$151 &lt;&gt; 0,(EXP(LN(Z153/X153)/(Z$151-X$151))-1)*100,0)</f>
        <v>6.4390687352035458</v>
      </c>
      <c r="AE153" s="40">
        <f>IF(AB$151-Z$151 &lt;&gt; 0,(EXP(LN(AB153/Z153)/(AB$151-Z$151))-1)*100,0)</f>
        <v>0.78586726118470285</v>
      </c>
    </row>
    <row r="154" spans="1:31" x14ac:dyDescent="0.2">
      <c r="A154" s="10" t="str">
        <f t="shared" si="142"/>
        <v>12 Other managers and proprietors</v>
      </c>
      <c r="B154" s="11">
        <f t="shared" si="142"/>
        <v>15.483032384061453</v>
      </c>
      <c r="C154" s="11">
        <f t="shared" ref="C154:F178" si="146">C9</f>
        <v>16.781545972413859</v>
      </c>
      <c r="D154" s="11">
        <f t="shared" si="146"/>
        <v>17.623157595105926</v>
      </c>
      <c r="E154" s="11">
        <f t="shared" si="146"/>
        <v>18.132214773438296</v>
      </c>
      <c r="F154" s="11">
        <f t="shared" si="146"/>
        <v>20.170615731640076</v>
      </c>
      <c r="H154" s="40">
        <f t="shared" ref="H154:H177" si="147">IF(D$151-B$151 &lt;&gt; 0,(EXP(LN(D154/B154)/(D$151-B$151))-1)*100,0)</f>
        <v>2.6231971261082121</v>
      </c>
      <c r="I154" s="40">
        <f t="shared" ref="I154:I180" si="148">IF(F$151-D$151 &lt;&gt; 0,(EXP(LN(F154/D154)/(F$151-D$151))-1)*100,0)</f>
        <v>0.90415009162645443</v>
      </c>
      <c r="L154" s="10" t="str">
        <f t="shared" ref="L154:Q154" si="149">L9</f>
        <v>12 Other managers and proprietors</v>
      </c>
      <c r="M154" s="11">
        <f t="shared" si="149"/>
        <v>9.9096161060912422</v>
      </c>
      <c r="N154" s="11">
        <f t="shared" si="149"/>
        <v>10.395585992162216</v>
      </c>
      <c r="O154" s="11">
        <f t="shared" si="149"/>
        <v>11.231457098192198</v>
      </c>
      <c r="P154" s="11">
        <f t="shared" si="149"/>
        <v>12.457883168281413</v>
      </c>
      <c r="Q154" s="11">
        <f t="shared" si="149"/>
        <v>13.975884682062709</v>
      </c>
      <c r="S154" s="40">
        <f t="shared" ref="S154:S177" si="150">IF(O$151-M$151 &lt;&gt; 0,(EXP(LN(O154/M154)/(O$151-M$151))-1)*100,0)</f>
        <v>2.5358779634647277</v>
      </c>
      <c r="T154" s="40">
        <f t="shared" ref="T154:T177" si="151">IF(Q$151-O$151 &lt;&gt; 0,(EXP(LN(Q154/O154)/(Q$151-O$151))-1)*100,0)</f>
        <v>1.4681043976047636</v>
      </c>
      <c r="W154" s="10" t="str">
        <f t="shared" ref="W154:AB154" si="152">W9</f>
        <v>12 Other managers and proprietors</v>
      </c>
      <c r="X154" s="11">
        <f t="shared" si="152"/>
        <v>5.5734162779702121</v>
      </c>
      <c r="Y154" s="11">
        <f t="shared" si="152"/>
        <v>6.3859599802516325</v>
      </c>
      <c r="Z154" s="11">
        <f t="shared" si="152"/>
        <v>6.3917004969137432</v>
      </c>
      <c r="AA154" s="11">
        <f t="shared" si="152"/>
        <v>5.674331605156901</v>
      </c>
      <c r="AB154" s="11">
        <f t="shared" si="152"/>
        <v>6.1947310495773653</v>
      </c>
      <c r="AD154" s="40">
        <f t="shared" ref="AD154:AD177" si="153">IF(Z$151-X$151 &lt;&gt; 0,(EXP(LN(Z154/X154)/(Z$151-X$151))-1)*100,0)</f>
        <v>2.7777218504402068</v>
      </c>
      <c r="AE154" s="40">
        <f t="shared" ref="AE154:AE177" si="154">IF(AB$151-Z$151 &lt;&gt; 0,(EXP(LN(AB154/Z154)/(AB$151-Z$151))-1)*100,0)</f>
        <v>-0.20845743448459908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23.25915527928213</v>
      </c>
      <c r="C155" s="11">
        <f t="shared" si="146"/>
        <v>26.194759519288692</v>
      </c>
      <c r="D155" s="11">
        <f t="shared" si="146"/>
        <v>28.087523686209455</v>
      </c>
      <c r="E155" s="11">
        <f t="shared" si="146"/>
        <v>34.493218359218091</v>
      </c>
      <c r="F155" s="11">
        <f t="shared" si="146"/>
        <v>39.592228833866301</v>
      </c>
      <c r="H155" s="40">
        <f t="shared" si="147"/>
        <v>3.8445963923345428</v>
      </c>
      <c r="I155" s="40">
        <f t="shared" si="148"/>
        <v>2.3151079070570457</v>
      </c>
      <c r="L155" s="10" t="str">
        <f t="shared" ref="L155:Q155" si="155">L10</f>
        <v>21 Science, research, engineering and technology professionals</v>
      </c>
      <c r="M155" s="11">
        <f t="shared" si="155"/>
        <v>19.28427401958124</v>
      </c>
      <c r="N155" s="11">
        <f t="shared" si="155"/>
        <v>21.715409332234977</v>
      </c>
      <c r="O155" s="11">
        <f t="shared" si="155"/>
        <v>22.494756193737008</v>
      </c>
      <c r="P155" s="11">
        <f t="shared" si="155"/>
        <v>26.93493904178484</v>
      </c>
      <c r="Q155" s="11">
        <f t="shared" si="155"/>
        <v>30.331916482259494</v>
      </c>
      <c r="S155" s="40">
        <f t="shared" si="150"/>
        <v>3.1277634679570898</v>
      </c>
      <c r="T155" s="40">
        <f t="shared" si="151"/>
        <v>2.012777143044775</v>
      </c>
      <c r="W155" s="10" t="str">
        <f t="shared" ref="W155:AB155" si="156">W10</f>
        <v>21 Science, research, engineering and technology professionals</v>
      </c>
      <c r="X155" s="11">
        <f t="shared" si="156"/>
        <v>3.9748812597008878</v>
      </c>
      <c r="Y155" s="11">
        <f t="shared" si="156"/>
        <v>4.4793501870536732</v>
      </c>
      <c r="Z155" s="11">
        <f t="shared" si="156"/>
        <v>5.5927674924724959</v>
      </c>
      <c r="AA155" s="11">
        <f t="shared" si="156"/>
        <v>7.5582793174332457</v>
      </c>
      <c r="AB155" s="11">
        <f t="shared" si="156"/>
        <v>9.2603123516068688</v>
      </c>
      <c r="AD155" s="40">
        <f t="shared" si="153"/>
        <v>7.0682048154627752</v>
      </c>
      <c r="AE155" s="40">
        <f t="shared" si="154"/>
        <v>3.4189025186742272</v>
      </c>
    </row>
    <row r="156" spans="1:31" x14ac:dyDescent="0.2">
      <c r="A156" s="10" t="str">
        <f t="shared" si="142"/>
        <v>22 Health professionals</v>
      </c>
      <c r="B156" s="11">
        <f t="shared" si="142"/>
        <v>19.148814719960843</v>
      </c>
      <c r="C156" s="11">
        <f t="shared" si="146"/>
        <v>21.995438768546176</v>
      </c>
      <c r="D156" s="11">
        <f t="shared" si="146"/>
        <v>22.204702058713004</v>
      </c>
      <c r="E156" s="11">
        <f t="shared" si="146"/>
        <v>21.725810467444898</v>
      </c>
      <c r="F156" s="11">
        <f t="shared" si="146"/>
        <v>23.203332606461984</v>
      </c>
      <c r="H156" s="40">
        <f t="shared" si="147"/>
        <v>3.0055465035826234</v>
      </c>
      <c r="I156" s="40">
        <f t="shared" si="148"/>
        <v>0.29370944541005084</v>
      </c>
      <c r="L156" s="10" t="str">
        <f t="shared" ref="L156:Q156" si="157">L11</f>
        <v>22 Health professionals</v>
      </c>
      <c r="M156" s="11">
        <f t="shared" si="157"/>
        <v>4.9630058695494483</v>
      </c>
      <c r="N156" s="11">
        <f t="shared" si="157"/>
        <v>5.290326114254726</v>
      </c>
      <c r="O156" s="11">
        <f t="shared" si="157"/>
        <v>6.0086292592352475</v>
      </c>
      <c r="P156" s="11">
        <f t="shared" si="157"/>
        <v>5.8639198506467878</v>
      </c>
      <c r="Q156" s="11">
        <f t="shared" si="157"/>
        <v>6.2038013045558529</v>
      </c>
      <c r="S156" s="40">
        <f t="shared" si="150"/>
        <v>3.897745519465845</v>
      </c>
      <c r="T156" s="40">
        <f t="shared" si="151"/>
        <v>0.21333104051954876</v>
      </c>
      <c r="W156" s="10" t="str">
        <f t="shared" ref="W156:AB156" si="158">W11</f>
        <v>22 Health professionals</v>
      </c>
      <c r="X156" s="11">
        <f t="shared" si="158"/>
        <v>14.185808850411375</v>
      </c>
      <c r="Y156" s="11">
        <f t="shared" si="158"/>
        <v>16.70511265429144</v>
      </c>
      <c r="Z156" s="11">
        <f t="shared" si="158"/>
        <v>16.196072799477765</v>
      </c>
      <c r="AA156" s="11">
        <f t="shared" si="158"/>
        <v>15.8618906167981</v>
      </c>
      <c r="AB156" s="11">
        <f t="shared" si="158"/>
        <v>16.999531301906142</v>
      </c>
      <c r="AD156" s="40">
        <f t="shared" si="153"/>
        <v>2.6859731684090393</v>
      </c>
      <c r="AE156" s="40">
        <f t="shared" si="154"/>
        <v>0.32330136272700205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18.259091469867247</v>
      </c>
      <c r="C157" s="11">
        <f t="shared" si="146"/>
        <v>18.576127910613074</v>
      </c>
      <c r="D157" s="11">
        <f t="shared" si="146"/>
        <v>19.425860904777554</v>
      </c>
      <c r="E157" s="11">
        <f t="shared" si="146"/>
        <v>18.030334762119871</v>
      </c>
      <c r="F157" s="11">
        <f t="shared" si="146"/>
        <v>18.557734407530312</v>
      </c>
      <c r="H157" s="40">
        <f t="shared" si="147"/>
        <v>1.2465473525053561</v>
      </c>
      <c r="I157" s="40">
        <f t="shared" si="148"/>
        <v>-0.30432640784666676</v>
      </c>
      <c r="L157" s="10" t="str">
        <f t="shared" ref="L157:Q157" si="159">L12</f>
        <v>23 Teaching and other educational professionals</v>
      </c>
      <c r="M157" s="11">
        <f t="shared" si="159"/>
        <v>7.3714109889697976</v>
      </c>
      <c r="N157" s="11">
        <f t="shared" si="159"/>
        <v>6.8643381881308541</v>
      </c>
      <c r="O157" s="11">
        <f t="shared" si="159"/>
        <v>7.1800698037739972</v>
      </c>
      <c r="P157" s="11">
        <f t="shared" si="159"/>
        <v>6.9987196344015681</v>
      </c>
      <c r="Q157" s="11">
        <f t="shared" si="159"/>
        <v>7.2126794451526228</v>
      </c>
      <c r="S157" s="40">
        <f t="shared" si="150"/>
        <v>-0.52461970335623276</v>
      </c>
      <c r="T157" s="40">
        <f t="shared" si="151"/>
        <v>3.0213938702061682E-2</v>
      </c>
      <c r="W157" s="10" t="str">
        <f t="shared" ref="W157:AB157" si="160">W12</f>
        <v>23 Teaching and other educational professionals</v>
      </c>
      <c r="X157" s="11">
        <f t="shared" si="160"/>
        <v>10.887680480897437</v>
      </c>
      <c r="Y157" s="11">
        <f t="shared" si="160"/>
        <v>11.711789722482219</v>
      </c>
      <c r="Z157" s="11">
        <f t="shared" si="160"/>
        <v>12.245791101003586</v>
      </c>
      <c r="AA157" s="11">
        <f t="shared" si="160"/>
        <v>11.031615127718295</v>
      </c>
      <c r="AB157" s="11">
        <f t="shared" si="160"/>
        <v>11.345054962377688</v>
      </c>
      <c r="AD157" s="40">
        <f t="shared" si="153"/>
        <v>2.3788615452790873</v>
      </c>
      <c r="AE157" s="40">
        <f t="shared" si="154"/>
        <v>-0.50804062931540939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23.48099893135856</v>
      </c>
      <c r="C158" s="11">
        <f t="shared" si="146"/>
        <v>27.176276573598052</v>
      </c>
      <c r="D158" s="11">
        <f t="shared" si="146"/>
        <v>31.03514186240707</v>
      </c>
      <c r="E158" s="11">
        <f t="shared" si="146"/>
        <v>32.170245655310246</v>
      </c>
      <c r="F158" s="11">
        <f t="shared" si="146"/>
        <v>35.917423254407737</v>
      </c>
      <c r="H158" s="40">
        <f t="shared" si="147"/>
        <v>5.7371092945450286</v>
      </c>
      <c r="I158" s="40">
        <f t="shared" si="148"/>
        <v>0.97877453193280228</v>
      </c>
      <c r="L158" s="10" t="str">
        <f t="shared" ref="L158:Q158" si="161">L13</f>
        <v>24 Business, media and public service professionals</v>
      </c>
      <c r="M158" s="11">
        <f t="shared" si="161"/>
        <v>13.777348837908342</v>
      </c>
      <c r="N158" s="11">
        <f t="shared" si="161"/>
        <v>14.662337216462214</v>
      </c>
      <c r="O158" s="11">
        <f t="shared" si="161"/>
        <v>16.573522522886321</v>
      </c>
      <c r="P158" s="11">
        <f t="shared" si="161"/>
        <v>17.32701306201767</v>
      </c>
      <c r="Q158" s="11">
        <f t="shared" si="161"/>
        <v>18.80873440448287</v>
      </c>
      <c r="S158" s="40">
        <f t="shared" si="150"/>
        <v>3.76474750330269</v>
      </c>
      <c r="T158" s="40">
        <f t="shared" si="151"/>
        <v>0.84700001622290966</v>
      </c>
      <c r="W158" s="10" t="str">
        <f t="shared" ref="W158:AB158" si="162">W13</f>
        <v>24 Business, media and public service professionals</v>
      </c>
      <c r="X158" s="11">
        <f t="shared" si="162"/>
        <v>9.7036500934502108</v>
      </c>
      <c r="Y158" s="11">
        <f t="shared" si="162"/>
        <v>12.513939357135854</v>
      </c>
      <c r="Z158" s="11">
        <f t="shared" si="162"/>
        <v>14.461619339520748</v>
      </c>
      <c r="AA158" s="11">
        <f t="shared" si="162"/>
        <v>14.843232593292571</v>
      </c>
      <c r="AB158" s="11">
        <f t="shared" si="162"/>
        <v>17.108688849924906</v>
      </c>
      <c r="AD158" s="40">
        <f t="shared" si="153"/>
        <v>8.3069583872910968</v>
      </c>
      <c r="AE158" s="40">
        <f t="shared" si="154"/>
        <v>1.1268904855024964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7.8788112683670883</v>
      </c>
      <c r="C159" s="11">
        <f t="shared" si="146"/>
        <v>9.0640058563672952</v>
      </c>
      <c r="D159" s="11">
        <f t="shared" si="146"/>
        <v>10.211041430849397</v>
      </c>
      <c r="E159" s="11">
        <f t="shared" si="146"/>
        <v>9.4565333793712654</v>
      </c>
      <c r="F159" s="11">
        <f t="shared" si="146"/>
        <v>10.158891214200377</v>
      </c>
      <c r="H159" s="40">
        <f t="shared" si="147"/>
        <v>5.3226719309982462</v>
      </c>
      <c r="I159" s="40">
        <f t="shared" si="148"/>
        <v>-3.4129669856530764E-2</v>
      </c>
      <c r="L159" s="10" t="str">
        <f t="shared" ref="L159:Q159" si="163">L14</f>
        <v>31 Science, engineering and technology associate professionals</v>
      </c>
      <c r="M159" s="11">
        <f t="shared" si="163"/>
        <v>5.8875835011389022</v>
      </c>
      <c r="N159" s="11">
        <f t="shared" si="163"/>
        <v>6.9444657278036894</v>
      </c>
      <c r="O159" s="11">
        <f t="shared" si="163"/>
        <v>7.6074752986755341</v>
      </c>
      <c r="P159" s="11">
        <f t="shared" si="163"/>
        <v>6.7068073177583214</v>
      </c>
      <c r="Q159" s="11">
        <f t="shared" si="163"/>
        <v>6.9353826530017209</v>
      </c>
      <c r="S159" s="40">
        <f t="shared" si="150"/>
        <v>5.2593525287918386</v>
      </c>
      <c r="T159" s="40">
        <f t="shared" si="151"/>
        <v>-0.61473688987717656</v>
      </c>
      <c r="W159" s="10" t="str">
        <f t="shared" ref="W159:AB159" si="164">W14</f>
        <v>31 Science, engineering and technology associate professionals</v>
      </c>
      <c r="X159" s="11">
        <f t="shared" si="164"/>
        <v>1.9912277672281815</v>
      </c>
      <c r="Y159" s="11">
        <f t="shared" si="164"/>
        <v>2.11954012856362</v>
      </c>
      <c r="Z159" s="11">
        <f t="shared" si="164"/>
        <v>2.6035661321738717</v>
      </c>
      <c r="AA159" s="11">
        <f t="shared" si="164"/>
        <v>2.7497260616129284</v>
      </c>
      <c r="AB159" s="11">
        <f t="shared" si="164"/>
        <v>3.2235085611986385</v>
      </c>
      <c r="AD159" s="40">
        <f t="shared" si="153"/>
        <v>5.509006771100089</v>
      </c>
      <c r="AE159" s="40">
        <f t="shared" si="154"/>
        <v>1.4341079716961636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8.4794949970886488</v>
      </c>
      <c r="C160" s="11">
        <f t="shared" si="146"/>
        <v>9.6209059892435427</v>
      </c>
      <c r="D160" s="11">
        <f t="shared" si="146"/>
        <v>9.8334636122958532</v>
      </c>
      <c r="E160" s="11">
        <f t="shared" si="146"/>
        <v>15.479455893129849</v>
      </c>
      <c r="F160" s="11">
        <f t="shared" si="146"/>
        <v>18.168057244041023</v>
      </c>
      <c r="H160" s="40">
        <f t="shared" si="147"/>
        <v>3.0071343626423941</v>
      </c>
      <c r="I160" s="40">
        <f t="shared" si="148"/>
        <v>4.1773881525108081</v>
      </c>
      <c r="L160" s="10" t="str">
        <f t="shared" ref="L160:Q160" si="165">L15</f>
        <v>32 Health and social care associate professionals</v>
      </c>
      <c r="M160" s="11">
        <f t="shared" si="165"/>
        <v>1.8176496714575312</v>
      </c>
      <c r="N160" s="11">
        <f t="shared" si="165"/>
        <v>1.8216428620787217</v>
      </c>
      <c r="O160" s="11">
        <f t="shared" si="165"/>
        <v>2.0675951928708374</v>
      </c>
      <c r="P160" s="11">
        <f t="shared" si="165"/>
        <v>2.7396193173313237</v>
      </c>
      <c r="Q160" s="11">
        <f t="shared" si="165"/>
        <v>3.1028202344824516</v>
      </c>
      <c r="S160" s="40">
        <f t="shared" si="150"/>
        <v>2.6103257402461111</v>
      </c>
      <c r="T160" s="40">
        <f>IF(Q$151-O$151 &lt;&gt; 0,(EXP(LN(Q160/O160)/(Q$151-O$151))-1)*100,0)</f>
        <v>2.7431176984470174</v>
      </c>
      <c r="W160" s="10" t="str">
        <f t="shared" ref="W160:AB160" si="166">W15</f>
        <v>32 Health and social care associate professionals</v>
      </c>
      <c r="X160" s="11">
        <f t="shared" si="166"/>
        <v>6.6618453256311181</v>
      </c>
      <c r="Y160" s="11">
        <f t="shared" si="166"/>
        <v>7.7992631271648287</v>
      </c>
      <c r="Z160" s="11">
        <f t="shared" si="166"/>
        <v>7.7658684194250238</v>
      </c>
      <c r="AA160" s="11">
        <f t="shared" si="166"/>
        <v>12.739836575798511</v>
      </c>
      <c r="AB160" s="11">
        <f t="shared" si="166"/>
        <v>15.065237009558532</v>
      </c>
      <c r="AD160" s="40">
        <f t="shared" si="153"/>
        <v>3.1143471721877036</v>
      </c>
      <c r="AE160" s="40">
        <f t="shared" si="154"/>
        <v>4.5167097409388068</v>
      </c>
    </row>
    <row r="161" spans="1:31" x14ac:dyDescent="0.2">
      <c r="A161" s="10" t="str">
        <f t="shared" si="142"/>
        <v>33 Protective service occupations</v>
      </c>
      <c r="B161" s="11">
        <f t="shared" si="142"/>
        <v>5.4562316961422113</v>
      </c>
      <c r="C161" s="11">
        <f t="shared" si="146"/>
        <v>5.4434429140666705</v>
      </c>
      <c r="D161" s="11">
        <f t="shared" si="146"/>
        <v>5.7259729012338703</v>
      </c>
      <c r="E161" s="11">
        <f t="shared" si="146"/>
        <v>4.9464339165450673</v>
      </c>
      <c r="F161" s="11">
        <f t="shared" si="146"/>
        <v>5.2269699614146221</v>
      </c>
      <c r="H161" s="40">
        <f t="shared" si="147"/>
        <v>0.96975369409324497</v>
      </c>
      <c r="I161" s="40">
        <f t="shared" si="148"/>
        <v>-0.6060276737569148</v>
      </c>
      <c r="L161" s="10" t="str">
        <f t="shared" ref="L161:Q161" si="167">L16</f>
        <v>33 Protective service occupations</v>
      </c>
      <c r="M161" s="11">
        <f t="shared" si="167"/>
        <v>4.4564946541910393</v>
      </c>
      <c r="N161" s="11">
        <f t="shared" si="167"/>
        <v>4.3542480722146299</v>
      </c>
      <c r="O161" s="11">
        <f t="shared" si="167"/>
        <v>4.5058957895939704</v>
      </c>
      <c r="P161" s="11">
        <f t="shared" si="167"/>
        <v>3.8592733372025565</v>
      </c>
      <c r="Q161" s="11">
        <f t="shared" si="167"/>
        <v>3.7963133034326324</v>
      </c>
      <c r="S161" s="40">
        <f t="shared" si="150"/>
        <v>0.22072743865682032</v>
      </c>
      <c r="T161" s="40">
        <f t="shared" si="151"/>
        <v>-1.1358750172118404</v>
      </c>
      <c r="W161" s="10" t="str">
        <f t="shared" ref="W161:AB161" si="168">W16</f>
        <v>33 Protective service occupations</v>
      </c>
      <c r="X161" s="11">
        <f t="shared" si="168"/>
        <v>0.99973704195117008</v>
      </c>
      <c r="Y161" s="11">
        <f t="shared" si="168"/>
        <v>1.0891948418520374</v>
      </c>
      <c r="Z161" s="11">
        <f t="shared" si="168"/>
        <v>1.2200771116398967</v>
      </c>
      <c r="AA161" s="11">
        <f t="shared" si="168"/>
        <v>1.0871605793425021</v>
      </c>
      <c r="AB161" s="11">
        <f t="shared" si="168"/>
        <v>1.4306566579819835</v>
      </c>
      <c r="AD161" s="40">
        <f t="shared" si="153"/>
        <v>4.0639482417492045</v>
      </c>
      <c r="AE161" s="40">
        <f t="shared" si="154"/>
        <v>1.0671166876663252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6.3591490193584974</v>
      </c>
      <c r="C162" s="11">
        <f t="shared" si="146"/>
        <v>6.4279469411592771</v>
      </c>
      <c r="D162" s="11">
        <f t="shared" si="146"/>
        <v>6.6380728933527591</v>
      </c>
      <c r="E162" s="11">
        <f t="shared" si="146"/>
        <v>5.6290627564795095</v>
      </c>
      <c r="F162" s="11">
        <f t="shared" si="146"/>
        <v>5.9511053070607982</v>
      </c>
      <c r="H162" s="40">
        <f t="shared" si="147"/>
        <v>0.86223860740157754</v>
      </c>
      <c r="I162" s="40">
        <f t="shared" si="148"/>
        <v>-0.72565251059176772</v>
      </c>
      <c r="L162" s="10" t="str">
        <f t="shared" ref="L162:Q162" si="169">L17</f>
        <v>34 Culture, media and sports occupations</v>
      </c>
      <c r="M162" s="11">
        <f t="shared" si="169"/>
        <v>3.7407106176523288</v>
      </c>
      <c r="N162" s="11">
        <f t="shared" si="169"/>
        <v>3.3631079342512322</v>
      </c>
      <c r="O162" s="11">
        <f t="shared" si="169"/>
        <v>3.3645372644902891</v>
      </c>
      <c r="P162" s="11">
        <f t="shared" si="169"/>
        <v>2.7997180998003244</v>
      </c>
      <c r="Q162" s="11">
        <f t="shared" si="169"/>
        <v>2.9567957750108254</v>
      </c>
      <c r="S162" s="40">
        <f t="shared" si="150"/>
        <v>-2.0973953645606946</v>
      </c>
      <c r="T162" s="40">
        <f t="shared" si="151"/>
        <v>-0.85753049019164918</v>
      </c>
      <c r="W162" s="10" t="str">
        <f t="shared" ref="W162:AB162" si="170">W17</f>
        <v>34 Culture, media and sports occupations</v>
      </c>
      <c r="X162" s="11">
        <f t="shared" si="170"/>
        <v>2.6184384017061735</v>
      </c>
      <c r="Y162" s="11">
        <f t="shared" si="170"/>
        <v>3.064839006908044</v>
      </c>
      <c r="Z162" s="11">
        <f t="shared" si="170"/>
        <v>3.273535628862478</v>
      </c>
      <c r="AA162" s="11">
        <f t="shared" si="170"/>
        <v>2.8293446566791856</v>
      </c>
      <c r="AB162" s="11">
        <f t="shared" si="170"/>
        <v>2.9943095320499782</v>
      </c>
      <c r="AD162" s="40">
        <f t="shared" si="153"/>
        <v>4.5670707124451315</v>
      </c>
      <c r="AE162" s="40">
        <f t="shared" si="154"/>
        <v>-0.5926168452281444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25.75319846854515</v>
      </c>
      <c r="C163" s="11">
        <f t="shared" si="146"/>
        <v>27.23539492947214</v>
      </c>
      <c r="D163" s="11">
        <f t="shared" si="146"/>
        <v>29.028822308415432</v>
      </c>
      <c r="E163" s="11">
        <f t="shared" si="146"/>
        <v>28.911520327967629</v>
      </c>
      <c r="F163" s="11">
        <f t="shared" si="146"/>
        <v>30.293882438366261</v>
      </c>
      <c r="H163" s="40">
        <f t="shared" si="147"/>
        <v>2.4235085007760837</v>
      </c>
      <c r="I163" s="40">
        <f t="shared" si="148"/>
        <v>0.28478195746237667</v>
      </c>
      <c r="L163" s="10" t="str">
        <f t="shared" ref="L163:Q163" si="171">L18</f>
        <v>35 Business and public service associate professionals</v>
      </c>
      <c r="M163" s="11">
        <f t="shared" si="171"/>
        <v>14.326227916333306</v>
      </c>
      <c r="N163" s="11">
        <f t="shared" si="171"/>
        <v>14.630756621306753</v>
      </c>
      <c r="O163" s="11">
        <f t="shared" si="171"/>
        <v>15.898382271662374</v>
      </c>
      <c r="P163" s="11">
        <f t="shared" si="171"/>
        <v>15.649104940553801</v>
      </c>
      <c r="Q163" s="11">
        <f t="shared" si="171"/>
        <v>15.829077590677349</v>
      </c>
      <c r="S163" s="40">
        <f t="shared" si="150"/>
        <v>2.1043431582948191</v>
      </c>
      <c r="T163" s="40">
        <f t="shared" si="151"/>
        <v>-2.9120809951121984E-2</v>
      </c>
      <c r="W163" s="10" t="str">
        <f t="shared" ref="W163:AB163" si="172">W18</f>
        <v>35 Business and public service associate professionals</v>
      </c>
      <c r="X163" s="11">
        <f t="shared" si="172"/>
        <v>11.42697055221179</v>
      </c>
      <c r="Y163" s="11">
        <f t="shared" si="172"/>
        <v>12.604638308165383</v>
      </c>
      <c r="Z163" s="11">
        <f t="shared" si="172"/>
        <v>13.130440036753035</v>
      </c>
      <c r="AA163" s="11">
        <f t="shared" si="172"/>
        <v>13.262415387413856</v>
      </c>
      <c r="AB163" s="11">
        <f t="shared" si="172"/>
        <v>14.46480484768891</v>
      </c>
      <c r="AD163" s="40">
        <f t="shared" si="153"/>
        <v>2.8181142835611794</v>
      </c>
      <c r="AE163" s="40">
        <f t="shared" si="154"/>
        <v>0.64732109452425579</v>
      </c>
    </row>
    <row r="164" spans="1:31" x14ac:dyDescent="0.2">
      <c r="A164" s="10" t="str">
        <f t="shared" si="142"/>
        <v>41 Administrative occupations</v>
      </c>
      <c r="B164" s="11">
        <f t="shared" si="142"/>
        <v>41.363649282321632</v>
      </c>
      <c r="C164" s="11">
        <f t="shared" si="146"/>
        <v>40.242010662428157</v>
      </c>
      <c r="D164" s="11">
        <f t="shared" si="146"/>
        <v>42.015488739913941</v>
      </c>
      <c r="E164" s="11">
        <f t="shared" si="146"/>
        <v>42.577492293785532</v>
      </c>
      <c r="F164" s="11">
        <f t="shared" si="146"/>
        <v>41.789015266300716</v>
      </c>
      <c r="H164" s="40">
        <f t="shared" si="147"/>
        <v>0.31320689803877588</v>
      </c>
      <c r="I164" s="40">
        <f t="shared" si="148"/>
        <v>-3.6025625880720114E-2</v>
      </c>
      <c r="L164" s="10" t="str">
        <f t="shared" ref="L164:Q164" si="173">L19</f>
        <v>41 Administrative occupations</v>
      </c>
      <c r="M164" s="11">
        <f t="shared" si="173"/>
        <v>9.9499378870209618</v>
      </c>
      <c r="N164" s="11">
        <f t="shared" si="173"/>
        <v>9.1081540872985389</v>
      </c>
      <c r="O164" s="11">
        <f t="shared" si="173"/>
        <v>11.168851712276034</v>
      </c>
      <c r="P164" s="11">
        <f t="shared" si="173"/>
        <v>11.666570086089513</v>
      </c>
      <c r="Q164" s="11">
        <f t="shared" si="173"/>
        <v>12.803122774366457</v>
      </c>
      <c r="S164" s="40">
        <f t="shared" si="150"/>
        <v>2.3381663120976448</v>
      </c>
      <c r="T164" s="40">
        <f t="shared" si="151"/>
        <v>0.91455877172903488</v>
      </c>
      <c r="W164" s="10" t="str">
        <f t="shared" ref="W164:AB164" si="174">W19</f>
        <v>41 Administrative occupations</v>
      </c>
      <c r="X164" s="11">
        <f t="shared" si="174"/>
        <v>31.413711395300606</v>
      </c>
      <c r="Y164" s="11">
        <f t="shared" si="174"/>
        <v>31.133856575129673</v>
      </c>
      <c r="Z164" s="11">
        <f t="shared" si="174"/>
        <v>30.846637027637957</v>
      </c>
      <c r="AA164" s="11">
        <f t="shared" si="174"/>
        <v>30.910922207696032</v>
      </c>
      <c r="AB164" s="11">
        <f t="shared" si="174"/>
        <v>28.98589249193429</v>
      </c>
      <c r="AD164" s="40">
        <f t="shared" si="153"/>
        <v>-0.3636717522715549</v>
      </c>
      <c r="AE164" s="40">
        <f t="shared" si="154"/>
        <v>-0.41393085566848731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10.002761162761342</v>
      </c>
      <c r="C165" s="11">
        <f t="shared" si="146"/>
        <v>9.3039196961606603</v>
      </c>
      <c r="D165" s="11">
        <f t="shared" si="146"/>
        <v>9.1366516721423405</v>
      </c>
      <c r="E165" s="11">
        <f t="shared" si="146"/>
        <v>8.452475581117131</v>
      </c>
      <c r="F165" s="11">
        <f t="shared" si="146"/>
        <v>6.3876110230235232</v>
      </c>
      <c r="H165" s="40">
        <f t="shared" si="147"/>
        <v>-1.7950375833312715</v>
      </c>
      <c r="I165" s="40">
        <f t="shared" si="148"/>
        <v>-2.3579790711757642</v>
      </c>
      <c r="L165" s="10" t="str">
        <f t="shared" ref="L165:Q165" si="175">L20</f>
        <v>42 Secretarial and related occupations</v>
      </c>
      <c r="M165" s="11">
        <f t="shared" si="175"/>
        <v>0.86974447014264156</v>
      </c>
      <c r="N165" s="11">
        <f t="shared" si="175"/>
        <v>0.64401871832599311</v>
      </c>
      <c r="O165" s="11">
        <f t="shared" si="175"/>
        <v>0.67369963151294798</v>
      </c>
      <c r="P165" s="11">
        <f t="shared" si="175"/>
        <v>0.58714778393178335</v>
      </c>
      <c r="Q165" s="11">
        <f t="shared" si="175"/>
        <v>0.6941218832872218</v>
      </c>
      <c r="S165" s="40">
        <f>IF(O$151-M$151 &lt;&gt; 0,(EXP(LN(O165/M165)/(O$151-M$151))-1)*100,0)</f>
        <v>-4.9800217381800067</v>
      </c>
      <c r="T165" s="40">
        <f t="shared" si="151"/>
        <v>0.19928636794370735</v>
      </c>
      <c r="W165" s="10" t="str">
        <f t="shared" ref="W165:AB165" si="176">W20</f>
        <v>42 Secretarial and related occupations</v>
      </c>
      <c r="X165" s="11">
        <f t="shared" si="176"/>
        <v>9.1330166926186998</v>
      </c>
      <c r="Y165" s="11">
        <f t="shared" si="176"/>
        <v>8.6599009778346616</v>
      </c>
      <c r="Z165" s="11">
        <f t="shared" si="176"/>
        <v>8.462952040629391</v>
      </c>
      <c r="AA165" s="11">
        <f t="shared" si="176"/>
        <v>7.8653277971853495</v>
      </c>
      <c r="AB165" s="11">
        <f t="shared" si="176"/>
        <v>5.6934891397362994</v>
      </c>
      <c r="AD165" s="40">
        <f t="shared" si="153"/>
        <v>-1.5124065279710441</v>
      </c>
      <c r="AE165" s="40">
        <f t="shared" si="154"/>
        <v>-2.6078901053712134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8.9526980313788851</v>
      </c>
      <c r="C166" s="11">
        <f t="shared" si="146"/>
        <v>8.610293929416617</v>
      </c>
      <c r="D166" s="11">
        <f t="shared" si="146"/>
        <v>10.053463363622607</v>
      </c>
      <c r="E166" s="11">
        <f t="shared" si="146"/>
        <v>9.3251742602478878</v>
      </c>
      <c r="F166" s="11">
        <f t="shared" si="146"/>
        <v>9.2499649150386745</v>
      </c>
      <c r="H166" s="40">
        <f t="shared" si="147"/>
        <v>2.3463485233949255</v>
      </c>
      <c r="I166" s="40">
        <f t="shared" si="148"/>
        <v>-0.55377716898685758</v>
      </c>
      <c r="L166" s="10" t="str">
        <f t="shared" ref="L166:Q166" si="177">L21</f>
        <v>51 Skilled agricultural and related trades</v>
      </c>
      <c r="M166" s="11">
        <f t="shared" si="177"/>
        <v>7.1325661638641584</v>
      </c>
      <c r="N166" s="11">
        <f t="shared" si="177"/>
        <v>5.6900742831131454</v>
      </c>
      <c r="O166" s="11">
        <f t="shared" si="177"/>
        <v>7.7343373777314817</v>
      </c>
      <c r="P166" s="11">
        <f t="shared" si="177"/>
        <v>6.9822375194922808</v>
      </c>
      <c r="Q166" s="11">
        <f t="shared" si="177"/>
        <v>6.7501298976182813</v>
      </c>
      <c r="S166" s="40">
        <f t="shared" si="150"/>
        <v>1.6331674223289294</v>
      </c>
      <c r="T166" s="40">
        <f t="shared" si="151"/>
        <v>-0.90328277405176127</v>
      </c>
      <c r="W166" s="10" t="str">
        <f t="shared" ref="W166:AB166" si="178">W21</f>
        <v>51 Skilled agricultural and related trades</v>
      </c>
      <c r="X166" s="11">
        <f t="shared" si="178"/>
        <v>1.8201318675147202</v>
      </c>
      <c r="Y166" s="11">
        <f t="shared" si="178"/>
        <v>2.9202196463034538</v>
      </c>
      <c r="Z166" s="11">
        <f t="shared" si="178"/>
        <v>2.3191259858911213</v>
      </c>
      <c r="AA166" s="11">
        <f t="shared" si="178"/>
        <v>2.342936740755599</v>
      </c>
      <c r="AB166" s="11">
        <f t="shared" si="178"/>
        <v>2.4998350174203847</v>
      </c>
      <c r="AD166" s="40">
        <f t="shared" si="153"/>
        <v>4.964948672019176</v>
      </c>
      <c r="AE166" s="40">
        <f t="shared" si="154"/>
        <v>0.50148224872037517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21.170991389265154</v>
      </c>
      <c r="C167" s="11">
        <f t="shared" si="146"/>
        <v>20.612383160737192</v>
      </c>
      <c r="D167" s="11">
        <f t="shared" si="146"/>
        <v>18.255539317999588</v>
      </c>
      <c r="E167" s="11">
        <f t="shared" si="146"/>
        <v>17.667412211289474</v>
      </c>
      <c r="F167" s="11">
        <f t="shared" si="146"/>
        <v>16.386563901960127</v>
      </c>
      <c r="H167" s="40">
        <f t="shared" si="147"/>
        <v>-2.9197928323575928</v>
      </c>
      <c r="I167" s="40">
        <f t="shared" si="148"/>
        <v>-0.71745943929563127</v>
      </c>
      <c r="L167" s="10" t="str">
        <f t="shared" ref="L167:Q167" si="179">L22</f>
        <v>52 Skilled metal, electrical and electronic trades</v>
      </c>
      <c r="M167" s="11">
        <f t="shared" si="179"/>
        <v>20.856471052310557</v>
      </c>
      <c r="N167" s="11">
        <f t="shared" si="179"/>
        <v>20.137674164196287</v>
      </c>
      <c r="O167" s="11">
        <f t="shared" si="179"/>
        <v>17.899283658448081</v>
      </c>
      <c r="P167" s="11">
        <f t="shared" si="179"/>
        <v>17.069074687783218</v>
      </c>
      <c r="Q167" s="11">
        <f t="shared" si="179"/>
        <v>15.630963519621453</v>
      </c>
      <c r="S167" s="40">
        <f t="shared" si="150"/>
        <v>-3.0117854033334002</v>
      </c>
      <c r="T167" s="40">
        <f t="shared" si="151"/>
        <v>-0.89931115429868758</v>
      </c>
      <c r="W167" s="10" t="str">
        <f t="shared" ref="W167:AB167" si="180">W22</f>
        <v>52 Skilled metal, electrical and electronic trades</v>
      </c>
      <c r="X167" s="11">
        <f t="shared" si="180"/>
        <v>0.31452033695458975</v>
      </c>
      <c r="Y167" s="11">
        <f t="shared" si="180"/>
        <v>0.47470899654087728</v>
      </c>
      <c r="Z167" s="11">
        <f t="shared" si="180"/>
        <v>0.35625565955151378</v>
      </c>
      <c r="AA167" s="11">
        <f t="shared" si="180"/>
        <v>0.59833752350626723</v>
      </c>
      <c r="AB167" s="11">
        <f t="shared" si="180"/>
        <v>0.75560038233866911</v>
      </c>
      <c r="AD167" s="40">
        <f t="shared" si="153"/>
        <v>2.5233073880353674</v>
      </c>
      <c r="AE167" s="40">
        <f t="shared" si="154"/>
        <v>5.1401744110639136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14.47344054106075</v>
      </c>
      <c r="C168" s="11">
        <f t="shared" si="146"/>
        <v>13.659114038381423</v>
      </c>
      <c r="D168" s="11">
        <f t="shared" si="146"/>
        <v>11.165279435266021</v>
      </c>
      <c r="E168" s="11">
        <f t="shared" si="146"/>
        <v>10.730291669143234</v>
      </c>
      <c r="F168" s="11">
        <f t="shared" si="146"/>
        <v>9.210750202713653</v>
      </c>
      <c r="H168" s="40">
        <f t="shared" si="147"/>
        <v>-5.0577405135382447</v>
      </c>
      <c r="I168" s="40">
        <f t="shared" si="148"/>
        <v>-1.2747230980522328</v>
      </c>
      <c r="L168" s="10" t="str">
        <f t="shared" ref="L168:Q168" si="181">L23</f>
        <v>53 Skilled construction and building trades</v>
      </c>
      <c r="M168" s="11">
        <f t="shared" si="181"/>
        <v>14.351062209546514</v>
      </c>
      <c r="N168" s="11">
        <f t="shared" si="181"/>
        <v>13.50438055102304</v>
      </c>
      <c r="O168" s="11">
        <f t="shared" si="181"/>
        <v>11.01054239993393</v>
      </c>
      <c r="P168" s="11">
        <f t="shared" si="181"/>
        <v>10.647360027865552</v>
      </c>
      <c r="Q168" s="11">
        <f t="shared" si="181"/>
        <v>9.1334671228561053</v>
      </c>
      <c r="S168" s="40">
        <f t="shared" si="150"/>
        <v>-5.1614438950536083</v>
      </c>
      <c r="T168" s="40">
        <f t="shared" si="151"/>
        <v>-1.2383211845532816</v>
      </c>
      <c r="W168" s="10" t="str">
        <f t="shared" ref="W168:AB168" si="182">W23</f>
        <v>53 Skilled construction and building trades</v>
      </c>
      <c r="X168" s="11">
        <f t="shared" si="182"/>
        <v>0.12237833151421372</v>
      </c>
      <c r="Y168" s="11">
        <f t="shared" si="182"/>
        <v>0.15473348735837675</v>
      </c>
      <c r="Z168" s="11">
        <f t="shared" si="182"/>
        <v>0.15473703533210023</v>
      </c>
      <c r="AA168" s="11">
        <f t="shared" si="182"/>
        <v>8.2931641277694743E-2</v>
      </c>
      <c r="AB168" s="11">
        <f t="shared" si="182"/>
        <v>7.7283079857544595E-2</v>
      </c>
      <c r="AD168" s="40">
        <f t="shared" si="153"/>
        <v>4.8040218006897284</v>
      </c>
      <c r="AE168" s="40">
        <f t="shared" si="154"/>
        <v>-4.5228727578075389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10.974938041399668</v>
      </c>
      <c r="C169" s="11">
        <f t="shared" si="146"/>
        <v>9.3555248091092658</v>
      </c>
      <c r="D169" s="11">
        <f t="shared" si="146"/>
        <v>9.0586588304949736</v>
      </c>
      <c r="E169" s="11">
        <f t="shared" si="146"/>
        <v>9.0672206610629029</v>
      </c>
      <c r="F169" s="11">
        <f t="shared" si="146"/>
        <v>8.3876114016791306</v>
      </c>
      <c r="H169" s="40">
        <f t="shared" si="147"/>
        <v>-3.7651518734696188</v>
      </c>
      <c r="I169" s="40">
        <f t="shared" si="148"/>
        <v>-0.51178783423651009</v>
      </c>
      <c r="L169" s="10" t="str">
        <f t="shared" ref="L169:Q169" si="183">L24</f>
        <v>54 Textiles, printing and other skilled trades</v>
      </c>
      <c r="M169" s="11">
        <f t="shared" si="183"/>
        <v>6.4679967275513697</v>
      </c>
      <c r="N169" s="11">
        <f t="shared" si="183"/>
        <v>5.1622741138072117</v>
      </c>
      <c r="O169" s="11">
        <f t="shared" si="183"/>
        <v>4.9088433628884482</v>
      </c>
      <c r="P169" s="11">
        <f t="shared" si="183"/>
        <v>5.0952263096598323</v>
      </c>
      <c r="Q169" s="11">
        <f t="shared" si="183"/>
        <v>4.7281138291469116</v>
      </c>
      <c r="S169" s="40">
        <f t="shared" si="150"/>
        <v>-5.3671593921498006</v>
      </c>
      <c r="T169" s="40">
        <f t="shared" si="151"/>
        <v>-0.24976750104409584</v>
      </c>
      <c r="W169" s="10" t="str">
        <f t="shared" ref="W169:AB169" si="184">W24</f>
        <v>54 Textiles, printing and other skilled trades</v>
      </c>
      <c r="X169" s="11">
        <f t="shared" si="184"/>
        <v>4.506941313848297</v>
      </c>
      <c r="Y169" s="11">
        <f t="shared" si="184"/>
        <v>4.1932506953020567</v>
      </c>
      <c r="Z169" s="11">
        <f t="shared" si="184"/>
        <v>4.1498154676065209</v>
      </c>
      <c r="AA169" s="11">
        <f t="shared" si="184"/>
        <v>3.971994351403092</v>
      </c>
      <c r="AB169" s="11">
        <f t="shared" si="184"/>
        <v>3.6594975725322216</v>
      </c>
      <c r="AD169" s="40">
        <f t="shared" si="153"/>
        <v>-1.6375411993174382</v>
      </c>
      <c r="AE169" s="40">
        <f t="shared" si="154"/>
        <v>-0.8347498187827318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44.06827943212275</v>
      </c>
      <c r="C170" s="11">
        <f t="shared" si="146"/>
        <v>44.697965228436082</v>
      </c>
      <c r="D170" s="11">
        <f t="shared" si="146"/>
        <v>43.296978489565802</v>
      </c>
      <c r="E170" s="11">
        <f t="shared" si="146"/>
        <v>44.846827713113818</v>
      </c>
      <c r="F170" s="11">
        <f t="shared" si="146"/>
        <v>47.910340026917289</v>
      </c>
      <c r="H170" s="40">
        <f t="shared" si="147"/>
        <v>-0.35252486004240247</v>
      </c>
      <c r="I170" s="40">
        <f t="shared" si="148"/>
        <v>0.67727316714287777</v>
      </c>
      <c r="L170" s="10" t="str">
        <f t="shared" ref="L170:Q170" si="185">L25</f>
        <v>61 Caring personal service occupations</v>
      </c>
      <c r="M170" s="11">
        <f t="shared" si="185"/>
        <v>6.3952189306799134</v>
      </c>
      <c r="N170" s="11">
        <f t="shared" si="185"/>
        <v>6.5661162674529789</v>
      </c>
      <c r="O170" s="11">
        <f t="shared" si="185"/>
        <v>6.6870266980287862</v>
      </c>
      <c r="P170" s="11">
        <f t="shared" si="185"/>
        <v>7.9877309593292747</v>
      </c>
      <c r="Q170" s="11">
        <f t="shared" si="185"/>
        <v>9.2649180234048014</v>
      </c>
      <c r="S170" s="40">
        <f t="shared" si="150"/>
        <v>0.89636685062892685</v>
      </c>
      <c r="T170" s="40">
        <f t="shared" si="151"/>
        <v>2.1975697087945445</v>
      </c>
      <c r="W170" s="10" t="str">
        <f t="shared" ref="W170:AB170" si="186">W25</f>
        <v>61 Caring personal service occupations</v>
      </c>
      <c r="X170" s="11">
        <f t="shared" si="186"/>
        <v>37.673060501442833</v>
      </c>
      <c r="Y170" s="11">
        <f t="shared" si="186"/>
        <v>38.13184896098312</v>
      </c>
      <c r="Z170" s="11">
        <f t="shared" si="186"/>
        <v>36.609951791537007</v>
      </c>
      <c r="AA170" s="11">
        <f t="shared" si="186"/>
        <v>36.859096753784542</v>
      </c>
      <c r="AB170" s="11">
        <f t="shared" si="186"/>
        <v>38.645422003512493</v>
      </c>
      <c r="AD170" s="40">
        <f t="shared" si="153"/>
        <v>-0.57086738702843975</v>
      </c>
      <c r="AE170" s="40">
        <f t="shared" si="154"/>
        <v>0.36137278385104388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10.618128366267882</v>
      </c>
      <c r="C171" s="11">
        <f t="shared" si="146"/>
        <v>13.411998144831484</v>
      </c>
      <c r="D171" s="11">
        <f t="shared" si="146"/>
        <v>12.994951688815915</v>
      </c>
      <c r="E171" s="11">
        <f t="shared" si="146"/>
        <v>11.967287253679919</v>
      </c>
      <c r="F171" s="11">
        <f t="shared" si="146"/>
        <v>12.043011311322823</v>
      </c>
      <c r="H171" s="40">
        <f t="shared" si="147"/>
        <v>4.1226804193178701</v>
      </c>
      <c r="I171" s="40">
        <f t="shared" si="148"/>
        <v>-0.50589225225016188</v>
      </c>
      <c r="L171" s="10" t="str">
        <f t="shared" ref="L171:Q171" si="187">L26</f>
        <v>62 Leisure, travel and related personal service occupations</v>
      </c>
      <c r="M171" s="11">
        <f t="shared" si="187"/>
        <v>3.2693854527478297</v>
      </c>
      <c r="N171" s="11">
        <f t="shared" si="187"/>
        <v>3.7042493830767489</v>
      </c>
      <c r="O171" s="11">
        <f t="shared" si="187"/>
        <v>3.655094171303936</v>
      </c>
      <c r="P171" s="11">
        <f t="shared" si="187"/>
        <v>3.4438676954024521</v>
      </c>
      <c r="Q171" s="11">
        <f t="shared" si="187"/>
        <v>3.6815035279549813</v>
      </c>
      <c r="S171" s="40">
        <f t="shared" si="150"/>
        <v>2.2554558159910698</v>
      </c>
      <c r="T171" s="40">
        <f t="shared" si="151"/>
        <v>4.8007374430025784E-2</v>
      </c>
      <c r="W171" s="10" t="str">
        <f t="shared" ref="W171:AB171" si="188">W26</f>
        <v>62 Leisure, travel and related personal service occupations</v>
      </c>
      <c r="X171" s="11">
        <f t="shared" si="188"/>
        <v>7.3487429135200344</v>
      </c>
      <c r="Y171" s="11">
        <f t="shared" si="188"/>
        <v>9.7077487617547362</v>
      </c>
      <c r="Z171" s="11">
        <f t="shared" si="188"/>
        <v>9.3398575175119802</v>
      </c>
      <c r="AA171" s="11">
        <f t="shared" si="188"/>
        <v>8.5234195582774639</v>
      </c>
      <c r="AB171" s="11">
        <f t="shared" si="188"/>
        <v>8.3615077833678448</v>
      </c>
      <c r="AD171" s="40">
        <f t="shared" si="153"/>
        <v>4.9120659466806105</v>
      </c>
      <c r="AE171" s="40">
        <f t="shared" si="154"/>
        <v>-0.73496733689821792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0.53476700853324488</v>
      </c>
      <c r="C172" s="11">
        <f t="shared" si="146"/>
        <v>0.43819173345182433</v>
      </c>
      <c r="D172" s="11">
        <f t="shared" si="146"/>
        <v>0.55456784230697775</v>
      </c>
      <c r="E172" s="11">
        <f t="shared" si="146"/>
        <v>0.42346353306994405</v>
      </c>
      <c r="F172" s="11">
        <f t="shared" si="146"/>
        <v>0.47429487873987586</v>
      </c>
      <c r="H172" s="40">
        <f t="shared" si="147"/>
        <v>0.72981010636821164</v>
      </c>
      <c r="I172" s="40">
        <f t="shared" si="148"/>
        <v>-1.0369852633635102</v>
      </c>
      <c r="L172" s="10" t="str">
        <f t="shared" ref="L172:Q172" si="189">L27</f>
        <v>63 Community and civil enforcement occupations</v>
      </c>
      <c r="M172" s="11">
        <f t="shared" si="189"/>
        <v>0.43060445043485929</v>
      </c>
      <c r="N172" s="11">
        <f t="shared" si="189"/>
        <v>0.31415428286167707</v>
      </c>
      <c r="O172" s="11">
        <f t="shared" si="189"/>
        <v>0.44936692571558245</v>
      </c>
      <c r="P172" s="11">
        <f t="shared" si="189"/>
        <v>0.28398781220918506</v>
      </c>
      <c r="Q172" s="11">
        <f t="shared" si="189"/>
        <v>0.33729274031012874</v>
      </c>
      <c r="S172" s="40">
        <f t="shared" si="150"/>
        <v>0.85664518790289357</v>
      </c>
      <c r="T172" s="40">
        <f t="shared" si="151"/>
        <v>-1.8944163184752449</v>
      </c>
      <c r="W172" s="10" t="str">
        <f t="shared" ref="W172:AB172" si="190">W27</f>
        <v>63 Community and civil enforcement occupations</v>
      </c>
      <c r="X172" s="11">
        <f t="shared" si="190"/>
        <v>0.10416255809838562</v>
      </c>
      <c r="Y172" s="11">
        <f t="shared" si="190"/>
        <v>0.12403745059014798</v>
      </c>
      <c r="Z172" s="11">
        <f t="shared" si="190"/>
        <v>0.10520091659139465</v>
      </c>
      <c r="AA172" s="11">
        <f t="shared" si="190"/>
        <v>0.13947572086075968</v>
      </c>
      <c r="AB172" s="11">
        <f t="shared" si="190"/>
        <v>0.13700213842974718</v>
      </c>
      <c r="AD172" s="40">
        <f t="shared" si="153"/>
        <v>0.19858242698578277</v>
      </c>
      <c r="AE172" s="40">
        <f t="shared" si="154"/>
        <v>1.7764241513161805</v>
      </c>
    </row>
    <row r="173" spans="1:31" x14ac:dyDescent="0.2">
      <c r="A173" s="10" t="str">
        <f t="shared" si="142"/>
        <v>71 Sales occupations</v>
      </c>
      <c r="B173" s="11">
        <f t="shared" si="142"/>
        <v>38.973525313793111</v>
      </c>
      <c r="C173" s="11">
        <f t="shared" si="146"/>
        <v>35.582072392355371</v>
      </c>
      <c r="D173" s="11">
        <f t="shared" si="146"/>
        <v>34.754105944221891</v>
      </c>
      <c r="E173" s="11">
        <f t="shared" si="146"/>
        <v>33.725088646435069</v>
      </c>
      <c r="F173" s="11">
        <f t="shared" si="146"/>
        <v>32.736083057927345</v>
      </c>
      <c r="H173" s="40">
        <f t="shared" si="147"/>
        <v>-2.2656371889221871</v>
      </c>
      <c r="I173" s="40">
        <f t="shared" si="148"/>
        <v>-0.39800448581286396</v>
      </c>
      <c r="L173" s="10" t="str">
        <f t="shared" ref="L173:Q173" si="191">L28</f>
        <v>71 Sales occupations</v>
      </c>
      <c r="M173" s="11">
        <f t="shared" si="191"/>
        <v>14.044391387097871</v>
      </c>
      <c r="N173" s="11">
        <f t="shared" si="191"/>
        <v>13.235172949531837</v>
      </c>
      <c r="O173" s="11">
        <f t="shared" si="191"/>
        <v>13.252018050824308</v>
      </c>
      <c r="P173" s="11">
        <f t="shared" si="191"/>
        <v>12.93820374629597</v>
      </c>
      <c r="Q173" s="11">
        <f t="shared" si="191"/>
        <v>12.752165595877164</v>
      </c>
      <c r="S173" s="40">
        <f t="shared" si="150"/>
        <v>-1.1547466262058159</v>
      </c>
      <c r="T173" s="40">
        <f t="shared" si="151"/>
        <v>-0.25599669296456629</v>
      </c>
      <c r="W173" s="10" t="str">
        <f t="shared" ref="W173:AB173" si="192">W28</f>
        <v>71 Sales occupations</v>
      </c>
      <c r="X173" s="11">
        <f t="shared" si="192"/>
        <v>24.929133926695201</v>
      </c>
      <c r="Y173" s="11">
        <f t="shared" si="192"/>
        <v>22.346899442823531</v>
      </c>
      <c r="Z173" s="11">
        <f t="shared" si="192"/>
        <v>21.502087893397537</v>
      </c>
      <c r="AA173" s="11">
        <f t="shared" si="192"/>
        <v>20.786884900139107</v>
      </c>
      <c r="AB173" s="11">
        <f t="shared" si="192"/>
        <v>19.983917462050208</v>
      </c>
      <c r="AD173" s="40">
        <f t="shared" si="153"/>
        <v>-2.9144291827818414</v>
      </c>
      <c r="AE173" s="40">
        <f t="shared" si="154"/>
        <v>-0.48695861712744204</v>
      </c>
    </row>
    <row r="174" spans="1:31" x14ac:dyDescent="0.2">
      <c r="A174" s="10" t="str">
        <f t="shared" si="142"/>
        <v>72 Customer service occupations</v>
      </c>
      <c r="B174" s="11">
        <f t="shared" si="142"/>
        <v>7.394546856901548</v>
      </c>
      <c r="C174" s="11">
        <f t="shared" si="146"/>
        <v>7.8513039895321315</v>
      </c>
      <c r="D174" s="11">
        <f t="shared" si="146"/>
        <v>8.0733678965830684</v>
      </c>
      <c r="E174" s="11">
        <f t="shared" si="146"/>
        <v>8.8602695628944659</v>
      </c>
      <c r="F174" s="11">
        <f t="shared" si="146"/>
        <v>9.7854150814605507</v>
      </c>
      <c r="H174" s="40">
        <f t="shared" si="147"/>
        <v>1.7720764793354604</v>
      </c>
      <c r="I174" s="40">
        <f t="shared" si="148"/>
        <v>1.2904033636425893</v>
      </c>
      <c r="L174" s="10" t="str">
        <f t="shared" ref="L174:Q174" si="193">L29</f>
        <v>72 Customer service occupations</v>
      </c>
      <c r="M174" s="11">
        <f t="shared" si="193"/>
        <v>2.4924191416543375</v>
      </c>
      <c r="N174" s="11">
        <f t="shared" si="193"/>
        <v>2.244338807775895</v>
      </c>
      <c r="O174" s="11">
        <f t="shared" si="193"/>
        <v>2.6838839080978922</v>
      </c>
      <c r="P174" s="11">
        <f t="shared" si="193"/>
        <v>3.3423533499219538</v>
      </c>
      <c r="Q174" s="11">
        <f t="shared" si="193"/>
        <v>3.765836186236633</v>
      </c>
      <c r="S174" s="40">
        <f t="shared" si="150"/>
        <v>1.4912332292623898</v>
      </c>
      <c r="T174" s="40">
        <f t="shared" si="151"/>
        <v>2.2837196491412692</v>
      </c>
      <c r="W174" s="10" t="str">
        <f t="shared" ref="W174:AB174" si="194">W29</f>
        <v>72 Customer service occupations</v>
      </c>
      <c r="X174" s="11">
        <f t="shared" si="194"/>
        <v>4.9021277152472029</v>
      </c>
      <c r="Y174" s="11">
        <f t="shared" si="194"/>
        <v>5.6069651817562383</v>
      </c>
      <c r="Z174" s="11">
        <f t="shared" si="194"/>
        <v>5.3894839884851731</v>
      </c>
      <c r="AA174" s="11">
        <f t="shared" si="194"/>
        <v>5.517916212972513</v>
      </c>
      <c r="AB174" s="11">
        <f t="shared" si="194"/>
        <v>6.0195788952239262</v>
      </c>
      <c r="AD174" s="40">
        <f t="shared" si="153"/>
        <v>1.9136868164934429</v>
      </c>
      <c r="AE174" s="40">
        <f>IF(AB$151-Z$151 &lt;&gt; 0,(EXP(LN(AB174/Z174)/(AB$151-Z$151))-1)*100,0)</f>
        <v>0.73984113724383516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23.617997881207206</v>
      </c>
      <c r="C175" s="11">
        <f t="shared" si="146"/>
        <v>22.621141012114837</v>
      </c>
      <c r="D175" s="11">
        <f t="shared" si="146"/>
        <v>20.118734262019561</v>
      </c>
      <c r="E175" s="11">
        <f t="shared" si="146"/>
        <v>20.473548267191795</v>
      </c>
      <c r="F175" s="11">
        <f t="shared" si="146"/>
        <v>18.988078793912329</v>
      </c>
      <c r="H175" s="40">
        <f t="shared" si="147"/>
        <v>-3.1562684905210081</v>
      </c>
      <c r="I175" s="40">
        <f t="shared" si="148"/>
        <v>-0.38485807210871803</v>
      </c>
      <c r="L175" s="10" t="str">
        <f t="shared" ref="L175:Q175" si="195">L30</f>
        <v>81 Process, plant and machine operatives</v>
      </c>
      <c r="M175" s="11">
        <f t="shared" si="195"/>
        <v>17.722854680346526</v>
      </c>
      <c r="N175" s="11">
        <f t="shared" si="195"/>
        <v>16.404485007599106</v>
      </c>
      <c r="O175" s="11">
        <f t="shared" si="195"/>
        <v>15.042263098101182</v>
      </c>
      <c r="P175" s="11">
        <f t="shared" si="195"/>
        <v>14.747501164183564</v>
      </c>
      <c r="Q175" s="11">
        <f t="shared" si="195"/>
        <v>12.983534455494516</v>
      </c>
      <c r="S175" s="40">
        <f t="shared" si="150"/>
        <v>-3.2266220277714308</v>
      </c>
      <c r="T175" s="40">
        <f t="shared" si="151"/>
        <v>-0.97641385317328577</v>
      </c>
      <c r="W175" s="10" t="str">
        <f t="shared" ref="W175:AB175" si="196">W30</f>
        <v>81 Process, plant and machine operatives</v>
      </c>
      <c r="X175" s="11">
        <f t="shared" si="196"/>
        <v>5.8951432008606313</v>
      </c>
      <c r="Y175" s="11">
        <f t="shared" si="196"/>
        <v>6.2166560045157384</v>
      </c>
      <c r="Z175" s="11">
        <f t="shared" si="196"/>
        <v>5.076471163918395</v>
      </c>
      <c r="AA175" s="11">
        <f t="shared" si="196"/>
        <v>5.7260471030081979</v>
      </c>
      <c r="AB175" s="11">
        <f t="shared" si="196"/>
        <v>6.0045443384178228</v>
      </c>
      <c r="AD175" s="40">
        <f t="shared" si="153"/>
        <v>-2.9459835281104296</v>
      </c>
      <c r="AE175" s="40">
        <f t="shared" si="154"/>
        <v>1.1256226891876997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21.10381423306055</v>
      </c>
      <c r="C176" s="11">
        <f t="shared" si="146"/>
        <v>21.870825096494286</v>
      </c>
      <c r="D176" s="11">
        <f t="shared" si="146"/>
        <v>21.410334501240857</v>
      </c>
      <c r="E176" s="11">
        <f t="shared" si="146"/>
        <v>21.17784749007696</v>
      </c>
      <c r="F176" s="11">
        <f t="shared" si="146"/>
        <v>20.272443314691611</v>
      </c>
      <c r="H176" s="40">
        <f t="shared" si="147"/>
        <v>0.28881492085373051</v>
      </c>
      <c r="I176" s="40">
        <f t="shared" si="148"/>
        <v>-0.36341294700982241</v>
      </c>
      <c r="L176" s="10" t="str">
        <f t="shared" ref="L176:Q176" si="197">L31</f>
        <v>82 Transport and mobile machine drivers and operatives</v>
      </c>
      <c r="M176" s="11">
        <f t="shared" si="197"/>
        <v>20.049945736740796</v>
      </c>
      <c r="N176" s="11">
        <f t="shared" si="197"/>
        <v>20.755153097939672</v>
      </c>
      <c r="O176" s="11">
        <f t="shared" si="197"/>
        <v>20.36301015732084</v>
      </c>
      <c r="P176" s="11">
        <f t="shared" si="197"/>
        <v>19.879289789458056</v>
      </c>
      <c r="Q176" s="11">
        <f t="shared" si="197"/>
        <v>18.868271768730629</v>
      </c>
      <c r="S176" s="40">
        <f t="shared" si="150"/>
        <v>0.31035219890656052</v>
      </c>
      <c r="T176" s="40">
        <f t="shared" si="151"/>
        <v>-0.50696562529763955</v>
      </c>
      <c r="W176" s="10" t="str">
        <f t="shared" ref="W176:AB176" si="198">W31</f>
        <v>82 Transport and mobile machine drivers and operatives</v>
      </c>
      <c r="X176" s="11">
        <f t="shared" si="198"/>
        <v>1.0538684963197411</v>
      </c>
      <c r="Y176" s="11">
        <f t="shared" si="198"/>
        <v>1.1156719985545964</v>
      </c>
      <c r="Z176" s="11">
        <f t="shared" si="198"/>
        <v>1.0473243439200661</v>
      </c>
      <c r="AA176" s="11">
        <f t="shared" si="198"/>
        <v>1.2985577006189051</v>
      </c>
      <c r="AB176" s="11">
        <f t="shared" si="198"/>
        <v>1.4041715459609718</v>
      </c>
      <c r="AD176" s="40">
        <f t="shared" si="153"/>
        <v>-0.12450259215452952</v>
      </c>
      <c r="AE176" s="40">
        <f t="shared" si="154"/>
        <v>1.9739552759340251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13.037691425580578</v>
      </c>
      <c r="C177" s="11">
        <f t="shared" si="146"/>
        <v>11.543826331138638</v>
      </c>
      <c r="D177" s="11">
        <f t="shared" si="146"/>
        <v>10.615622461459582</v>
      </c>
      <c r="E177" s="11">
        <f t="shared" si="146"/>
        <v>17.994784591289726</v>
      </c>
      <c r="F177" s="11">
        <f t="shared" si="146"/>
        <v>19.321313381155679</v>
      </c>
      <c r="H177" s="40">
        <f t="shared" si="147"/>
        <v>-4.0270258989486667</v>
      </c>
      <c r="I177" s="40">
        <f t="shared" si="148"/>
        <v>4.0733207095563051</v>
      </c>
      <c r="L177" s="10" t="str">
        <f t="shared" ref="L177:Q178" si="199">L32</f>
        <v>91 Elementary trades and related occupations</v>
      </c>
      <c r="M177" s="11">
        <f t="shared" si="199"/>
        <v>9.4527029206739357</v>
      </c>
      <c r="N177" s="11">
        <f t="shared" si="199"/>
        <v>8.1735524604954843</v>
      </c>
      <c r="O177" s="11">
        <f t="shared" si="199"/>
        <v>8.0312358200201466</v>
      </c>
      <c r="P177" s="11">
        <f t="shared" si="199"/>
        <v>10.569533831074763</v>
      </c>
      <c r="Q177" s="11">
        <f t="shared" si="199"/>
        <v>11.060397223068998</v>
      </c>
      <c r="S177" s="40">
        <f t="shared" si="150"/>
        <v>-3.2067050832338628</v>
      </c>
      <c r="T177" s="40">
        <f t="shared" si="151"/>
        <v>2.1564728724671633</v>
      </c>
      <c r="W177" s="10" t="str">
        <f t="shared" ref="W177:AB178" si="200">W32</f>
        <v>91 Elementary trades and related occupations</v>
      </c>
      <c r="X177" s="11">
        <f t="shared" si="200"/>
        <v>3.5849885049066348</v>
      </c>
      <c r="Y177" s="11">
        <f t="shared" si="200"/>
        <v>3.3702738706431599</v>
      </c>
      <c r="Z177" s="11">
        <f t="shared" si="200"/>
        <v>2.5843866414394396</v>
      </c>
      <c r="AA177" s="11">
        <f t="shared" si="200"/>
        <v>7.4252507602149764</v>
      </c>
      <c r="AB177" s="11">
        <f t="shared" si="200"/>
        <v>8.2609161580866992</v>
      </c>
      <c r="AD177" s="40">
        <f t="shared" si="153"/>
        <v>-6.3357318666459994</v>
      </c>
      <c r="AE177" s="40">
        <f t="shared" si="154"/>
        <v>8.0549620448545411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51.512230007842916</v>
      </c>
      <c r="C178" s="11">
        <f t="shared" si="146"/>
        <v>50.014416068078731</v>
      </c>
      <c r="D178" s="11">
        <f t="shared" si="146"/>
        <v>46.242366957986754</v>
      </c>
      <c r="E178" s="11">
        <f t="shared" si="146"/>
        <v>40.851780824649495</v>
      </c>
      <c r="F178" s="11">
        <f t="shared" si="146"/>
        <v>36.956370575801763</v>
      </c>
      <c r="H178" s="40">
        <f>IF(D$151-B$151 &lt;&gt; 0,(EXP(LN(D178/B178)/(D$151-B$151))-1)*100,0)</f>
        <v>-2.1353288962586814</v>
      </c>
      <c r="I178" s="40">
        <f t="shared" ref="I178" si="201">IF(F$151-D$151 &lt;&gt; 0,(EXP(LN(F178/D178)/(F$151-D$151))-1)*100,0)</f>
        <v>-1.4832785420224925</v>
      </c>
      <c r="L178" s="10" t="str">
        <f t="shared" si="199"/>
        <v>92 Elementary administration and service occupations</v>
      </c>
      <c r="M178" s="11">
        <f t="shared" si="199"/>
        <v>26.656977716789939</v>
      </c>
      <c r="N178" s="11">
        <f t="shared" si="199"/>
        <v>24.274285631082101</v>
      </c>
      <c r="O178" s="11">
        <f t="shared" si="199"/>
        <v>23.239379638015816</v>
      </c>
      <c r="P178" s="11">
        <f t="shared" si="199"/>
        <v>22.443697640271846</v>
      </c>
      <c r="Q178" s="11">
        <f t="shared" si="199"/>
        <v>20.469975902688379</v>
      </c>
      <c r="S178" s="40">
        <f t="shared" ref="S178" si="202">IF(O$151-M$151 &lt;&gt; 0,(EXP(LN(O178/M178)/(O$151-M$151))-1)*100,0)</f>
        <v>-2.7067469853688131</v>
      </c>
      <c r="T178" s="40">
        <f t="shared" ref="T178" si="203">IF(Q$151-O$151 &lt;&gt; 0,(EXP(LN(Q178/O178)/(Q$151-O$151))-1)*100,0)</f>
        <v>-0.84235887677216459</v>
      </c>
      <c r="W178" s="10" t="str">
        <f t="shared" si="200"/>
        <v>92 Elementary administration and service occupations</v>
      </c>
      <c r="X178" s="11">
        <f t="shared" si="200"/>
        <v>24.855252291053041</v>
      </c>
      <c r="Y178" s="11">
        <f t="shared" si="200"/>
        <v>25.740130436996605</v>
      </c>
      <c r="Z178" s="11">
        <f t="shared" si="200"/>
        <v>23.002987319970973</v>
      </c>
      <c r="AA178" s="11">
        <f t="shared" si="200"/>
        <v>18.408083184377688</v>
      </c>
      <c r="AB178" s="11">
        <f t="shared" si="200"/>
        <v>16.486394673113359</v>
      </c>
      <c r="AD178" s="40">
        <f t="shared" ref="AD178" si="204">IF(Z$151-X$151 &lt;&gt; 0,(EXP(LN(Z178/X178)/(Z$151-X$151))-1)*100,0)</f>
        <v>-1.5369662184721355</v>
      </c>
      <c r="AE178" s="40">
        <f t="shared" ref="AE178" si="205">IF(AB$151-Z$151 &lt;&gt; 0,(EXP(LN(AB178/Z178)/(AB$151-Z$151))-1)*100,0)</f>
        <v>-2.1961171407546831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501.60500000000036</v>
      </c>
      <c r="C180" s="34">
        <f t="shared" si="206"/>
        <v>513.76599999999996</v>
      </c>
      <c r="D180" s="34">
        <f t="shared" si="206"/>
        <v>514.84500000000014</v>
      </c>
      <c r="E180" s="34">
        <f t="shared" si="206"/>
        <v>520.37000000000012</v>
      </c>
      <c r="F180" s="34">
        <f t="shared" si="206"/>
        <v>532.91199999999981</v>
      </c>
      <c r="H180" s="43">
        <f>IF(D$151-B$151 &lt;&gt; 0,(EXP(LN(D180/B180)/(D$151-B$151))-1)*100,0)</f>
        <v>0.52241841326519101</v>
      </c>
      <c r="I180" s="43">
        <f t="shared" si="148"/>
        <v>0.23020070827648453</v>
      </c>
      <c r="L180" s="231" t="str">
        <f t="shared" ref="L180:Q180" si="207">L35</f>
        <v>All occupations</v>
      </c>
      <c r="M180" s="34">
        <f t="shared" si="207"/>
        <v>267.48032236721031</v>
      </c>
      <c r="N180" s="34">
        <f t="shared" si="207"/>
        <v>264.2041895137009</v>
      </c>
      <c r="O180" s="34">
        <f t="shared" si="207"/>
        <v>269.48054808351867</v>
      </c>
      <c r="P180" s="34">
        <f t="shared" si="207"/>
        <v>271.10485978013583</v>
      </c>
      <c r="Q180" s="34">
        <f t="shared" si="207"/>
        <v>274.87712575994351</v>
      </c>
      <c r="S180" s="43">
        <f t="shared" ref="S180" si="208">IF(O$151-M$151 &lt;&gt; 0,(EXP(LN(O180/M180)/(O$151-M$151))-1)*100,0)</f>
        <v>0.14911521754659152</v>
      </c>
      <c r="T180" s="43">
        <f t="shared" ref="T180" si="209">IF(Q$151-O$151 &lt;&gt; 0,(EXP(LN(Q180/O180)/(Q$151-O$151))-1)*100,0)</f>
        <v>0.13227388783982885</v>
      </c>
      <c r="W180" s="231" t="str">
        <f t="shared" ref="W180:AB180" si="210">W35</f>
        <v>All occupations</v>
      </c>
      <c r="X180" s="34">
        <f t="shared" si="210"/>
        <v>234.12467763278963</v>
      </c>
      <c r="Y180" s="34">
        <f t="shared" si="210"/>
        <v>249.56181048629895</v>
      </c>
      <c r="Z180" s="34">
        <f t="shared" si="210"/>
        <v>245.36445191648173</v>
      </c>
      <c r="AA180" s="34">
        <f t="shared" si="210"/>
        <v>249.26514021986441</v>
      </c>
      <c r="AB180" s="34">
        <f t="shared" si="210"/>
        <v>258.03487424005647</v>
      </c>
      <c r="AD180" s="43">
        <f t="shared" ref="AD180" si="211">IF(Z$151-X$151 &lt;&gt; 0,(EXP(LN(Z180/X180)/(Z$151-X$151))-1)*100,0)</f>
        <v>0.94222889258974707</v>
      </c>
      <c r="AE180" s="43">
        <f t="shared" ref="AE180" si="212">IF(AB$151-Z$151 &lt;&gt; 0,(EXP(LN(AB180/Z180)/(AB$151-Z$151))-1)*100,0)</f>
        <v>0.33623121456747285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Greater Lincolnshire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45.730595176532695</v>
      </c>
      <c r="C7" s="31">
        <f>'Occ T1'!C8</f>
        <v>52.216714304978296</v>
      </c>
      <c r="D7" s="31">
        <f>'Occ T1'!D8</f>
        <v>54.908286938105874</v>
      </c>
      <c r="E7" s="31">
        <f>'Occ T1'!E8</f>
        <v>51.386419923366432</v>
      </c>
      <c r="F7" s="31">
        <f>'Occ T1'!F8</f>
        <v>55.943507600005354</v>
      </c>
      <c r="H7" s="31">
        <f>C7-B7</f>
        <v>6.4861191284456012</v>
      </c>
      <c r="I7" s="31">
        <f>D7-C7</f>
        <v>2.6915726331275778</v>
      </c>
      <c r="J7" s="31">
        <f>E7-D7</f>
        <v>-3.521867014739442</v>
      </c>
      <c r="K7" s="31">
        <f>F7-E7</f>
        <v>4.5570876766389219</v>
      </c>
      <c r="L7" s="31">
        <f>F7-D7</f>
        <v>1.0352206618994799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30.247562792471243</v>
      </c>
      <c r="C8" s="32">
        <f>'Occ T2'!C8</f>
        <v>35.435168332564437</v>
      </c>
      <c r="D8" s="32">
        <f>'Occ T2'!D8</f>
        <v>37.285129342999952</v>
      </c>
      <c r="E8" s="32">
        <f>'Occ T2'!E8</f>
        <v>33.254205149928133</v>
      </c>
      <c r="F8" s="32">
        <f>'Occ T2'!F8</f>
        <v>35.772891868365278</v>
      </c>
      <c r="H8" s="31">
        <f t="shared" ref="H8:H9" si="0">C8-B8</f>
        <v>5.1876055400931946</v>
      </c>
      <c r="I8" s="31">
        <f t="shared" ref="I8:I9" si="1">D8-C8</f>
        <v>1.8499610104355142</v>
      </c>
      <c r="J8" s="31">
        <f t="shared" ref="J8:J9" si="2">E8-D8</f>
        <v>-4.0309241930718187</v>
      </c>
      <c r="K8" s="31">
        <f t="shared" ref="K8:K9" si="3">F8-E8</f>
        <v>2.5186867184371451</v>
      </c>
      <c r="L8" s="31">
        <f t="shared" ref="L8:L49" si="4">F8-D8</f>
        <v>-1.5122374746346736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15.483032384061453</v>
      </c>
      <c r="C9" s="32">
        <f>'Occ T2'!C9</f>
        <v>16.781545972413859</v>
      </c>
      <c r="D9" s="32">
        <f>'Occ T2'!D9</f>
        <v>17.623157595105926</v>
      </c>
      <c r="E9" s="32">
        <f>'Occ T2'!E9</f>
        <v>18.132214773438296</v>
      </c>
      <c r="F9" s="32">
        <f>'Occ T2'!F9</f>
        <v>20.170615731640076</v>
      </c>
      <c r="H9" s="31">
        <f t="shared" si="0"/>
        <v>1.2985135883524066</v>
      </c>
      <c r="I9" s="31">
        <f t="shared" si="1"/>
        <v>0.84161162269206713</v>
      </c>
      <c r="J9" s="31">
        <f t="shared" si="2"/>
        <v>0.50905717833236963</v>
      </c>
      <c r="K9" s="31">
        <f t="shared" si="3"/>
        <v>2.0384009582017804</v>
      </c>
      <c r="L9" s="31">
        <f t="shared" si="4"/>
        <v>2.54745813653415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84.148060400468779</v>
      </c>
      <c r="C11" s="31">
        <f>'Occ T1'!C9</f>
        <v>93.942602772046001</v>
      </c>
      <c r="D11" s="31">
        <f>'Occ T1'!D9</f>
        <v>100.75322851210709</v>
      </c>
      <c r="E11" s="31">
        <f>'Occ T1'!E9</f>
        <v>106.41960924409312</v>
      </c>
      <c r="F11" s="31">
        <f>'Occ T1'!F9</f>
        <v>117.27071910226633</v>
      </c>
      <c r="H11" s="31">
        <f>C11-B11</f>
        <v>9.7945423715772222</v>
      </c>
      <c r="I11" s="31">
        <f t="shared" ref="I11:I49" si="5">D11-C11</f>
        <v>6.8106257400610843</v>
      </c>
      <c r="J11" s="31">
        <f>E11-D11</f>
        <v>5.6663807319860382</v>
      </c>
      <c r="K11" s="31">
        <f>F11-E11</f>
        <v>10.851109858173203</v>
      </c>
      <c r="L11" s="31">
        <f t="shared" si="4"/>
        <v>16.517490590159241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23.25915527928213</v>
      </c>
      <c r="C12" s="10">
        <f>'Occ T2'!C10</f>
        <v>26.194759519288692</v>
      </c>
      <c r="D12" s="10">
        <f>'Occ T2'!D10</f>
        <v>28.087523686209455</v>
      </c>
      <c r="E12" s="10">
        <f>'Occ T2'!E10</f>
        <v>34.493218359218091</v>
      </c>
      <c r="F12" s="10">
        <f>'Occ T2'!F10</f>
        <v>39.592228833866301</v>
      </c>
      <c r="H12" s="11">
        <f t="shared" ref="H12:K14" si="6">C12-B12</f>
        <v>2.9356042400065618</v>
      </c>
      <c r="I12" s="31">
        <f t="shared" si="5"/>
        <v>1.8927641669207631</v>
      </c>
      <c r="J12" s="11">
        <f t="shared" si="6"/>
        <v>6.4056946730086359</v>
      </c>
      <c r="K12" s="11">
        <f t="shared" si="6"/>
        <v>5.0990104746482103</v>
      </c>
      <c r="L12" s="31">
        <f t="shared" si="4"/>
        <v>11.504705147656846</v>
      </c>
    </row>
    <row r="13" spans="1:12" x14ac:dyDescent="0.2">
      <c r="A13" s="10" t="str">
        <f>'Occ T2'!A11</f>
        <v>22 Health professionals</v>
      </c>
      <c r="B13" s="10">
        <f>'Occ T2'!B11</f>
        <v>19.148814719960843</v>
      </c>
      <c r="C13" s="10">
        <f>'Occ T2'!C11</f>
        <v>21.995438768546176</v>
      </c>
      <c r="D13" s="10">
        <f>'Occ T2'!D11</f>
        <v>22.204702058713004</v>
      </c>
      <c r="E13" s="10">
        <f>'Occ T2'!E11</f>
        <v>21.725810467444898</v>
      </c>
      <c r="F13" s="10">
        <f>'Occ T2'!F11</f>
        <v>23.203332606461984</v>
      </c>
      <c r="H13" s="11">
        <f t="shared" si="6"/>
        <v>2.8466240485853334</v>
      </c>
      <c r="I13" s="31">
        <f t="shared" si="5"/>
        <v>0.20926329016682743</v>
      </c>
      <c r="J13" s="11">
        <f t="shared" si="6"/>
        <v>-0.47889159126810554</v>
      </c>
      <c r="K13" s="11">
        <f t="shared" si="6"/>
        <v>1.4775221390170863</v>
      </c>
      <c r="L13" s="31">
        <f t="shared" si="4"/>
        <v>0.99863054774898075</v>
      </c>
    </row>
    <row r="14" spans="1:12" x14ac:dyDescent="0.2">
      <c r="A14" s="10" t="str">
        <f>'Occ T2'!A12</f>
        <v>23 Teaching and other educational professionals</v>
      </c>
      <c r="B14" s="10">
        <f>'Occ T2'!B12</f>
        <v>18.259091469867247</v>
      </c>
      <c r="C14" s="10">
        <f>'Occ T2'!C12</f>
        <v>18.576127910613074</v>
      </c>
      <c r="D14" s="10">
        <f>'Occ T2'!D12</f>
        <v>19.425860904777554</v>
      </c>
      <c r="E14" s="10">
        <f>'Occ T2'!E12</f>
        <v>18.030334762119871</v>
      </c>
      <c r="F14" s="10">
        <f>'Occ T2'!F12</f>
        <v>18.557734407530312</v>
      </c>
      <c r="H14" s="11">
        <f t="shared" si="6"/>
        <v>0.31703644074582726</v>
      </c>
      <c r="I14" s="31">
        <f t="shared" si="5"/>
        <v>0.84973299416448</v>
      </c>
      <c r="J14" s="11">
        <f t="shared" si="6"/>
        <v>-1.3955261426576833</v>
      </c>
      <c r="K14" s="11">
        <f t="shared" si="6"/>
        <v>0.5273996454104406</v>
      </c>
      <c r="L14" s="31">
        <f t="shared" si="4"/>
        <v>-0.86812649724724267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23.48099893135856</v>
      </c>
      <c r="C15" s="10">
        <f>'Occ T2'!C13</f>
        <v>27.176276573598052</v>
      </c>
      <c r="D15" s="10">
        <f>'Occ T2'!D13</f>
        <v>31.03514186240707</v>
      </c>
      <c r="E15" s="10">
        <f>'Occ T2'!E13</f>
        <v>32.170245655310246</v>
      </c>
      <c r="F15" s="10">
        <f>'Occ T2'!F13</f>
        <v>35.917423254407737</v>
      </c>
      <c r="H15" s="11">
        <f t="shared" ref="H15" si="7">C15-B15</f>
        <v>3.6952776422394926</v>
      </c>
      <c r="I15" s="31">
        <f t="shared" si="5"/>
        <v>3.8588652888090174</v>
      </c>
      <c r="J15" s="11">
        <f t="shared" ref="J15" si="8">E15-D15</f>
        <v>1.1351037929031769</v>
      </c>
      <c r="K15" s="11">
        <f t="shared" ref="K15" si="9">F15-E15</f>
        <v>3.7471775990974905</v>
      </c>
      <c r="L15" s="31">
        <f t="shared" si="4"/>
        <v>4.8822813920006674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53.926885449501597</v>
      </c>
      <c r="C17" s="31">
        <f>'Occ T1'!C10</f>
        <v>57.79169663030892</v>
      </c>
      <c r="D17" s="31">
        <f>'Occ T1'!D10</f>
        <v>61.437373146147308</v>
      </c>
      <c r="E17" s="31">
        <f>'Occ T1'!E10</f>
        <v>64.423006273493314</v>
      </c>
      <c r="F17" s="31">
        <f>'Occ T1'!F10</f>
        <v>69.798906165083082</v>
      </c>
      <c r="H17" s="31">
        <f t="shared" ref="H17:K21" si="10">C17-B17</f>
        <v>3.8648111808073224</v>
      </c>
      <c r="I17" s="31">
        <f t="shared" si="5"/>
        <v>3.6456765158383888</v>
      </c>
      <c r="J17" s="31">
        <f t="shared" si="10"/>
        <v>2.9856331273460057</v>
      </c>
      <c r="K17" s="31">
        <f t="shared" si="10"/>
        <v>5.3758998915897678</v>
      </c>
      <c r="L17" s="31">
        <f t="shared" si="4"/>
        <v>8.3615330189357735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7.8788112683670883</v>
      </c>
      <c r="C18" s="10">
        <f>'Occ T2'!C14</f>
        <v>9.0640058563672952</v>
      </c>
      <c r="D18" s="10">
        <f>'Occ T2'!D14</f>
        <v>10.211041430849397</v>
      </c>
      <c r="E18" s="10">
        <f>'Occ T2'!E14</f>
        <v>9.4565333793712654</v>
      </c>
      <c r="F18" s="10">
        <f>'Occ T2'!F14</f>
        <v>10.158891214200377</v>
      </c>
      <c r="H18" s="11">
        <f t="shared" si="10"/>
        <v>1.1851945880002068</v>
      </c>
      <c r="I18" s="31">
        <f t="shared" si="5"/>
        <v>1.1470355744821017</v>
      </c>
      <c r="J18" s="11">
        <f t="shared" si="10"/>
        <v>-0.75450805147813149</v>
      </c>
      <c r="K18" s="11">
        <f t="shared" si="10"/>
        <v>0.70235783482911174</v>
      </c>
      <c r="L18" s="31">
        <f t="shared" si="4"/>
        <v>-5.2150216649019754E-2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8.4794949970886488</v>
      </c>
      <c r="C19" s="10">
        <f>'Occ T2'!C15</f>
        <v>9.6209059892435427</v>
      </c>
      <c r="D19" s="10">
        <f>'Occ T2'!D15</f>
        <v>9.8334636122958532</v>
      </c>
      <c r="E19" s="10">
        <f>'Occ T2'!E15</f>
        <v>15.479455893129849</v>
      </c>
      <c r="F19" s="10">
        <f>'Occ T2'!F15</f>
        <v>18.168057244041023</v>
      </c>
      <c r="H19" s="11">
        <f t="shared" si="10"/>
        <v>1.1414109921548938</v>
      </c>
      <c r="I19" s="31">
        <f t="shared" si="5"/>
        <v>0.21255762305231052</v>
      </c>
      <c r="J19" s="11">
        <f t="shared" si="10"/>
        <v>5.6459922808339957</v>
      </c>
      <c r="K19" s="11">
        <f t="shared" si="10"/>
        <v>2.6886013509111741</v>
      </c>
      <c r="L19" s="31">
        <f t="shared" si="4"/>
        <v>8.3345936317451699</v>
      </c>
    </row>
    <row r="20" spans="1:12" x14ac:dyDescent="0.2">
      <c r="A20" s="10" t="str">
        <f>'Occ T2'!A16</f>
        <v>33 Protective service occupations</v>
      </c>
      <c r="B20" s="10">
        <f>'Occ T2'!B16</f>
        <v>5.4562316961422113</v>
      </c>
      <c r="C20" s="10">
        <f>'Occ T2'!C16</f>
        <v>5.4434429140666705</v>
      </c>
      <c r="D20" s="10">
        <f>'Occ T2'!D16</f>
        <v>5.7259729012338703</v>
      </c>
      <c r="E20" s="10">
        <f>'Occ T2'!E16</f>
        <v>4.9464339165450673</v>
      </c>
      <c r="F20" s="10">
        <f>'Occ T2'!F16</f>
        <v>5.2269699614146221</v>
      </c>
      <c r="H20" s="11">
        <f t="shared" si="10"/>
        <v>-1.2788782075540794E-2</v>
      </c>
      <c r="I20" s="31">
        <f t="shared" si="5"/>
        <v>0.28252998716719979</v>
      </c>
      <c r="J20" s="11">
        <f t="shared" si="10"/>
        <v>-0.779538984688803</v>
      </c>
      <c r="K20" s="11">
        <f t="shared" si="10"/>
        <v>0.28053604486955486</v>
      </c>
      <c r="L20" s="31">
        <f t="shared" si="4"/>
        <v>-0.49900293981924815</v>
      </c>
    </row>
    <row r="21" spans="1:12" x14ac:dyDescent="0.2">
      <c r="A21" s="10" t="str">
        <f>'Occ T2'!A17</f>
        <v>34 Culture, media and sports occupations</v>
      </c>
      <c r="B21" s="10">
        <f>'Occ T2'!B17</f>
        <v>6.3591490193584974</v>
      </c>
      <c r="C21" s="10">
        <f>'Occ T2'!C17</f>
        <v>6.4279469411592771</v>
      </c>
      <c r="D21" s="10">
        <f>'Occ T2'!D17</f>
        <v>6.6380728933527591</v>
      </c>
      <c r="E21" s="10">
        <f>'Occ T2'!E17</f>
        <v>5.6290627564795095</v>
      </c>
      <c r="F21" s="10">
        <f>'Occ T2'!F17</f>
        <v>5.9511053070607982</v>
      </c>
      <c r="H21" s="11">
        <f t="shared" si="10"/>
        <v>6.8797921800779704E-2</v>
      </c>
      <c r="I21" s="31">
        <f t="shared" si="5"/>
        <v>0.21012595219348196</v>
      </c>
      <c r="J21" s="11">
        <f t="shared" si="10"/>
        <v>-1.0090101368732496</v>
      </c>
      <c r="K21" s="11">
        <f t="shared" si="10"/>
        <v>0.32204255058128872</v>
      </c>
      <c r="L21" s="31">
        <f t="shared" si="4"/>
        <v>-0.68696758629196086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25.75319846854515</v>
      </c>
      <c r="C22" s="10">
        <f>'Occ T2'!C18</f>
        <v>27.23539492947214</v>
      </c>
      <c r="D22" s="10">
        <f>'Occ T2'!D18</f>
        <v>29.028822308415432</v>
      </c>
      <c r="E22" s="10">
        <f>'Occ T2'!E18</f>
        <v>28.911520327967629</v>
      </c>
      <c r="F22" s="10">
        <f>'Occ T2'!F18</f>
        <v>30.293882438366261</v>
      </c>
      <c r="H22" s="11">
        <f t="shared" ref="H22" si="11">C22-B22</f>
        <v>1.4821964609269891</v>
      </c>
      <c r="I22" s="31">
        <f t="shared" si="5"/>
        <v>1.7934273789432922</v>
      </c>
      <c r="J22" s="11">
        <f t="shared" ref="J22" si="12">E22-D22</f>
        <v>-0.11730198044780238</v>
      </c>
      <c r="K22" s="11">
        <f t="shared" ref="K22" si="13">F22-E22</f>
        <v>1.3823621103986312</v>
      </c>
      <c r="L22" s="31">
        <f t="shared" si="4"/>
        <v>1.2650601299508288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51.366410445082977</v>
      </c>
      <c r="C24" s="31">
        <f>'Occ T1'!C11</f>
        <v>49.545930358588819</v>
      </c>
      <c r="D24" s="31">
        <f>'Occ T1'!D11</f>
        <v>51.152140412056283</v>
      </c>
      <c r="E24" s="31">
        <f>'Occ T1'!E11</f>
        <v>51.029967874902667</v>
      </c>
      <c r="F24" s="31">
        <f>'Occ T1'!F11</f>
        <v>48.17662628932424</v>
      </c>
      <c r="H24" s="31">
        <f t="shared" ref="H24:K26" si="14">C24-B24</f>
        <v>-1.8204800864941575</v>
      </c>
      <c r="I24" s="31">
        <f t="shared" si="5"/>
        <v>1.6062100534674641</v>
      </c>
      <c r="J24" s="31">
        <f t="shared" si="14"/>
        <v>-0.12217253715361664</v>
      </c>
      <c r="K24" s="31">
        <f t="shared" si="14"/>
        <v>-2.853341585578427</v>
      </c>
      <c r="L24" s="31">
        <f t="shared" si="4"/>
        <v>-2.9755141227320436</v>
      </c>
    </row>
    <row r="25" spans="1:12" x14ac:dyDescent="0.2">
      <c r="A25" t="str">
        <f>'Occ T2'!A19</f>
        <v>41 Administrative occupations</v>
      </c>
      <c r="B25" s="32">
        <f>'Occ T2'!B19</f>
        <v>41.363649282321632</v>
      </c>
      <c r="C25" s="32">
        <f>'Occ T2'!C19</f>
        <v>40.242010662428157</v>
      </c>
      <c r="D25" s="32">
        <f>'Occ T2'!D19</f>
        <v>42.015488739913941</v>
      </c>
      <c r="E25" s="32">
        <f>'Occ T2'!E19</f>
        <v>42.577492293785532</v>
      </c>
      <c r="F25" s="32">
        <f>'Occ T2'!F19</f>
        <v>41.789015266300716</v>
      </c>
      <c r="H25" s="11">
        <f t="shared" si="14"/>
        <v>-1.1216386198934742</v>
      </c>
      <c r="I25" s="31">
        <f t="shared" si="5"/>
        <v>1.7734780774857839</v>
      </c>
      <c r="J25" s="11">
        <f t="shared" si="14"/>
        <v>0.56200355387159107</v>
      </c>
      <c r="K25" s="11">
        <f t="shared" si="14"/>
        <v>-0.78847702748481652</v>
      </c>
      <c r="L25" s="31">
        <f t="shared" si="4"/>
        <v>-0.22647347361322545</v>
      </c>
    </row>
    <row r="26" spans="1:12" x14ac:dyDescent="0.2">
      <c r="A26" t="str">
        <f>'Occ T2'!A20</f>
        <v>42 Secretarial and related occupations</v>
      </c>
      <c r="B26" s="32">
        <f>'Occ T2'!B20</f>
        <v>10.002761162761342</v>
      </c>
      <c r="C26" s="32">
        <f>'Occ T2'!C20</f>
        <v>9.3039196961606603</v>
      </c>
      <c r="D26" s="32">
        <f>'Occ T2'!D20</f>
        <v>9.1366516721423405</v>
      </c>
      <c r="E26" s="32">
        <f>'Occ T2'!E20</f>
        <v>8.452475581117131</v>
      </c>
      <c r="F26" s="32">
        <f>'Occ T2'!F20</f>
        <v>6.3876110230235232</v>
      </c>
      <c r="H26" s="11">
        <f t="shared" si="14"/>
        <v>-0.69884146660068147</v>
      </c>
      <c r="I26" s="31">
        <f t="shared" si="5"/>
        <v>-0.16726802401831975</v>
      </c>
      <c r="J26" s="11">
        <f t="shared" si="14"/>
        <v>-0.68417609102520949</v>
      </c>
      <c r="K26" s="11">
        <f t="shared" si="14"/>
        <v>-2.0648645580936078</v>
      </c>
      <c r="L26" s="31">
        <f t="shared" si="4"/>
        <v>-2.7490406491188173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55.572068003104462</v>
      </c>
      <c r="C28" s="31">
        <f>'Occ T1'!C12</f>
        <v>52.237315937644496</v>
      </c>
      <c r="D28" s="31">
        <f>'Occ T1'!D12</f>
        <v>48.532940947383196</v>
      </c>
      <c r="E28" s="31">
        <f>'Occ T1'!E12</f>
        <v>46.790098801743497</v>
      </c>
      <c r="F28" s="31">
        <f>'Occ T1'!F12</f>
        <v>43.234890421391583</v>
      </c>
      <c r="H28" s="31">
        <f t="shared" ref="H28:K30" si="15">C28-B28</f>
        <v>-3.3347520654599663</v>
      </c>
      <c r="I28" s="31">
        <f t="shared" si="5"/>
        <v>-3.7043749902613001</v>
      </c>
      <c r="J28" s="31">
        <f t="shared" si="15"/>
        <v>-1.742842145639699</v>
      </c>
      <c r="K28" s="31">
        <f t="shared" si="15"/>
        <v>-3.5552083803519139</v>
      </c>
      <c r="L28" s="31">
        <f t="shared" si="4"/>
        <v>-5.2980505259916129</v>
      </c>
    </row>
    <row r="29" spans="1:12" x14ac:dyDescent="0.2">
      <c r="A29" s="10" t="str">
        <f>'Occ T2'!A21</f>
        <v>51 Skilled agricultural and related trades</v>
      </c>
      <c r="B29" s="10">
        <f>'Occ T2'!B21</f>
        <v>8.9526980313788851</v>
      </c>
      <c r="C29" s="10">
        <f>'Occ T2'!C21</f>
        <v>8.610293929416617</v>
      </c>
      <c r="D29" s="10">
        <f>'Occ T2'!D21</f>
        <v>10.053463363622607</v>
      </c>
      <c r="E29" s="10">
        <f>'Occ T2'!E21</f>
        <v>9.3251742602478878</v>
      </c>
      <c r="F29" s="10">
        <f>'Occ T2'!F21</f>
        <v>9.2499649150386745</v>
      </c>
      <c r="H29" s="11">
        <f t="shared" si="15"/>
        <v>-0.34240410196226811</v>
      </c>
      <c r="I29" s="31">
        <f t="shared" si="5"/>
        <v>1.4431694342059895</v>
      </c>
      <c r="J29" s="11">
        <f t="shared" si="15"/>
        <v>-0.72828910337471875</v>
      </c>
      <c r="K29" s="11">
        <f t="shared" si="15"/>
        <v>-7.5209345209213296E-2</v>
      </c>
      <c r="L29" s="31">
        <f t="shared" si="4"/>
        <v>-0.80349844858393205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21.170991389265154</v>
      </c>
      <c r="C30" s="10">
        <f>'Occ T2'!C22</f>
        <v>20.612383160737192</v>
      </c>
      <c r="D30" s="10">
        <f>'Occ T2'!D22</f>
        <v>18.255539317999588</v>
      </c>
      <c r="E30" s="10">
        <f>'Occ T2'!E22</f>
        <v>17.667412211289474</v>
      </c>
      <c r="F30" s="10">
        <f>'Occ T2'!F22</f>
        <v>16.386563901960127</v>
      </c>
      <c r="H30" s="11">
        <f t="shared" si="15"/>
        <v>-0.55860822852796232</v>
      </c>
      <c r="I30" s="31">
        <f t="shared" si="5"/>
        <v>-2.3568438427376037</v>
      </c>
      <c r="J30" s="11">
        <f t="shared" si="15"/>
        <v>-0.58812710671011459</v>
      </c>
      <c r="K30" s="11">
        <f t="shared" si="15"/>
        <v>-1.2808483093293468</v>
      </c>
      <c r="L30" s="31">
        <f t="shared" si="4"/>
        <v>-1.8689754160394614</v>
      </c>
    </row>
    <row r="31" spans="1:12" x14ac:dyDescent="0.2">
      <c r="A31" s="10" t="str">
        <f>'Occ T2'!A23</f>
        <v>53 Skilled construction and building trades</v>
      </c>
      <c r="B31" s="10">
        <f>'Occ T2'!B23</f>
        <v>14.47344054106075</v>
      </c>
      <c r="C31" s="10">
        <f>'Occ T2'!C23</f>
        <v>13.659114038381423</v>
      </c>
      <c r="D31" s="10">
        <f>'Occ T2'!D23</f>
        <v>11.165279435266021</v>
      </c>
      <c r="E31" s="10">
        <f>'Occ T2'!E23</f>
        <v>10.730291669143234</v>
      </c>
      <c r="F31" s="10">
        <f>'Occ T2'!F23</f>
        <v>9.210750202713653</v>
      </c>
      <c r="H31" s="11">
        <f t="shared" ref="H31:H32" si="16">C31-B31</f>
        <v>-0.81432650267932694</v>
      </c>
      <c r="I31" s="31">
        <f t="shared" si="5"/>
        <v>-2.4938346031154026</v>
      </c>
      <c r="J31" s="11">
        <f t="shared" ref="J31:J32" si="17">E31-D31</f>
        <v>-0.43498776612278611</v>
      </c>
      <c r="K31" s="11">
        <f t="shared" ref="K31:K32" si="18">F31-E31</f>
        <v>-1.5195414664295814</v>
      </c>
      <c r="L31" s="31">
        <f t="shared" si="4"/>
        <v>-1.9545292325523675</v>
      </c>
    </row>
    <row r="32" spans="1:12" x14ac:dyDescent="0.2">
      <c r="A32" s="10" t="str">
        <f>'Occ T2'!A24</f>
        <v>54 Textiles, printing and other skilled trades</v>
      </c>
      <c r="B32" s="10">
        <f>'Occ T2'!B24</f>
        <v>10.974938041399668</v>
      </c>
      <c r="C32" s="10">
        <f>'Occ T2'!C24</f>
        <v>9.3555248091092658</v>
      </c>
      <c r="D32" s="10">
        <f>'Occ T2'!D24</f>
        <v>9.0586588304949736</v>
      </c>
      <c r="E32" s="10">
        <f>'Occ T2'!E24</f>
        <v>9.0672206610629029</v>
      </c>
      <c r="F32" s="10">
        <f>'Occ T2'!F24</f>
        <v>8.3876114016791306</v>
      </c>
      <c r="H32" s="11">
        <f t="shared" si="16"/>
        <v>-1.6194132322904018</v>
      </c>
      <c r="I32" s="31">
        <f t="shared" si="5"/>
        <v>-0.2968659786142922</v>
      </c>
      <c r="J32" s="11">
        <f t="shared" si="17"/>
        <v>8.5618305679293627E-3</v>
      </c>
      <c r="K32" s="11">
        <f t="shared" si="18"/>
        <v>-0.67960925938377237</v>
      </c>
      <c r="L32" s="31">
        <f t="shared" si="4"/>
        <v>-0.67104742881584301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55.221174806923877</v>
      </c>
      <c r="C34" s="31">
        <f>'Occ T1'!C13</f>
        <v>58.548155106719392</v>
      </c>
      <c r="D34" s="31">
        <f>'Occ T1'!D13</f>
        <v>56.846498020688699</v>
      </c>
      <c r="E34" s="31">
        <f>'Occ T1'!E13</f>
        <v>57.23757849986368</v>
      </c>
      <c r="F34" s="31">
        <f>'Occ T1'!F13</f>
        <v>60.427646216979987</v>
      </c>
      <c r="H34" s="31">
        <f t="shared" ref="H34:K36" si="19">C34-B34</f>
        <v>3.3269802997955154</v>
      </c>
      <c r="I34" s="31">
        <f t="shared" si="5"/>
        <v>-1.7016570860306928</v>
      </c>
      <c r="J34" s="31">
        <f t="shared" si="19"/>
        <v>0.39108047917498112</v>
      </c>
      <c r="K34" s="31">
        <f t="shared" si="19"/>
        <v>3.1900677171163068</v>
      </c>
      <c r="L34" s="31">
        <f t="shared" si="4"/>
        <v>3.5811481962912879</v>
      </c>
    </row>
    <row r="35" spans="1:12" x14ac:dyDescent="0.2">
      <c r="A35" s="10" t="str">
        <f>'Occ T2'!A25</f>
        <v>61 Caring personal service occupations</v>
      </c>
      <c r="B35" s="10">
        <f>'Occ T2'!B25</f>
        <v>44.06827943212275</v>
      </c>
      <c r="C35" s="10">
        <f>'Occ T2'!C25</f>
        <v>44.697965228436082</v>
      </c>
      <c r="D35" s="10">
        <f>'Occ T2'!D25</f>
        <v>43.296978489565802</v>
      </c>
      <c r="E35" s="10">
        <f>'Occ T2'!E25</f>
        <v>44.846827713113818</v>
      </c>
      <c r="F35" s="10">
        <f>'Occ T2'!F25</f>
        <v>47.910340026917289</v>
      </c>
      <c r="G35" s="10"/>
      <c r="H35" s="11">
        <f t="shared" si="19"/>
        <v>0.62968579631333199</v>
      </c>
      <c r="I35" s="31">
        <f t="shared" si="5"/>
        <v>-1.4009867388702801</v>
      </c>
      <c r="J35" s="11">
        <f t="shared" si="19"/>
        <v>1.5498492235480157</v>
      </c>
      <c r="K35" s="11">
        <f t="shared" si="19"/>
        <v>3.0635123138034714</v>
      </c>
      <c r="L35" s="31">
        <f t="shared" si="4"/>
        <v>4.6133615373514871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10.618128366267882</v>
      </c>
      <c r="C36" s="10">
        <f>'Occ T2'!C26</f>
        <v>13.411998144831484</v>
      </c>
      <c r="D36" s="10">
        <f>'Occ T2'!D26</f>
        <v>12.994951688815915</v>
      </c>
      <c r="E36" s="10">
        <f>'Occ T2'!E26</f>
        <v>11.967287253679919</v>
      </c>
      <c r="F36" s="10">
        <f>'Occ T2'!F26</f>
        <v>12.043011311322823</v>
      </c>
      <c r="G36" s="10"/>
      <c r="H36" s="11">
        <f t="shared" si="19"/>
        <v>2.793869778563602</v>
      </c>
      <c r="I36" s="31">
        <f t="shared" si="5"/>
        <v>-0.41704645601556933</v>
      </c>
      <c r="J36" s="11">
        <f t="shared" si="19"/>
        <v>-1.0276644351359963</v>
      </c>
      <c r="K36" s="11">
        <f t="shared" si="19"/>
        <v>7.5724057642904796E-2</v>
      </c>
      <c r="L36" s="31">
        <f t="shared" si="4"/>
        <v>-0.95194037749309146</v>
      </c>
    </row>
    <row r="37" spans="1:12" x14ac:dyDescent="0.2">
      <c r="A37" s="10" t="str">
        <f>'Occ T2'!A27</f>
        <v>63 Community and civil enforcement occupations</v>
      </c>
      <c r="B37" s="10">
        <f>'Occ T2'!B27</f>
        <v>0.53476700853324488</v>
      </c>
      <c r="C37" s="10">
        <f>'Occ T2'!C27</f>
        <v>0.43819173345182433</v>
      </c>
      <c r="D37" s="10">
        <f>'Occ T2'!D27</f>
        <v>0.55456784230697775</v>
      </c>
      <c r="E37" s="10">
        <f>'Occ T2'!E27</f>
        <v>0.42346353306994405</v>
      </c>
      <c r="F37" s="10">
        <f>'Occ T2'!F27</f>
        <v>0.47429487873987586</v>
      </c>
      <c r="G37" s="10"/>
      <c r="H37" s="11">
        <f t="shared" ref="H37" si="20">C37-B37</f>
        <v>-9.6575275081420553E-2</v>
      </c>
      <c r="I37" s="31">
        <f t="shared" ref="I37" si="21">D37-C37</f>
        <v>0.11637610885515343</v>
      </c>
      <c r="J37" s="11">
        <f t="shared" ref="J37" si="22">E37-D37</f>
        <v>-0.1311043092370337</v>
      </c>
      <c r="K37" s="11">
        <f t="shared" ref="K37" si="23">F37-E37</f>
        <v>5.0831345669931804E-2</v>
      </c>
      <c r="L37" s="31">
        <f t="shared" ref="L37" si="24">F37-D37</f>
        <v>-8.0272963567101896E-2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46.36807217069466</v>
      </c>
      <c r="C39" s="31">
        <f>'Occ T1'!C14</f>
        <v>43.433376381887506</v>
      </c>
      <c r="D39" s="31">
        <f>'Occ T1'!D14</f>
        <v>42.827473840804956</v>
      </c>
      <c r="E39" s="31">
        <f>'Occ T1'!E14</f>
        <v>42.585358209329534</v>
      </c>
      <c r="F39" s="31">
        <f>'Occ T1'!F14</f>
        <v>42.521498139387894</v>
      </c>
      <c r="H39" s="31">
        <f>C39-B39</f>
        <v>-2.9346957888071543</v>
      </c>
      <c r="I39" s="31">
        <f t="shared" si="5"/>
        <v>-0.60590254108254982</v>
      </c>
      <c r="J39" s="31">
        <f>E39-D39</f>
        <v>-0.24211563147542137</v>
      </c>
      <c r="K39" s="31">
        <f>F39-E39</f>
        <v>-6.3860069941640063E-2</v>
      </c>
      <c r="L39" s="31">
        <f t="shared" si="4"/>
        <v>-0.30597570141706143</v>
      </c>
    </row>
    <row r="40" spans="1:12" s="30" customFormat="1" x14ac:dyDescent="0.2">
      <c r="A40" s="126" t="str">
        <f>'Occ T2'!A28</f>
        <v>71 Sales occupations</v>
      </c>
      <c r="B40" s="126">
        <f>'Occ T2'!B28</f>
        <v>38.973525313793111</v>
      </c>
      <c r="C40" s="126">
        <f>'Occ T2'!C28</f>
        <v>35.582072392355371</v>
      </c>
      <c r="D40" s="126">
        <f>'Occ T2'!D28</f>
        <v>34.754105944221891</v>
      </c>
      <c r="E40" s="126">
        <f>'Occ T2'!E28</f>
        <v>33.725088646435069</v>
      </c>
      <c r="F40" s="126">
        <f>'Occ T2'!F28</f>
        <v>32.736083057927345</v>
      </c>
      <c r="G40"/>
      <c r="H40" s="11">
        <f>C40-B40</f>
        <v>-3.3914529214377396</v>
      </c>
      <c r="I40" s="31">
        <f t="shared" si="5"/>
        <v>-0.82796644813348053</v>
      </c>
      <c r="J40" s="11">
        <f t="shared" ref="J40" si="25">E40-D40</f>
        <v>-1.0290172977868224</v>
      </c>
      <c r="K40" s="11">
        <f t="shared" ref="K40" si="26">F40-E40</f>
        <v>-0.98900558850772313</v>
      </c>
      <c r="L40" s="31">
        <f t="shared" si="4"/>
        <v>-2.0180228862945455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7.394546856901548</v>
      </c>
      <c r="C41" s="126">
        <f>'Occ T2'!C29</f>
        <v>7.8513039895321315</v>
      </c>
      <c r="D41" s="126">
        <f>'Occ T2'!D29</f>
        <v>8.0733678965830684</v>
      </c>
      <c r="E41" s="126">
        <f>'Occ T2'!E29</f>
        <v>8.8602695628944659</v>
      </c>
      <c r="F41" s="126">
        <f>'Occ T2'!F29</f>
        <v>9.7854150814605507</v>
      </c>
      <c r="G41"/>
      <c r="H41" s="11">
        <f t="shared" ref="H41" si="27">C41-B41</f>
        <v>0.45675713263058348</v>
      </c>
      <c r="I41" s="31">
        <f t="shared" si="5"/>
        <v>0.22206390705093693</v>
      </c>
      <c r="J41" s="11">
        <f t="shared" ref="J41" si="28">E41-D41</f>
        <v>0.78690166631139746</v>
      </c>
      <c r="K41" s="11">
        <f t="shared" ref="K41" si="29">F41-E41</f>
        <v>0.92514551856608485</v>
      </c>
      <c r="L41" s="31">
        <f t="shared" si="4"/>
        <v>1.7120471848774823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44.721812114267756</v>
      </c>
      <c r="C43" s="31">
        <f>'Occ T1'!C15</f>
        <v>44.49196610860912</v>
      </c>
      <c r="D43" s="31">
        <f>'Occ T1'!D15</f>
        <v>41.529068763260419</v>
      </c>
      <c r="E43" s="31">
        <f>'Occ T1'!E15</f>
        <v>41.651395757268759</v>
      </c>
      <c r="F43" s="31">
        <f>'Occ T1'!F15</f>
        <v>39.260522108603936</v>
      </c>
      <c r="H43" s="31">
        <f t="shared" ref="H43:K45" si="30">C43-B43</f>
        <v>-0.22984600565863644</v>
      </c>
      <c r="I43" s="31">
        <f t="shared" si="5"/>
        <v>-2.9628973453487006</v>
      </c>
      <c r="J43" s="31">
        <f t="shared" si="30"/>
        <v>0.1223269940083398</v>
      </c>
      <c r="K43" s="31">
        <f t="shared" si="30"/>
        <v>-2.3908736486648223</v>
      </c>
      <c r="L43" s="31">
        <f t="shared" si="4"/>
        <v>-2.2685466546564825</v>
      </c>
    </row>
    <row r="44" spans="1:12" x14ac:dyDescent="0.2">
      <c r="A44" s="10" t="str">
        <f>'Occ T2'!A30</f>
        <v>81 Process, plant and machine operatives</v>
      </c>
      <c r="B44" s="10">
        <f>'Occ T2'!B30</f>
        <v>23.617997881207206</v>
      </c>
      <c r="C44" s="10">
        <f>'Occ T2'!C30</f>
        <v>22.621141012114837</v>
      </c>
      <c r="D44" s="10">
        <f>'Occ T2'!D30</f>
        <v>20.118734262019561</v>
      </c>
      <c r="E44" s="10">
        <f>'Occ T2'!E30</f>
        <v>20.473548267191795</v>
      </c>
      <c r="F44" s="10">
        <f>'Occ T2'!F30</f>
        <v>18.988078793912329</v>
      </c>
      <c r="H44" s="11">
        <f t="shared" si="30"/>
        <v>-0.99685686909236892</v>
      </c>
      <c r="I44" s="31">
        <f t="shared" si="5"/>
        <v>-2.5024067500952754</v>
      </c>
      <c r="J44" s="11">
        <f t="shared" si="30"/>
        <v>0.35481400517223349</v>
      </c>
      <c r="K44" s="11">
        <f t="shared" si="30"/>
        <v>-1.4854694732794655</v>
      </c>
      <c r="L44" s="31">
        <f t="shared" si="4"/>
        <v>-1.1306554681072321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21.10381423306055</v>
      </c>
      <c r="C45" s="10">
        <f>'Occ T2'!C31</f>
        <v>21.870825096494286</v>
      </c>
      <c r="D45" s="10">
        <f>'Occ T2'!D31</f>
        <v>21.410334501240857</v>
      </c>
      <c r="E45" s="10">
        <f>'Occ T2'!E31</f>
        <v>21.17784749007696</v>
      </c>
      <c r="F45" s="10">
        <f>'Occ T2'!F31</f>
        <v>20.272443314691611</v>
      </c>
      <c r="H45" s="11">
        <f t="shared" si="30"/>
        <v>0.76701086343373603</v>
      </c>
      <c r="I45" s="31">
        <f t="shared" si="5"/>
        <v>-0.46049059525342884</v>
      </c>
      <c r="J45" s="11">
        <f t="shared" si="30"/>
        <v>-0.23248701116389725</v>
      </c>
      <c r="K45" s="11">
        <f t="shared" si="30"/>
        <v>-0.90540417538534967</v>
      </c>
      <c r="L45" s="31">
        <f t="shared" si="4"/>
        <v>-1.1378911865492469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64.549921433423492</v>
      </c>
      <c r="C47" s="31">
        <f>'Occ T1'!C16</f>
        <v>61.55824239921737</v>
      </c>
      <c r="D47" s="31">
        <f>'Occ T1'!D16</f>
        <v>56.857989419446334</v>
      </c>
      <c r="E47" s="31">
        <f>'Occ T1'!E16</f>
        <v>58.846565415939224</v>
      </c>
      <c r="F47" s="31">
        <f>'Occ T1'!F16</f>
        <v>56.277683956957446</v>
      </c>
      <c r="H47" s="31">
        <f t="shared" ref="H47:K49" si="31">C47-B47</f>
        <v>-2.9916790342061219</v>
      </c>
      <c r="I47" s="31">
        <f t="shared" si="5"/>
        <v>-4.7002529797710366</v>
      </c>
      <c r="J47" s="31">
        <f t="shared" si="31"/>
        <v>1.9885759964928909</v>
      </c>
      <c r="K47" s="31">
        <f t="shared" si="31"/>
        <v>-2.5688814589817781</v>
      </c>
      <c r="L47" s="31">
        <f t="shared" si="4"/>
        <v>-0.58030546248888726</v>
      </c>
    </row>
    <row r="48" spans="1:12" x14ac:dyDescent="0.2">
      <c r="A48" s="10" t="str">
        <f>'Occ T2'!A32</f>
        <v>91 Elementary trades and related occupations</v>
      </c>
      <c r="B48" s="10">
        <f>'Occ T2'!B32</f>
        <v>13.037691425580578</v>
      </c>
      <c r="C48" s="10">
        <f>'Occ T2'!C32</f>
        <v>11.543826331138638</v>
      </c>
      <c r="D48" s="10">
        <f>'Occ T2'!D32</f>
        <v>10.615622461459582</v>
      </c>
      <c r="E48" s="10">
        <f>'Occ T2'!E32</f>
        <v>17.994784591289726</v>
      </c>
      <c r="F48" s="10">
        <f>'Occ T2'!F32</f>
        <v>19.321313381155679</v>
      </c>
      <c r="H48" s="11">
        <f t="shared" si="31"/>
        <v>-1.49386509444194</v>
      </c>
      <c r="I48" s="31">
        <f t="shared" si="5"/>
        <v>-0.92820386967905577</v>
      </c>
      <c r="J48" s="11">
        <f t="shared" si="31"/>
        <v>7.379162129830144</v>
      </c>
      <c r="K48" s="11">
        <f t="shared" si="31"/>
        <v>1.3265287898659537</v>
      </c>
      <c r="L48" s="31">
        <f t="shared" si="4"/>
        <v>8.7056909196960977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51.512230007842916</v>
      </c>
      <c r="C49" s="10">
        <f>'Occ T2'!C33</f>
        <v>50.014416068078731</v>
      </c>
      <c r="D49" s="10">
        <f>'Occ T2'!D33</f>
        <v>46.242366957986754</v>
      </c>
      <c r="E49" s="10">
        <f>'Occ T2'!E33</f>
        <v>40.851780824649495</v>
      </c>
      <c r="F49" s="10">
        <f>'Occ T2'!F33</f>
        <v>36.956370575801763</v>
      </c>
      <c r="H49" s="11">
        <f t="shared" si="31"/>
        <v>-1.4978139397641854</v>
      </c>
      <c r="I49" s="31">
        <f t="shared" si="5"/>
        <v>-3.7720491100919773</v>
      </c>
      <c r="J49" s="11">
        <f t="shared" si="31"/>
        <v>-5.3905861333372584</v>
      </c>
      <c r="K49" s="11">
        <f t="shared" si="31"/>
        <v>-3.8954102488477318</v>
      </c>
      <c r="L49" s="31">
        <f t="shared" si="4"/>
        <v>-9.2859963821849902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501.60500000000036</v>
      </c>
      <c r="C51" s="34">
        <f>'Occ T1'!C18</f>
        <v>513.76599999999996</v>
      </c>
      <c r="D51" s="34">
        <f>'Occ T1'!D18</f>
        <v>514.84500000000014</v>
      </c>
      <c r="E51" s="34">
        <f>'Occ T1'!E18</f>
        <v>520.37000000000023</v>
      </c>
      <c r="F51" s="34">
        <f>'Occ T1'!F18</f>
        <v>532.91199999999981</v>
      </c>
      <c r="G51" s="24"/>
      <c r="H51" s="34">
        <f>C51-B51</f>
        <v>12.160999999999603</v>
      </c>
      <c r="I51" s="205">
        <f>D51-C51</f>
        <v>1.0790000000001783</v>
      </c>
      <c r="J51" s="34">
        <f>E51-D51</f>
        <v>5.5250000000000909</v>
      </c>
      <c r="K51" s="34">
        <f>F51-E51</f>
        <v>12.541999999999575</v>
      </c>
      <c r="L51" s="205">
        <f>F51-D51</f>
        <v>18.066999999999666</v>
      </c>
    </row>
    <row r="53" spans="1:12" ht="15.75" x14ac:dyDescent="0.25">
      <c r="A53" s="19" t="str">
        <f>CONCATENATE(A1," (Continued)")</f>
        <v>Occupation Table 3  Employment Change by Occupation in Occupation Group (SOC 2020), 2015-2035, Greater Lincolnshire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3.3714651272099605</v>
      </c>
      <c r="C59" s="44">
        <f>IF(AND(D$5-C$5 &lt;&gt; 0,D7 &lt;&gt; 0,C7 &lt;&gt; 0),(EXP(LN(D7/C7)/(D$5-C$5))-1)*100,0)</f>
        <v>5.1546189164777934</v>
      </c>
      <c r="D59" s="44">
        <f>IF(AND(E$5-D$5 &lt;&gt; 0,E7 &lt;&gt; 0,D7 &lt;&gt; 0),(EXP(LN(E7/D7)/(E$5-D$5))-1)*100,0)</f>
        <v>-1.3170568805956462</v>
      </c>
      <c r="E59" s="44">
        <f>IF(AND(F$5-E$5 &lt;&gt; 0,F7 &lt;&gt; 0,E7 &lt;&gt; 0),(EXP(LN(F7/E7)/(F$5-E$5))-1)*100,0)</f>
        <v>0.85330461471615493</v>
      </c>
      <c r="F59" s="44">
        <f>IF(AND(F$5-D$5 &lt;&gt; 0,F7 &lt;&gt; 0,D7 &lt;&gt; 0),(EXP(LN(F7/D7)/(F$5-D$5))-1)*100,0)</f>
        <v>0.12459826275421637</v>
      </c>
      <c r="H59" s="44">
        <f>(B7/B$51)*100</f>
        <v>9.1168539341778221</v>
      </c>
      <c r="I59" s="44">
        <f>(C7/C$51)*100</f>
        <v>10.163520806160451</v>
      </c>
      <c r="J59" s="44">
        <f>(D7/D$51)*100</f>
        <v>10.665013147278474</v>
      </c>
      <c r="K59" s="44">
        <f>(E7/E$51)*100</f>
        <v>9.8749774051860051</v>
      </c>
      <c r="L59" s="44">
        <f>(F7/F$51)*100</f>
        <v>10.497700858679364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4.0365706888637165</v>
      </c>
      <c r="C60" s="44">
        <f t="shared" si="32"/>
        <v>5.2206920341773211</v>
      </c>
      <c r="D60" s="44">
        <f t="shared" si="32"/>
        <v>-2.2622845385892099</v>
      </c>
      <c r="E60" s="44">
        <f t="shared" si="32"/>
        <v>0.73276333128133864</v>
      </c>
      <c r="F60" s="44">
        <f>IF(AND(F$5-D$5 &lt;&gt; 0,F8 &lt;&gt; 0,D8 &lt;&gt; 0),(EXP(LN(F8/D8)/(F$5-D$5))-1)*100,0)</f>
        <v>-0.27564721899374645</v>
      </c>
      <c r="H60" s="44">
        <f t="shared" ref="H60:L60" si="33">(B8/B$51)*100</f>
        <v>6.0301557585094292</v>
      </c>
      <c r="I60" s="44">
        <f t="shared" si="33"/>
        <v>6.8971415649467733</v>
      </c>
      <c r="J60" s="44">
        <f t="shared" si="33"/>
        <v>7.2420105746389574</v>
      </c>
      <c r="K60" s="44">
        <f t="shared" si="33"/>
        <v>6.3904923707992616</v>
      </c>
      <c r="L60" s="44">
        <f t="shared" si="33"/>
        <v>6.7127202743352168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2.0337823840923752</v>
      </c>
      <c r="C61" s="44">
        <f>IF(AND(D$5-C$5 &lt;&gt; 0,D9 &lt;&gt; 0,C9 &lt;&gt; 0),(EXP(LN(D9/C9)/(D$5-C$5))-1)*100,0)</f>
        <v>5.0151018510186107</v>
      </c>
      <c r="D61" s="44">
        <f t="shared" si="34"/>
        <v>0.57115225797017555</v>
      </c>
      <c r="E61" s="44">
        <f t="shared" si="34"/>
        <v>1.0710622473825593</v>
      </c>
      <c r="F61" s="44">
        <f>IF(AND(F$5-D$5 &lt;&gt; 0,F9 &lt;&gt; 0,D9 &lt;&gt; 0),(EXP(LN(F9/D9)/(F$5-D$5))-1)*100,0)</f>
        <v>0.90415009162645443</v>
      </c>
      <c r="H61" s="44">
        <f t="shared" ref="H61:L61" si="35">(B9/B$51)*100</f>
        <v>3.0866981756683929</v>
      </c>
      <c r="I61" s="44">
        <f t="shared" si="35"/>
        <v>3.2663792412136772</v>
      </c>
      <c r="J61" s="44">
        <f t="shared" si="35"/>
        <v>3.423002572639517</v>
      </c>
      <c r="K61" s="44">
        <f t="shared" si="35"/>
        <v>3.4844850343867417</v>
      </c>
      <c r="L61" s="44">
        <f t="shared" si="35"/>
        <v>3.7849805843441477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2.7908884115774857</v>
      </c>
      <c r="C63" s="44">
        <f t="shared" si="36"/>
        <v>7.2497733074175397</v>
      </c>
      <c r="D63" s="44">
        <f t="shared" si="36"/>
        <v>1.1003217420321398</v>
      </c>
      <c r="E63" s="44">
        <f t="shared" si="36"/>
        <v>0.97568146772075703</v>
      </c>
      <c r="F63" s="44">
        <f>IF(AND(F$5-D$5 &lt;&gt; 0,F11 &lt;&gt; 0,D11 &lt;&gt; 0),(EXP(LN(F11/D11)/(F$5-D$5))-1)*100,0)</f>
        <v>1.0172111429947783</v>
      </c>
      <c r="H63" s="44">
        <f>(B11/B$51)*100</f>
        <v>16.775761884444677</v>
      </c>
      <c r="I63" s="44">
        <f>(C11/C$51)*100</f>
        <v>18.285095310325325</v>
      </c>
      <c r="J63" s="44">
        <f>(D11/D$51)*100</f>
        <v>19.569623578379332</v>
      </c>
      <c r="K63" s="44">
        <f>(E11/E$51)*100</f>
        <v>20.45075796915523</v>
      </c>
      <c r="L63" s="44">
        <f>(F11/F$51)*100</f>
        <v>22.00564429066457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3.0161035955746485</v>
      </c>
      <c r="C64" s="44">
        <f t="shared" si="36"/>
        <v>7.2257359932127452</v>
      </c>
      <c r="D64" s="49">
        <f t="shared" si="36"/>
        <v>4.1943220455676666</v>
      </c>
      <c r="E64" s="49">
        <f t="shared" si="36"/>
        <v>1.388249134046049</v>
      </c>
      <c r="F64" s="44">
        <f>IF(AND(F$5-D$5 &lt;&gt; 0,F12 &lt;&gt; 0,D12 &lt;&gt; 0),(EXP(LN(F12/D12)/(F$5-D$5))-1)*100,0)</f>
        <v>2.3151079070570457</v>
      </c>
      <c r="H64" s="40">
        <f t="shared" ref="H64:L67" si="37">(B12/B$11)*100</f>
        <v>27.640750325782381</v>
      </c>
      <c r="I64" s="40">
        <f t="shared" si="37"/>
        <v>27.883791534763958</v>
      </c>
      <c r="J64" s="40">
        <f t="shared" si="37"/>
        <v>27.877542090707593</v>
      </c>
      <c r="K64" s="40">
        <f t="shared" si="37"/>
        <v>32.41246477432697</v>
      </c>
      <c r="L64" s="40">
        <f t="shared" si="37"/>
        <v>33.761393412570243</v>
      </c>
    </row>
    <row r="65" spans="1:12" x14ac:dyDescent="0.2">
      <c r="A65" t="str">
        <f>A13</f>
        <v>22 Health professionals</v>
      </c>
      <c r="B65" s="49">
        <f t="shared" si="36"/>
        <v>3.5255825935990526</v>
      </c>
      <c r="C65" s="44">
        <f t="shared" si="36"/>
        <v>0.95139402477424362</v>
      </c>
      <c r="D65" s="49">
        <f t="shared" si="36"/>
        <v>-0.43511252438230841</v>
      </c>
      <c r="E65" s="49">
        <f t="shared" si="36"/>
        <v>0.66011863168748963</v>
      </c>
      <c r="F65" s="44">
        <f>IF(AND(F$5-D$5 &lt;&gt; 0,F13 &lt;&gt; 0,D13 &lt;&gt; 0),(EXP(LN(F13/D13)/(F$5-D$5))-1)*100,0)</f>
        <v>0.29370944541005084</v>
      </c>
      <c r="H65" s="40">
        <f t="shared" si="37"/>
        <v>22.756097560454485</v>
      </c>
      <c r="I65" s="40">
        <f t="shared" si="37"/>
        <v>23.413699556439415</v>
      </c>
      <c r="J65" s="40">
        <f t="shared" si="37"/>
        <v>22.038700284472533</v>
      </c>
      <c r="K65" s="40">
        <f t="shared" si="37"/>
        <v>20.415232325851452</v>
      </c>
      <c r="L65" s="40">
        <f t="shared" si="37"/>
        <v>19.786126310206591</v>
      </c>
    </row>
    <row r="66" spans="1:12" x14ac:dyDescent="0.2">
      <c r="A66" t="str">
        <f>A14</f>
        <v>23 Teaching and other educational professionals</v>
      </c>
      <c r="B66" s="49">
        <f t="shared" si="36"/>
        <v>0.43128215640870771</v>
      </c>
      <c r="C66" s="44">
        <f t="shared" si="36"/>
        <v>4.574327859139049</v>
      </c>
      <c r="D66" s="49">
        <f t="shared" si="36"/>
        <v>-1.4799319624908769</v>
      </c>
      <c r="E66" s="49">
        <f t="shared" si="36"/>
        <v>0.28872648789199928</v>
      </c>
      <c r="F66" s="44">
        <f>IF(AND(F$5-D$5 &lt;&gt; 0,F14 &lt;&gt; 0,D14 &lt;&gt; 0),(EXP(LN(F14/D14)/(F$5-D$5))-1)*100,0)</f>
        <v>-0.30432640784666676</v>
      </c>
      <c r="H66" s="40">
        <f t="shared" si="37"/>
        <v>21.698766891322819</v>
      </c>
      <c r="I66" s="40">
        <f t="shared" si="37"/>
        <v>19.773912327816269</v>
      </c>
      <c r="J66" s="40">
        <f t="shared" si="37"/>
        <v>19.280633674625356</v>
      </c>
      <c r="K66" s="40">
        <f t="shared" si="37"/>
        <v>16.942680855709547</v>
      </c>
      <c r="L66" s="40">
        <f t="shared" si="37"/>
        <v>15.824695669638537</v>
      </c>
    </row>
    <row r="67" spans="1:12" x14ac:dyDescent="0.2">
      <c r="A67" t="str">
        <f>A15</f>
        <v>24 Business, media and public service professionals</v>
      </c>
      <c r="B67" s="49">
        <f t="shared" si="36"/>
        <v>3.7213942972073921</v>
      </c>
      <c r="C67" s="44">
        <f t="shared" si="36"/>
        <v>14.199389229641323</v>
      </c>
      <c r="D67" s="49">
        <f t="shared" si="36"/>
        <v>0.72102307347332584</v>
      </c>
      <c r="E67" s="49">
        <f t="shared" si="36"/>
        <v>1.1078975066129981</v>
      </c>
      <c r="F67" s="44">
        <f>IF(AND(F$5-D$5 &lt;&gt; 0,F15 &lt;&gt; 0,D15 &lt;&gt; 0),(EXP(LN(F15/D15)/(F$5-D$5))-1)*100,0)</f>
        <v>0.97877453193280228</v>
      </c>
      <c r="H67" s="40">
        <f t="shared" si="37"/>
        <v>27.904385222440315</v>
      </c>
      <c r="I67" s="40">
        <f t="shared" si="37"/>
        <v>28.928596580980354</v>
      </c>
      <c r="J67" s="40">
        <f t="shared" si="37"/>
        <v>30.803123950194518</v>
      </c>
      <c r="K67" s="40">
        <f t="shared" si="37"/>
        <v>30.22962204411202</v>
      </c>
      <c r="L67" s="40">
        <f t="shared" si="37"/>
        <v>30.627784607584633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1.7454569422561628</v>
      </c>
      <c r="C69" s="44">
        <f t="shared" si="39"/>
        <v>6.3083050479719072</v>
      </c>
      <c r="D69" s="44">
        <f t="shared" si="39"/>
        <v>0.95356728452768991</v>
      </c>
      <c r="E69" s="44">
        <f t="shared" si="39"/>
        <v>0.80469570177195138</v>
      </c>
      <c r="F69" s="44">
        <f t="shared" ref="F69:F74" si="40">IF(AND(F$5-D$5 &lt;&gt; 0,F17 &lt;&gt; 0,D17 &lt;&gt; 0),(EXP(LN(F17/D17)/(F$5-D$5))-1)*100,0)</f>
        <v>0.85429515401460598</v>
      </c>
      <c r="H69" s="44">
        <f>(B17/B$51)*100</f>
        <v>10.750866807448402</v>
      </c>
      <c r="I69" s="44">
        <f>(C17/C$51)*100</f>
        <v>11.248641722167081</v>
      </c>
      <c r="J69" s="44">
        <f>(D17/D$51)*100</f>
        <v>11.933178557846981</v>
      </c>
      <c r="K69" s="44">
        <f>(E17/E$51)*100</f>
        <v>12.380230657703803</v>
      </c>
      <c r="L69" s="44">
        <f>(F17/F$51)*100</f>
        <v>13.097642043167184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3.5654436718260962</v>
      </c>
      <c r="C70" s="44">
        <f t="shared" si="39"/>
        <v>12.654841497882874</v>
      </c>
      <c r="D70" s="49">
        <f t="shared" si="39"/>
        <v>-1.5235499816016351</v>
      </c>
      <c r="E70" s="49">
        <f t="shared" si="39"/>
        <v>0.71900691308379727</v>
      </c>
      <c r="F70" s="44">
        <f t="shared" si="40"/>
        <v>-3.4129669856530764E-2</v>
      </c>
      <c r="H70" s="40">
        <f t="shared" ref="H70:L74" si="41">(B18/B$17)*100</f>
        <v>14.610173019810299</v>
      </c>
      <c r="I70" s="40">
        <f t="shared" si="41"/>
        <v>15.683924135934896</v>
      </c>
      <c r="J70" s="40">
        <f t="shared" si="41"/>
        <v>16.620244173785487</v>
      </c>
      <c r="K70" s="40">
        <f t="shared" si="41"/>
        <v>14.678814178937397</v>
      </c>
      <c r="L70" s="40">
        <f t="shared" si="41"/>
        <v>14.554513490760639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3.2075564227700859</v>
      </c>
      <c r="C71" s="44">
        <f t="shared" si="39"/>
        <v>2.2093306315429828</v>
      </c>
      <c r="D71" s="49">
        <f t="shared" si="39"/>
        <v>9.4989198728200108</v>
      </c>
      <c r="E71" s="49">
        <f t="shared" si="39"/>
        <v>1.6144053157249205</v>
      </c>
      <c r="F71" s="44">
        <f t="shared" si="40"/>
        <v>4.1773881525108081</v>
      </c>
      <c r="H71" s="40">
        <f t="shared" si="41"/>
        <v>15.724058466215423</v>
      </c>
      <c r="I71" s="40">
        <f t="shared" si="41"/>
        <v>16.647557608125052</v>
      </c>
      <c r="J71" s="40">
        <f t="shared" si="41"/>
        <v>16.00567066711006</v>
      </c>
      <c r="K71" s="40">
        <f t="shared" si="41"/>
        <v>24.027838482754618</v>
      </c>
      <c r="L71" s="40">
        <f t="shared" si="41"/>
        <v>26.029143209022948</v>
      </c>
    </row>
    <row r="72" spans="1:12" x14ac:dyDescent="0.2">
      <c r="A72" t="str">
        <f t="shared" si="38"/>
        <v>33 Protective service occupations</v>
      </c>
      <c r="B72" s="49">
        <f t="shared" si="39"/>
        <v>-5.8648711108777452E-2</v>
      </c>
      <c r="C72" s="44">
        <f t="shared" si="39"/>
        <v>5.190281070774172</v>
      </c>
      <c r="D72" s="49">
        <f t="shared" si="39"/>
        <v>-2.8844923690450996</v>
      </c>
      <c r="E72" s="49">
        <f t="shared" si="39"/>
        <v>0.55317295100143493</v>
      </c>
      <c r="F72" s="44">
        <f t="shared" si="40"/>
        <v>-0.6060276737569148</v>
      </c>
      <c r="H72" s="40">
        <f t="shared" si="41"/>
        <v>10.11783204363166</v>
      </c>
      <c r="I72" s="40">
        <f t="shared" si="41"/>
        <v>9.4190744197875826</v>
      </c>
      <c r="J72" s="40">
        <f t="shared" si="41"/>
        <v>9.3200158275206828</v>
      </c>
      <c r="K72" s="40">
        <f t="shared" si="41"/>
        <v>7.6780550965692278</v>
      </c>
      <c r="L72" s="40">
        <f t="shared" si="41"/>
        <v>7.4886130006854108</v>
      </c>
    </row>
    <row r="73" spans="1:12" x14ac:dyDescent="0.2">
      <c r="A73" t="str">
        <f t="shared" si="38"/>
        <v>34 Culture, media and sports occupations</v>
      </c>
      <c r="B73" s="49">
        <f t="shared" si="39"/>
        <v>0.26937784931577724</v>
      </c>
      <c r="C73" s="44">
        <f t="shared" si="39"/>
        <v>3.2689434763066849</v>
      </c>
      <c r="D73" s="49">
        <f t="shared" si="39"/>
        <v>-3.2437975238176597</v>
      </c>
      <c r="E73" s="49">
        <f t="shared" si="39"/>
        <v>0.55789057560378108</v>
      </c>
      <c r="F73" s="44">
        <f t="shared" si="40"/>
        <v>-0.72565251059176772</v>
      </c>
      <c r="H73" s="40">
        <f t="shared" si="41"/>
        <v>11.792168166866142</v>
      </c>
      <c r="I73" s="40">
        <f t="shared" si="41"/>
        <v>11.122613309449255</v>
      </c>
      <c r="J73" s="40">
        <f t="shared" si="41"/>
        <v>10.804617048912723</v>
      </c>
      <c r="K73" s="40">
        <f t="shared" si="41"/>
        <v>8.737659234005001</v>
      </c>
      <c r="L73" s="40">
        <f t="shared" si="41"/>
        <v>8.5260724473041094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1.4087957945148277</v>
      </c>
      <c r="C74" s="44">
        <f t="shared" si="39"/>
        <v>6.5849141662439381</v>
      </c>
      <c r="D74" s="49">
        <f t="shared" si="39"/>
        <v>-8.0948542436010129E-2</v>
      </c>
      <c r="E74" s="49">
        <f t="shared" si="39"/>
        <v>0.46814890344537563</v>
      </c>
      <c r="F74" s="44">
        <f t="shared" si="40"/>
        <v>0.28478195746237667</v>
      </c>
      <c r="H74" s="40">
        <f t="shared" si="41"/>
        <v>47.755768303476472</v>
      </c>
      <c r="I74" s="40">
        <f t="shared" si="41"/>
        <v>47.126830526703216</v>
      </c>
      <c r="J74" s="40">
        <f t="shared" si="41"/>
        <v>47.249452282671051</v>
      </c>
      <c r="K74" s="40">
        <f t="shared" si="41"/>
        <v>44.877633007733763</v>
      </c>
      <c r="L74" s="40">
        <f t="shared" si="41"/>
        <v>43.40165785222689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-0.89805171349243151</v>
      </c>
      <c r="C76" s="44">
        <f t="shared" si="42"/>
        <v>3.2418607176059044</v>
      </c>
      <c r="D76" s="44">
        <f t="shared" si="42"/>
        <v>-4.7814000821611025E-2</v>
      </c>
      <c r="E76" s="44">
        <f t="shared" si="42"/>
        <v>-0.57373873533133057</v>
      </c>
      <c r="F76" s="44">
        <f>IF(AND(F$5-D$5 &lt;&gt; 0,F24 &lt;&gt; 0,D24 &lt;&gt; 0),(EXP(LN(F24/D24)/(F$5-D$5))-1)*100,0)</f>
        <v>-0.39873868858705253</v>
      </c>
      <c r="H76" s="44">
        <f>(B24/B$51)*100</f>
        <v>10.240410371723357</v>
      </c>
      <c r="I76" s="44">
        <f>(C24/C$51)*100</f>
        <v>9.643676373794456</v>
      </c>
      <c r="J76" s="44">
        <f>(D24/D$51)*100</f>
        <v>9.9354447284243346</v>
      </c>
      <c r="K76" s="44">
        <f>(E24/E$51)*100</f>
        <v>9.8064776745205613</v>
      </c>
      <c r="L76" s="44">
        <f>(F24/F$51)*100</f>
        <v>9.0402592340431926</v>
      </c>
    </row>
    <row r="77" spans="1:12" x14ac:dyDescent="0.2">
      <c r="A77" t="str">
        <f>A25</f>
        <v>41 Administrative occupations</v>
      </c>
      <c r="B77" s="49">
        <f t="shared" si="42"/>
        <v>-0.68491785147378748</v>
      </c>
      <c r="C77" s="44">
        <f t="shared" si="42"/>
        <v>4.4070314785279452</v>
      </c>
      <c r="D77" s="49">
        <f t="shared" si="42"/>
        <v>0.26610210311499571</v>
      </c>
      <c r="E77" s="49">
        <f t="shared" si="42"/>
        <v>-0.18674792282650232</v>
      </c>
      <c r="F77" s="44">
        <f>IF(AND(F$5-D$5 &lt;&gt; 0,F25 &lt;&gt; 0,D25 &lt;&gt; 0),(EXP(LN(F25/D25)/(F$5-D$5))-1)*100,0)</f>
        <v>-3.6025625880720114E-2</v>
      </c>
      <c r="H77" s="40">
        <f t="shared" ref="H77:L78" si="43">(B25/B$24)*100</f>
        <v>80.526649465888738</v>
      </c>
      <c r="I77" s="40">
        <f t="shared" si="43"/>
        <v>81.221626824194203</v>
      </c>
      <c r="J77" s="40">
        <f t="shared" si="43"/>
        <v>82.138280825509923</v>
      </c>
      <c r="K77" s="40">
        <f t="shared" si="43"/>
        <v>83.436251416348256</v>
      </c>
      <c r="L77" s="40">
        <f t="shared" si="43"/>
        <v>86.741265391514162</v>
      </c>
    </row>
    <row r="78" spans="1:12" x14ac:dyDescent="0.2">
      <c r="A78" t="str">
        <f>A26</f>
        <v>42 Secretarial and related occupations</v>
      </c>
      <c r="B78" s="49">
        <f t="shared" si="42"/>
        <v>-1.7943411743111537</v>
      </c>
      <c r="C78" s="44">
        <f t="shared" si="42"/>
        <v>-1.7978231700274017</v>
      </c>
      <c r="D78" s="49">
        <f t="shared" si="42"/>
        <v>-1.5446384511392797</v>
      </c>
      <c r="E78" s="49">
        <f t="shared" si="42"/>
        <v>-2.7621262709936922</v>
      </c>
      <c r="F78" s="44">
        <f>IF(AND(F$5-D$5 &lt;&gt; 0,F26 &lt;&gt; 0,D26 &lt;&gt; 0),(EXP(LN(F26/D26)/(F$5-D$5))-1)*100,0)</f>
        <v>-2.3579790711757642</v>
      </c>
      <c r="H78" s="40">
        <f t="shared" si="43"/>
        <v>19.473350534111248</v>
      </c>
      <c r="I78" s="40">
        <f t="shared" si="43"/>
        <v>18.77837317580579</v>
      </c>
      <c r="J78" s="40">
        <f t="shared" si="43"/>
        <v>17.861719174490069</v>
      </c>
      <c r="K78" s="40">
        <f t="shared" si="43"/>
        <v>16.563748583651744</v>
      </c>
      <c r="L78" s="40">
        <f t="shared" si="43"/>
        <v>13.258734608485845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-1.5351839610878493</v>
      </c>
      <c r="C80" s="44">
        <f t="shared" si="44"/>
        <v>-7.0914343965972515</v>
      </c>
      <c r="D80" s="44">
        <f t="shared" si="44"/>
        <v>-0.7287545265190265</v>
      </c>
      <c r="E80" s="44">
        <f t="shared" si="44"/>
        <v>-0.78712381370044104</v>
      </c>
      <c r="F80" s="44">
        <f>IF(AND(F$5-D$5 &lt;&gt; 0,F28 &lt;&gt; 0,D28 &lt;&gt; 0),(EXP(LN(F28/D28)/(F$5-D$5))-1)*100,0)</f>
        <v>-0.76767119895284619</v>
      </c>
      <c r="H80" s="44">
        <f>(B28/B$51)*100</f>
        <v>11.07885049054623</v>
      </c>
      <c r="I80" s="44">
        <f>(C28/C$51)*100</f>
        <v>10.167530731431137</v>
      </c>
      <c r="J80" s="44">
        <f>(D28/D$51)*100</f>
        <v>9.4267091935209972</v>
      </c>
      <c r="K80" s="44">
        <f>(E28/E$51)*100</f>
        <v>8.9916979844617249</v>
      </c>
      <c r="L80" s="44">
        <f>(F28/F$51)*100</f>
        <v>8.1129511854474288</v>
      </c>
    </row>
    <row r="81" spans="1:12" x14ac:dyDescent="0.2">
      <c r="A81" t="str">
        <f>A29</f>
        <v>51 Skilled agricultural and related trades</v>
      </c>
      <c r="B81" s="49">
        <f t="shared" si="44"/>
        <v>-0.9701753091363452</v>
      </c>
      <c r="C81" s="44">
        <f t="shared" si="44"/>
        <v>16.760977569830416</v>
      </c>
      <c r="D81" s="49">
        <f t="shared" si="44"/>
        <v>-1.4927372603544709</v>
      </c>
      <c r="E81" s="49">
        <f t="shared" si="44"/>
        <v>-8.0946163232842316E-2</v>
      </c>
      <c r="F81" s="44">
        <f>IF(AND(F$5-D$5 &lt;&gt; 0,F29 &lt;&gt; 0,D29 &lt;&gt; 0),(EXP(LN(F29/D29)/(F$5-D$5))-1)*100,0)</f>
        <v>-0.55377716898685758</v>
      </c>
      <c r="H81" s="40">
        <f t="shared" ref="H81:L84" si="45">(B29/B$28)*100</f>
        <v>16.110068156683955</v>
      </c>
      <c r="I81" s="40">
        <f t="shared" si="45"/>
        <v>16.4830328183299</v>
      </c>
      <c r="J81" s="40">
        <f t="shared" si="45"/>
        <v>20.714721109775795</v>
      </c>
      <c r="K81" s="40">
        <f t="shared" si="45"/>
        <v>19.929802456199159</v>
      </c>
      <c r="L81" s="40">
        <f t="shared" si="45"/>
        <v>21.394676440447309</v>
      </c>
    </row>
    <row r="82" spans="1:12" x14ac:dyDescent="0.2">
      <c r="A82" t="str">
        <f>A30</f>
        <v>52 Skilled metal, electrical and electronic trades</v>
      </c>
      <c r="B82" s="49">
        <f t="shared" si="44"/>
        <v>-0.66626788872553577</v>
      </c>
      <c r="C82" s="44">
        <f t="shared" si="44"/>
        <v>-11.434116202666743</v>
      </c>
      <c r="D82" s="49">
        <f t="shared" si="44"/>
        <v>-0.65279464965372069</v>
      </c>
      <c r="E82" s="49">
        <f t="shared" si="44"/>
        <v>-0.74977604861181657</v>
      </c>
      <c r="F82" s="44">
        <f>IF(AND(F$5-D$5 &lt;&gt; 0,F30 &lt;&gt; 0,D30 &lt;&gt; 0),(EXP(LN(F30/D30)/(F$5-D$5))-1)*100,0)</f>
        <v>-0.71745943929563127</v>
      </c>
      <c r="H82" s="40">
        <f t="shared" si="45"/>
        <v>38.09646131593027</v>
      </c>
      <c r="I82" s="40">
        <f t="shared" si="45"/>
        <v>39.459116133267877</v>
      </c>
      <c r="J82" s="40">
        <f t="shared" si="45"/>
        <v>37.61473951844637</v>
      </c>
      <c r="K82" s="40">
        <f t="shared" si="45"/>
        <v>37.758869213225829</v>
      </c>
      <c r="L82" s="40">
        <f t="shared" si="45"/>
        <v>37.901249991031435</v>
      </c>
    </row>
    <row r="83" spans="1:12" x14ac:dyDescent="0.2">
      <c r="A83" t="str">
        <f>A31</f>
        <v>53 Skilled construction and building trades</v>
      </c>
      <c r="B83" s="49">
        <f t="shared" si="44"/>
        <v>-1.4372783330063532</v>
      </c>
      <c r="C83" s="44">
        <f t="shared" si="44"/>
        <v>-18.257660021783639</v>
      </c>
      <c r="D83" s="49">
        <f t="shared" si="44"/>
        <v>-0.79161358351703681</v>
      </c>
      <c r="E83" s="49">
        <f t="shared" si="44"/>
        <v>-1.5153949237584619</v>
      </c>
      <c r="F83" s="44">
        <f>IF(AND(F$5-D$5 &lt;&gt; 0,F31 &lt;&gt; 0,D31 &lt;&gt; 0),(EXP(LN(F31/D31)/(F$5-D$5))-1)*100,0)</f>
        <v>-1.2747230980522328</v>
      </c>
      <c r="H83" s="40">
        <f t="shared" si="45"/>
        <v>26.044451936271674</v>
      </c>
      <c r="I83" s="40">
        <f t="shared" si="45"/>
        <v>26.148192710908543</v>
      </c>
      <c r="J83" s="40">
        <f t="shared" si="45"/>
        <v>23.005569448945646</v>
      </c>
      <c r="K83" s="40">
        <f t="shared" si="45"/>
        <v>22.93282541378904</v>
      </c>
      <c r="L83" s="40">
        <f t="shared" si="45"/>
        <v>21.303974898376048</v>
      </c>
    </row>
    <row r="84" spans="1:12" x14ac:dyDescent="0.2">
      <c r="A84" t="str">
        <f>A32</f>
        <v>54 Textiles, printing and other skilled trades</v>
      </c>
      <c r="B84" s="49">
        <f t="shared" si="44"/>
        <v>-3.9125828945056895</v>
      </c>
      <c r="C84" s="44">
        <f t="shared" si="44"/>
        <v>-3.1731622188125752</v>
      </c>
      <c r="D84" s="49">
        <f t="shared" si="44"/>
        <v>1.8895944006747101E-2</v>
      </c>
      <c r="E84" s="49">
        <f t="shared" si="44"/>
        <v>-0.77607289251053757</v>
      </c>
      <c r="F84" s="44">
        <f>IF(AND(F$5-D$5 &lt;&gt; 0,F32 &lt;&gt; 0,D32 &lt;&gt; 0),(EXP(LN(F32/D32)/(F$5-D$5))-1)*100,0)</f>
        <v>-0.51178783423651009</v>
      </c>
      <c r="H84" s="40">
        <f t="shared" si="45"/>
        <v>19.749018591114094</v>
      </c>
      <c r="I84" s="40">
        <f t="shared" si="45"/>
        <v>17.909658337493685</v>
      </c>
      <c r="J84" s="40">
        <f t="shared" si="45"/>
        <v>18.664969922832171</v>
      </c>
      <c r="K84" s="40">
        <f t="shared" si="45"/>
        <v>19.378502916785976</v>
      </c>
      <c r="L84" s="40">
        <f t="shared" si="45"/>
        <v>19.400098670145219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1.4733254630268977</v>
      </c>
      <c r="C86" s="44">
        <f t="shared" si="46"/>
        <v>-2.9064230682059544</v>
      </c>
      <c r="D86" s="44">
        <f t="shared" si="46"/>
        <v>0.13721468329781494</v>
      </c>
      <c r="E86" s="44">
        <f t="shared" si="46"/>
        <v>0.54383413405341141</v>
      </c>
      <c r="F86" s="44">
        <f>IF(AND(F$5-D$5 &lt;&gt; 0,F34 &lt;&gt; 0,D34 &lt;&gt; 0),(EXP(LN(F34/D34)/(F$5-D$5))-1)*100,0)</f>
        <v>0.40811118875707653</v>
      </c>
      <c r="H86" s="44">
        <f>(B34/B$51)*100</f>
        <v>11.008896403928157</v>
      </c>
      <c r="I86" s="44">
        <f>(C34/C$51)*100</f>
        <v>11.395879662476574</v>
      </c>
      <c r="J86" s="44">
        <f>(D34/D$51)*100</f>
        <v>11.041478118790838</v>
      </c>
      <c r="K86" s="44">
        <f>(E34/E$51)*100</f>
        <v>10.999400138336886</v>
      </c>
      <c r="L86" s="44">
        <f>(F34/F$51)*100</f>
        <v>11.339141587537908</v>
      </c>
    </row>
    <row r="87" spans="1:12" x14ac:dyDescent="0.2">
      <c r="A87" t="str">
        <f>A35</f>
        <v>61 Caring personal service occupations</v>
      </c>
      <c r="B87" s="49">
        <f t="shared" si="46"/>
        <v>0.35532337155650406</v>
      </c>
      <c r="C87" s="44">
        <f t="shared" si="46"/>
        <v>-3.1343411981067049</v>
      </c>
      <c r="D87" s="49">
        <f t="shared" si="46"/>
        <v>0.70587973357889577</v>
      </c>
      <c r="E87" s="49">
        <f t="shared" si="46"/>
        <v>0.66297293131791779</v>
      </c>
      <c r="F87" s="44">
        <f>IF(AND(F$5-D$5 &lt;&gt; 0,F35 &lt;&gt; 0,D35 &lt;&gt; 0),(EXP(LN(F35/D35)/(F$5-D$5))-1)*100,0)</f>
        <v>0.67727316714287777</v>
      </c>
      <c r="H87" s="40">
        <f t="shared" ref="H87:L89" si="47">(B35/B$34)*100</f>
        <v>79.803226907438543</v>
      </c>
      <c r="I87" s="40">
        <f t="shared" si="47"/>
        <v>76.343934573108754</v>
      </c>
      <c r="J87" s="40">
        <f t="shared" si="47"/>
        <v>76.164724296311633</v>
      </c>
      <c r="K87" s="40">
        <f t="shared" si="47"/>
        <v>78.352070245635261</v>
      </c>
      <c r="L87" s="40">
        <f t="shared" si="47"/>
        <v>79.285464561839291</v>
      </c>
    </row>
    <row r="88" spans="1:12" x14ac:dyDescent="0.2">
      <c r="A88" t="str">
        <f>A36</f>
        <v>62 Leisure, travel and related personal service occupations</v>
      </c>
      <c r="B88" s="49">
        <f t="shared" si="46"/>
        <v>6.0135501623544085</v>
      </c>
      <c r="C88" s="44">
        <f t="shared" si="46"/>
        <v>-3.1095027863263236</v>
      </c>
      <c r="D88" s="49">
        <f t="shared" si="46"/>
        <v>-1.6341816783302821</v>
      </c>
      <c r="E88" s="49">
        <f t="shared" si="46"/>
        <v>6.3096421443331607E-2</v>
      </c>
      <c r="F88" s="44">
        <f>IF(AND(F$5-D$5 &lt;&gt; 0,F36 &lt;&gt; 0,D36 &lt;&gt; 0),(EXP(LN(F36/D36)/(F$5-D$5))-1)*100,0)</f>
        <v>-0.50589225225016188</v>
      </c>
      <c r="H88" s="40">
        <f t="shared" si="47"/>
        <v>19.228363763344881</v>
      </c>
      <c r="I88" s="40">
        <f t="shared" si="47"/>
        <v>22.907635809163576</v>
      </c>
      <c r="J88" s="40">
        <f t="shared" si="47"/>
        <v>22.859722482969023</v>
      </c>
      <c r="K88" s="40">
        <f t="shared" si="47"/>
        <v>20.908094939251178</v>
      </c>
      <c r="L88" s="40">
        <f t="shared" si="47"/>
        <v>19.929638278610913</v>
      </c>
    </row>
    <row r="89" spans="1:12" x14ac:dyDescent="0.2">
      <c r="A89" t="str">
        <f>A37</f>
        <v>63 Community and civil enforcement occupations</v>
      </c>
      <c r="B89" s="49">
        <f t="shared" si="46"/>
        <v>-4.8574267096918256</v>
      </c>
      <c r="C89" s="44">
        <f t="shared" si="46"/>
        <v>26.558262050817085</v>
      </c>
      <c r="D89" s="49">
        <f t="shared" si="46"/>
        <v>-5.2515166674560243</v>
      </c>
      <c r="E89" s="49">
        <f t="shared" si="46"/>
        <v>1.1400681354551523</v>
      </c>
      <c r="F89" s="44">
        <f>IF(AND(F$5-D$5 &lt;&gt; 0,F37 &lt;&gt; 0,D37 &lt;&gt; 0),(EXP(LN(F37/D37)/(F$5-D$5))-1)*100,0)</f>
        <v>-1.0369852633635102</v>
      </c>
      <c r="H89" s="40">
        <f t="shared" si="47"/>
        <v>0.96840932921657685</v>
      </c>
      <c r="I89" s="40">
        <f t="shared" si="47"/>
        <v>0.7484296177276718</v>
      </c>
      <c r="J89" s="40">
        <f t="shared" si="47"/>
        <v>0.97555322071932826</v>
      </c>
      <c r="K89" s="40">
        <f t="shared" si="47"/>
        <v>0.73983481511355798</v>
      </c>
      <c r="L89" s="40">
        <f t="shared" si="47"/>
        <v>0.78489715954979633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-1.6212867411538046</v>
      </c>
      <c r="C91" s="44">
        <f t="shared" si="48"/>
        <v>-1.3950159797736172</v>
      </c>
      <c r="D91" s="44">
        <f t="shared" si="48"/>
        <v>-0.11332211452914631</v>
      </c>
      <c r="E91" s="44">
        <f t="shared" si="48"/>
        <v>-1.5005909782872529E-2</v>
      </c>
      <c r="F91" s="44">
        <f t="shared" ref="F91:F93" si="49">IF(AND(F$5-D$5 &lt;&gt; 0,F39 &lt;&gt; 0,D39 &lt;&gt; 0),(EXP(LN(F39/D39)/(F$5-D$5))-1)*100,0)</f>
        <v>-4.7788725599950954E-2</v>
      </c>
      <c r="H91" s="44">
        <f>(B39/B$51)*100</f>
        <v>9.2439413823017382</v>
      </c>
      <c r="I91" s="44">
        <f>(C39/C$51)*100</f>
        <v>8.4539218986634985</v>
      </c>
      <c r="J91" s="44">
        <f>(D39/D$51)*100</f>
        <v>8.3185179696423077</v>
      </c>
      <c r="K91" s="44">
        <f>(E39/E$51)*100</f>
        <v>8.1836689681052945</v>
      </c>
      <c r="L91" s="44">
        <f>(F39/F$51)*100</f>
        <v>7.97908437779369</v>
      </c>
    </row>
    <row r="92" spans="1:12" s="30" customFormat="1" x14ac:dyDescent="0.2">
      <c r="A92" t="str">
        <f>A40</f>
        <v>71 Sales occupations</v>
      </c>
      <c r="B92" s="49">
        <f t="shared" si="48"/>
        <v>-2.2503104164614207</v>
      </c>
      <c r="C92" s="44">
        <f t="shared" si="48"/>
        <v>-2.3269202507478548</v>
      </c>
      <c r="D92" s="49">
        <f t="shared" si="48"/>
        <v>-0.59931074753049041</v>
      </c>
      <c r="E92" s="49">
        <f t="shared" si="48"/>
        <v>-0.29719852448796269</v>
      </c>
      <c r="F92" s="44">
        <f t="shared" si="49"/>
        <v>-0.39800448581286396</v>
      </c>
      <c r="G92"/>
      <c r="H92" s="40">
        <f>(B40/B$34)*100</f>
        <v>70.577139023319788</v>
      </c>
      <c r="I92" s="40">
        <f t="shared" ref="H92:L93" si="50">(C40/C$34)*100</f>
        <v>60.774028366047908</v>
      </c>
      <c r="J92" s="40">
        <f t="shared" si="50"/>
        <v>61.136758031380388</v>
      </c>
      <c r="K92" s="40">
        <f t="shared" si="50"/>
        <v>58.921235891408983</v>
      </c>
      <c r="L92" s="40">
        <f t="shared" si="50"/>
        <v>54.174016542660908</v>
      </c>
    </row>
    <row r="93" spans="1:12" s="30" customFormat="1" x14ac:dyDescent="0.2">
      <c r="A93" t="str">
        <f>A41</f>
        <v>72 Customer service occupations</v>
      </c>
      <c r="B93" s="49">
        <f t="shared" si="48"/>
        <v>1.5097029505585891</v>
      </c>
      <c r="C93" s="44">
        <f t="shared" si="48"/>
        <v>2.8283697503880489</v>
      </c>
      <c r="D93" s="49">
        <f t="shared" si="48"/>
        <v>1.8775373382021954</v>
      </c>
      <c r="E93" s="49">
        <f t="shared" si="48"/>
        <v>0.99810649738796275</v>
      </c>
      <c r="F93" s="44">
        <f t="shared" si="49"/>
        <v>1.2904033636425893</v>
      </c>
      <c r="G93"/>
      <c r="H93" s="40">
        <f t="shared" si="50"/>
        <v>13.390781494156814</v>
      </c>
      <c r="I93" s="40">
        <f t="shared" si="50"/>
        <v>13.40999383365892</v>
      </c>
      <c r="J93" s="40">
        <f t="shared" si="50"/>
        <v>14.202049691161008</v>
      </c>
      <c r="K93" s="40">
        <f t="shared" si="50"/>
        <v>15.479812031034065</v>
      </c>
      <c r="L93" s="40">
        <f t="shared" si="50"/>
        <v>16.193606228387029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-0.12873489985151254</v>
      </c>
      <c r="C95" s="44">
        <f t="shared" si="51"/>
        <v>-6.6593985487536926</v>
      </c>
      <c r="D95" s="44">
        <f t="shared" si="51"/>
        <v>5.8842214625309808E-2</v>
      </c>
      <c r="E95" s="44">
        <f t="shared" si="51"/>
        <v>-0.58941004451810164</v>
      </c>
      <c r="F95" s="44">
        <f>IF(AND(F$5-D$5 &lt;&gt; 0,F43 &lt;&gt; 0,D43 &lt;&gt; 0),(EXP(LN(F43/D43)/(F$5-D$5))-1)*100,0)</f>
        <v>-0.37379395565542151</v>
      </c>
      <c r="H95" s="44">
        <f>(B43/B$51)*100</f>
        <v>8.9157428881824785</v>
      </c>
      <c r="I95" s="44">
        <f>(C43/C$51)*100</f>
        <v>8.659967010002438</v>
      </c>
      <c r="J95" s="44">
        <f>(D43/D$51)*100</f>
        <v>8.0663245759909117</v>
      </c>
      <c r="K95" s="44">
        <f>(E43/E$51)*100</f>
        <v>8.0041885114954248</v>
      </c>
      <c r="L95" s="44">
        <f>(F43/F$51)*100</f>
        <v>7.3671679580500999</v>
      </c>
    </row>
    <row r="96" spans="1:12" x14ac:dyDescent="0.2">
      <c r="A96" t="str">
        <f>A44</f>
        <v>81 Process, plant and machine operatives</v>
      </c>
      <c r="B96" s="49">
        <f t="shared" si="51"/>
        <v>-1.0723125808887013</v>
      </c>
      <c r="C96" s="44">
        <f t="shared" si="51"/>
        <v>-11.062248136621855</v>
      </c>
      <c r="D96" s="49">
        <f t="shared" si="51"/>
        <v>0.35025778829398391</v>
      </c>
      <c r="E96" s="49">
        <f t="shared" si="51"/>
        <v>-0.7503941206391973</v>
      </c>
      <c r="F96" s="44">
        <f>IF(AND(F$5-D$5 &lt;&gt; 0,F44 &lt;&gt; 0,D44 &lt;&gt; 0),(EXP(LN(F44/D44)/(F$5-D$5))-1)*100,0)</f>
        <v>-0.38485807210871803</v>
      </c>
      <c r="H96" s="40">
        <f>(B44/B$43)*100</f>
        <v>52.810914327132721</v>
      </c>
      <c r="I96" s="40">
        <f t="shared" ref="H96:L97" si="52">(C44/C$43)*100</f>
        <v>50.843203819976132</v>
      </c>
      <c r="J96" s="40">
        <f t="shared" si="52"/>
        <v>48.444944375487729</v>
      </c>
      <c r="K96" s="40">
        <f t="shared" si="52"/>
        <v>49.15453106663027</v>
      </c>
      <c r="L96" s="40">
        <f t="shared" si="52"/>
        <v>48.364305348224327</v>
      </c>
    </row>
    <row r="97" spans="1:12" x14ac:dyDescent="0.2">
      <c r="A97" t="str">
        <f>A45</f>
        <v>82 Transport and mobile machine drivers and operatives</v>
      </c>
      <c r="B97" s="49">
        <f t="shared" si="51"/>
        <v>0.89648879978838636</v>
      </c>
      <c r="C97" s="44">
        <f t="shared" si="51"/>
        <v>-2.1055017047676094</v>
      </c>
      <c r="D97" s="49">
        <f t="shared" si="51"/>
        <v>-0.21812217575232218</v>
      </c>
      <c r="E97" s="49">
        <f t="shared" si="51"/>
        <v>-0.43597898005102165</v>
      </c>
      <c r="F97" s="44">
        <f>IF(AND(F$5-D$5 &lt;&gt; 0,F45 &lt;&gt; 0,D45 &lt;&gt; 0),(EXP(LN(F45/D45)/(F$5-D$5))-1)*100,0)</f>
        <v>-0.36341294700982241</v>
      </c>
      <c r="H97" s="40">
        <f t="shared" si="52"/>
        <v>47.189085672867279</v>
      </c>
      <c r="I97" s="40">
        <f t="shared" si="52"/>
        <v>49.156796180023875</v>
      </c>
      <c r="J97" s="40">
        <f t="shared" si="52"/>
        <v>51.555055624512271</v>
      </c>
      <c r="K97" s="40">
        <f t="shared" si="52"/>
        <v>50.845468933369716</v>
      </c>
      <c r="L97" s="40">
        <f t="shared" si="52"/>
        <v>51.63569465177568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-1.179368842643802</v>
      </c>
      <c r="C99" s="44">
        <f t="shared" si="53"/>
        <v>-7.635456758640002</v>
      </c>
      <c r="D99" s="44">
        <f t="shared" si="53"/>
        <v>0.68990344306285589</v>
      </c>
      <c r="E99" s="44">
        <f t="shared" si="53"/>
        <v>-0.44535923229244156</v>
      </c>
      <c r="F99" s="44">
        <f>IF(AND(F$5-D$5 &lt;&gt; 0,F47 &lt;&gt; 0,D47 &lt;&gt; 0),(EXP(LN(F47/D47)/(F$5-D$5))-1)*100,0)</f>
        <v>-6.8367726321361122E-2</v>
      </c>
      <c r="H99" s="44">
        <f>(B47/B$51)*100</f>
        <v>12.868675837247126</v>
      </c>
      <c r="I99" s="44">
        <f>(C47/C$51)*100</f>
        <v>11.981766484979033</v>
      </c>
      <c r="J99" s="44">
        <f>(D47/D$51)*100</f>
        <v>11.043710130125827</v>
      </c>
      <c r="K99" s="44">
        <f>(E47/E$51)*100</f>
        <v>11.308600691035071</v>
      </c>
      <c r="L99" s="44">
        <f>(F47/F$51)*100</f>
        <v>10.560408464616572</v>
      </c>
    </row>
    <row r="100" spans="1:12" x14ac:dyDescent="0.2">
      <c r="A100" t="str">
        <f>A48</f>
        <v>91 Elementary trades and related occupations</v>
      </c>
      <c r="B100" s="49">
        <f t="shared" si="53"/>
        <v>-2.9965296584723022</v>
      </c>
      <c r="C100" s="44">
        <f t="shared" si="53"/>
        <v>-8.0406950265293986</v>
      </c>
      <c r="D100" s="49">
        <f t="shared" si="53"/>
        <v>11.132283338265525</v>
      </c>
      <c r="E100" s="49">
        <f t="shared" si="53"/>
        <v>0.7138038800924118</v>
      </c>
      <c r="F100" s="44">
        <f>IF(AND(F$5-D$5 &lt;&gt; 0,F48 &lt;&gt; 0,D48 &lt;&gt; 0),(EXP(LN(F48/D48)/(F$5-D$5))-1)*100,0)</f>
        <v>4.0733207095563051</v>
      </c>
      <c r="H100" s="40">
        <f t="shared" ref="H100:L101" si="54">(B48/B$47)*100</f>
        <v>20.197842438937119</v>
      </c>
      <c r="I100" s="40">
        <f t="shared" si="54"/>
        <v>18.752689942436369</v>
      </c>
      <c r="J100" s="40">
        <f t="shared" si="54"/>
        <v>18.670414782251992</v>
      </c>
      <c r="K100" s="40">
        <f t="shared" si="54"/>
        <v>30.579158637550059</v>
      </c>
      <c r="L100" s="40">
        <f t="shared" si="54"/>
        <v>34.332104704118763</v>
      </c>
    </row>
    <row r="101" spans="1:12" x14ac:dyDescent="0.2">
      <c r="A101" t="str">
        <f>A49</f>
        <v>92 Elementary administration and service occupations</v>
      </c>
      <c r="B101" s="49">
        <f t="shared" si="53"/>
        <v>-0.73498493077527316</v>
      </c>
      <c r="C101" s="44">
        <f t="shared" si="53"/>
        <v>-7.5419237224674029</v>
      </c>
      <c r="D101" s="49">
        <f t="shared" si="53"/>
        <v>-2.448447038511159</v>
      </c>
      <c r="E101" s="49">
        <f t="shared" si="53"/>
        <v>-0.99711918494923557</v>
      </c>
      <c r="F101" s="44">
        <f>IF(AND(F$5-D$5 &lt;&gt; 0,F49 &lt;&gt; 0,D49 &lt;&gt; 0),(EXP(LN(F49/D49)/(F$5-D$5))-1)*100,0)</f>
        <v>-1.4832785420224925</v>
      </c>
      <c r="H101" s="40">
        <f t="shared" si="54"/>
        <v>79.802157561062884</v>
      </c>
      <c r="I101" s="40">
        <f t="shared" si="54"/>
        <v>81.247310057563624</v>
      </c>
      <c r="J101" s="40">
        <f t="shared" si="54"/>
        <v>81.329585217748019</v>
      </c>
      <c r="K101" s="40">
        <f t="shared" si="54"/>
        <v>69.420841362449934</v>
      </c>
      <c r="L101" s="40">
        <f t="shared" si="54"/>
        <v>65.667895295881223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0.60067062186752729</v>
      </c>
      <c r="C103" s="206">
        <f t="shared" ref="C103" si="56">IF(AND(D$5-C$5 &lt;&gt; 0,D51 &lt;&gt; 0,C51 &lt;&gt; 0),(EXP(LN(D51/C51)/(D$5-C$5))-1)*100,0)</f>
        <v>0.21001779020024536</v>
      </c>
      <c r="D103" s="50">
        <f>IF(AND(E$5-D$5 &lt;&gt; 0,E51 &lt;&gt; 0,D51 &lt;&gt; 0),(EXP(LN(E51/D51)/(E$5-D$5))-1)*100,0)</f>
        <v>0.2137122903617783</v>
      </c>
      <c r="E103" s="50">
        <f>IF(AND(F$5-E$5 &lt;&gt; 0,F51 &lt;&gt; 0,E51 &lt;&gt; 0),(EXP(LN(F51/E51)/(F$5-E$5))-1)*100,0)</f>
        <v>0.23844593453650198</v>
      </c>
      <c r="F103" s="206">
        <f>IF(AND(F$5-D$5 &lt;&gt; 0,F51 &lt;&gt; 0,D51 &lt;&gt; 0),(EXP(LN(F51/D51)/(F$5-D$5))-1)*100,0)</f>
        <v>0.23020070827648453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Greater Lincolnshire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8.443841535736242</v>
      </c>
      <c r="C9" s="330">
        <v>21.803721256734949</v>
      </c>
      <c r="D9" s="330">
        <f>SUM(B9:C9)</f>
        <v>30.247562792471193</v>
      </c>
      <c r="E9" s="331"/>
      <c r="F9" s="330">
        <v>11.535738564818502</v>
      </c>
      <c r="G9" s="330">
        <v>25.749390778181418</v>
      </c>
      <c r="H9" s="330">
        <f>SUM(F9:G9)</f>
        <v>37.285129342999923</v>
      </c>
      <c r="I9" s="331"/>
      <c r="J9" s="330">
        <v>12.972986434202971</v>
      </c>
      <c r="K9" s="330">
        <v>22.799905434162348</v>
      </c>
      <c r="L9" s="330">
        <f>SUM(J9:K9)</f>
        <v>35.772891868365321</v>
      </c>
      <c r="M9" s="236"/>
      <c r="N9" s="328">
        <f>IF(B9&gt;0,(EXP(LN(F9/B9)/($F$6-$B$6))-1)*100,0)</f>
        <v>6.4390687352035458</v>
      </c>
      <c r="O9" s="328">
        <f>IF(F9&gt;0,(EXP(LN(J9/F9)/($J$6-$F$6))-1)*100,0)</f>
        <v>0.78586726118470285</v>
      </c>
      <c r="P9" s="328"/>
      <c r="Q9" s="328">
        <f>IF(C9&gt;0,(EXP(LN(G9/C9)/($F$6-$B$6))-1)*100,0)</f>
        <v>3.3825564898544824</v>
      </c>
      <c r="R9" s="328">
        <f>IF(G9&gt;0,(EXP(LN(K9/G9)/($J$6-$F$6))-1)*100,0)</f>
        <v>-0.80775054995531059</v>
      </c>
      <c r="S9" s="327"/>
      <c r="T9" s="328">
        <f>IF(D9&gt;0,(EXP(LN(H9/D9)/($F$6-$B$6))-1)*100,0)</f>
        <v>4.2723240701384224</v>
      </c>
      <c r="U9" s="328">
        <f>IF(H9&gt;0,(EXP(LN(L9/H9)/($J$6-$F$6))-1)*100,0)</f>
        <v>-0.27564721899372424</v>
      </c>
    </row>
    <row r="10" spans="1:21" x14ac:dyDescent="0.2">
      <c r="A10" s="329" t="str">
        <f>name!D5</f>
        <v>12 Other managers and proprietors</v>
      </c>
      <c r="B10" s="330">
        <v>5.5734162779702121</v>
      </c>
      <c r="C10" s="330">
        <v>9.9096161060912422</v>
      </c>
      <c r="D10" s="330">
        <f t="shared" ref="D10:D33" si="0">SUM(B10:C10)</f>
        <v>15.483032384061454</v>
      </c>
      <c r="E10" s="331"/>
      <c r="F10" s="330">
        <v>6.3917004969137432</v>
      </c>
      <c r="G10" s="330">
        <v>11.231457098192198</v>
      </c>
      <c r="H10" s="330">
        <f t="shared" ref="H10:H33" si="1">SUM(F10:G10)</f>
        <v>17.62315759510594</v>
      </c>
      <c r="I10" s="331"/>
      <c r="J10" s="330">
        <v>6.1947310495773653</v>
      </c>
      <c r="K10" s="330">
        <v>13.975884682062709</v>
      </c>
      <c r="L10" s="330">
        <f t="shared" ref="L10:L33" si="2">SUM(J10:K10)</f>
        <v>20.170615731640076</v>
      </c>
      <c r="M10" s="236"/>
      <c r="N10" s="328">
        <f t="shared" ref="N10:N36" si="3">IF(B10&gt;0,(EXP(LN(F10/B10)/($F$6-$B$6))-1)*100,0)</f>
        <v>2.7777218504402068</v>
      </c>
      <c r="O10" s="328">
        <f t="shared" ref="O10:O34" si="4">IF(F10&gt;0,(EXP(LN(J10/F10)/($J$6-$F$6))-1)*100,0)</f>
        <v>-0.20845743448459908</v>
      </c>
      <c r="P10" s="328"/>
      <c r="Q10" s="328">
        <f t="shared" ref="Q10:Q34" si="5">IF(C10&gt;0,(EXP(LN(G10/C10)/($F$6-$B$6))-1)*100,0)</f>
        <v>2.5358779634647277</v>
      </c>
      <c r="R10" s="328">
        <f t="shared" ref="R10:R34" si="6">IF(G10&gt;0,(EXP(LN(K10/G10)/($J$6-$F$6))-1)*100,0)</f>
        <v>1.4681043976047636</v>
      </c>
      <c r="S10" s="327"/>
      <c r="T10" s="328">
        <f t="shared" ref="T10:T34" si="7">IF(D10&gt;0,(EXP(LN(H10/D10)/($F$6-$B$6))-1)*100,0)</f>
        <v>2.6231971261082343</v>
      </c>
      <c r="U10" s="328">
        <f t="shared" ref="U10:U34" si="8">IF(H10&gt;0,(EXP(LN(L10/H10)/($J$6-$F$6))-1)*100,0)</f>
        <v>0.90415009162645443</v>
      </c>
    </row>
    <row r="11" spans="1:21" x14ac:dyDescent="0.2">
      <c r="A11" s="329" t="str">
        <f>name!D6</f>
        <v>21 Science, research, engineering and technology professionals</v>
      </c>
      <c r="B11" s="330">
        <v>3.9748812597008878</v>
      </c>
      <c r="C11" s="330">
        <v>19.28427401958124</v>
      </c>
      <c r="D11" s="330">
        <f t="shared" si="0"/>
        <v>23.259155279282126</v>
      </c>
      <c r="E11" s="331"/>
      <c r="F11" s="330">
        <v>5.5927674924724959</v>
      </c>
      <c r="G11" s="330">
        <v>22.494756193737008</v>
      </c>
      <c r="H11" s="330">
        <f t="shared" si="1"/>
        <v>28.087523686209504</v>
      </c>
      <c r="I11" s="331"/>
      <c r="J11" s="330">
        <v>9.2603123516068688</v>
      </c>
      <c r="K11" s="330">
        <v>30.331916482259494</v>
      </c>
      <c r="L11" s="330">
        <f t="shared" si="2"/>
        <v>39.592228833866365</v>
      </c>
      <c r="M11" s="236"/>
      <c r="N11" s="328">
        <f t="shared" si="3"/>
        <v>7.0682048154627752</v>
      </c>
      <c r="O11" s="328">
        <f t="shared" si="4"/>
        <v>3.4189025186742272</v>
      </c>
      <c r="P11" s="328"/>
      <c r="Q11" s="328">
        <f t="shared" si="5"/>
        <v>3.1277634679570898</v>
      </c>
      <c r="R11" s="328">
        <f t="shared" si="6"/>
        <v>2.012777143044775</v>
      </c>
      <c r="S11" s="327"/>
      <c r="T11" s="328">
        <f t="shared" si="7"/>
        <v>3.8445963923345872</v>
      </c>
      <c r="U11" s="328">
        <f t="shared" si="8"/>
        <v>2.3151079070570457</v>
      </c>
    </row>
    <row r="12" spans="1:21" x14ac:dyDescent="0.2">
      <c r="A12" s="329" t="str">
        <f>name!D7</f>
        <v>22 Health professionals</v>
      </c>
      <c r="B12" s="330">
        <v>14.185808850411375</v>
      </c>
      <c r="C12" s="330">
        <v>4.9630058695494483</v>
      </c>
      <c r="D12" s="330">
        <f t="shared" si="0"/>
        <v>19.148814719960825</v>
      </c>
      <c r="E12" s="331"/>
      <c r="F12" s="330">
        <v>16.196072799477765</v>
      </c>
      <c r="G12" s="330">
        <v>6.0086292592352475</v>
      </c>
      <c r="H12" s="330">
        <f t="shared" si="1"/>
        <v>22.204702058713011</v>
      </c>
      <c r="I12" s="331"/>
      <c r="J12" s="330">
        <v>16.999531301906142</v>
      </c>
      <c r="K12" s="330">
        <v>6.2038013045558529</v>
      </c>
      <c r="L12" s="330">
        <f t="shared" si="2"/>
        <v>23.203332606461995</v>
      </c>
      <c r="M12" s="236"/>
      <c r="N12" s="328">
        <f t="shared" si="3"/>
        <v>2.6859731684090393</v>
      </c>
      <c r="O12" s="328">
        <f t="shared" si="4"/>
        <v>0.32330136272700205</v>
      </c>
      <c r="P12" s="328"/>
      <c r="Q12" s="328">
        <f t="shared" si="5"/>
        <v>3.897745519465845</v>
      </c>
      <c r="R12" s="328">
        <f t="shared" si="6"/>
        <v>0.21333104051954876</v>
      </c>
      <c r="S12" s="327"/>
      <c r="T12" s="328">
        <f t="shared" si="7"/>
        <v>3.0055465035826456</v>
      </c>
      <c r="U12" s="328">
        <f t="shared" si="8"/>
        <v>0.29370944541005084</v>
      </c>
    </row>
    <row r="13" spans="1:21" x14ac:dyDescent="0.2">
      <c r="A13" s="329" t="str">
        <f>name!D8</f>
        <v>23 Teaching and other educational professionals</v>
      </c>
      <c r="B13" s="330">
        <v>10.887680480897437</v>
      </c>
      <c r="C13" s="330">
        <v>7.3714109889697976</v>
      </c>
      <c r="D13" s="330">
        <f t="shared" si="0"/>
        <v>18.259091469867236</v>
      </c>
      <c r="E13" s="331"/>
      <c r="F13" s="330">
        <v>12.245791101003586</v>
      </c>
      <c r="G13" s="330">
        <v>7.1800698037739972</v>
      </c>
      <c r="H13" s="330">
        <f t="shared" si="1"/>
        <v>19.425860904777583</v>
      </c>
      <c r="I13" s="331"/>
      <c r="J13" s="330">
        <v>11.345054962377688</v>
      </c>
      <c r="K13" s="330">
        <v>7.2126794451526228</v>
      </c>
      <c r="L13" s="330">
        <f t="shared" si="2"/>
        <v>18.557734407530312</v>
      </c>
      <c r="M13" s="236"/>
      <c r="N13" s="328">
        <f t="shared" si="3"/>
        <v>2.3788615452790873</v>
      </c>
      <c r="O13" s="328">
        <f t="shared" si="4"/>
        <v>-0.50804062931540939</v>
      </c>
      <c r="P13" s="328"/>
      <c r="Q13" s="328">
        <f t="shared" si="5"/>
        <v>-0.52461970335623276</v>
      </c>
      <c r="R13" s="328">
        <f t="shared" si="6"/>
        <v>3.0213938702061682E-2</v>
      </c>
      <c r="S13" s="327"/>
      <c r="T13" s="328">
        <f t="shared" si="7"/>
        <v>1.2465473525054005</v>
      </c>
      <c r="U13" s="328">
        <f t="shared" si="8"/>
        <v>-0.30432640784667786</v>
      </c>
    </row>
    <row r="14" spans="1:21" x14ac:dyDescent="0.2">
      <c r="A14" s="329" t="str">
        <f>name!D9</f>
        <v>24 Business, media and public service professionals</v>
      </c>
      <c r="B14" s="330">
        <v>9.7036500934502108</v>
      </c>
      <c r="C14" s="330">
        <v>13.777348837908342</v>
      </c>
      <c r="D14" s="330">
        <f t="shared" si="0"/>
        <v>23.480998931358553</v>
      </c>
      <c r="E14" s="331"/>
      <c r="F14" s="330">
        <v>14.461619339520748</v>
      </c>
      <c r="G14" s="330">
        <v>16.573522522886321</v>
      </c>
      <c r="H14" s="330">
        <f t="shared" si="1"/>
        <v>31.03514186240707</v>
      </c>
      <c r="I14" s="331"/>
      <c r="J14" s="330">
        <v>17.108688849924906</v>
      </c>
      <c r="K14" s="330">
        <v>18.80873440448287</v>
      </c>
      <c r="L14" s="330">
        <f t="shared" si="2"/>
        <v>35.91742325440778</v>
      </c>
      <c r="M14" s="236"/>
      <c r="N14" s="328">
        <f t="shared" si="3"/>
        <v>8.3069583872910968</v>
      </c>
      <c r="O14" s="328">
        <f t="shared" si="4"/>
        <v>1.1268904855024964</v>
      </c>
      <c r="P14" s="328"/>
      <c r="Q14" s="328">
        <f t="shared" si="5"/>
        <v>3.76474750330269</v>
      </c>
      <c r="R14" s="328">
        <f t="shared" si="6"/>
        <v>0.84700001622290966</v>
      </c>
      <c r="S14" s="327"/>
      <c r="T14" s="328">
        <f t="shared" si="7"/>
        <v>5.7371092945450286</v>
      </c>
      <c r="U14" s="328">
        <f t="shared" si="8"/>
        <v>0.97877453193282449</v>
      </c>
    </row>
    <row r="15" spans="1:21" x14ac:dyDescent="0.2">
      <c r="A15" s="329" t="str">
        <f>name!D10</f>
        <v>31 Science, engineering and technology associate professionals</v>
      </c>
      <c r="B15" s="330">
        <v>1.9912277672281815</v>
      </c>
      <c r="C15" s="330">
        <v>5.8875835011389022</v>
      </c>
      <c r="D15" s="330">
        <f t="shared" si="0"/>
        <v>7.8788112683670839</v>
      </c>
      <c r="E15" s="331"/>
      <c r="F15" s="330">
        <v>2.6035661321738717</v>
      </c>
      <c r="G15" s="330">
        <v>7.6074752986755341</v>
      </c>
      <c r="H15" s="330">
        <f t="shared" si="1"/>
        <v>10.211041430849406</v>
      </c>
      <c r="I15" s="331"/>
      <c r="J15" s="330">
        <v>3.2235085611986385</v>
      </c>
      <c r="K15" s="330">
        <v>6.9353826530017209</v>
      </c>
      <c r="L15" s="330">
        <f t="shared" si="2"/>
        <v>10.158891214200359</v>
      </c>
      <c r="M15" s="236"/>
      <c r="N15" s="328">
        <f t="shared" si="3"/>
        <v>5.509006771100089</v>
      </c>
      <c r="O15" s="328">
        <f t="shared" si="4"/>
        <v>1.4341079716961636</v>
      </c>
      <c r="P15" s="328"/>
      <c r="Q15" s="328">
        <f t="shared" si="5"/>
        <v>5.2593525287918386</v>
      </c>
      <c r="R15" s="328">
        <f t="shared" si="6"/>
        <v>-0.61473688987717656</v>
      </c>
      <c r="S15" s="327"/>
      <c r="T15" s="328">
        <f t="shared" si="7"/>
        <v>5.3226719309982684</v>
      </c>
      <c r="U15" s="328">
        <f t="shared" si="8"/>
        <v>-3.4129669856552969E-2</v>
      </c>
    </row>
    <row r="16" spans="1:21" x14ac:dyDescent="0.2">
      <c r="A16" s="329" t="str">
        <f>name!D11</f>
        <v>32 Health and social care associate professionals</v>
      </c>
      <c r="B16" s="330">
        <v>6.6618453256311181</v>
      </c>
      <c r="C16" s="330">
        <v>1.8176496714575312</v>
      </c>
      <c r="D16" s="330">
        <f t="shared" si="0"/>
        <v>8.4794949970886488</v>
      </c>
      <c r="E16" s="331"/>
      <c r="F16" s="330">
        <v>7.7658684194250238</v>
      </c>
      <c r="G16" s="330">
        <v>2.0675951928708374</v>
      </c>
      <c r="H16" s="330">
        <f t="shared" si="1"/>
        <v>9.8334636122958621</v>
      </c>
      <c r="I16" s="331"/>
      <c r="J16" s="330">
        <v>15.065237009558532</v>
      </c>
      <c r="K16" s="330">
        <v>3.1028202344824516</v>
      </c>
      <c r="L16" s="330">
        <f t="shared" si="2"/>
        <v>18.168057244040984</v>
      </c>
      <c r="M16" s="236"/>
      <c r="N16" s="328">
        <f t="shared" si="3"/>
        <v>3.1143471721877036</v>
      </c>
      <c r="O16" s="328">
        <f t="shared" si="4"/>
        <v>4.5167097409388068</v>
      </c>
      <c r="P16" s="328"/>
      <c r="Q16" s="328">
        <f t="shared" si="5"/>
        <v>2.6103257402461111</v>
      </c>
      <c r="R16" s="328">
        <f t="shared" si="6"/>
        <v>2.7431176984470174</v>
      </c>
      <c r="S16" s="327"/>
      <c r="T16" s="328">
        <f t="shared" si="7"/>
        <v>3.0071343626424163</v>
      </c>
      <c r="U16" s="328">
        <f t="shared" si="8"/>
        <v>4.1773881525107859</v>
      </c>
    </row>
    <row r="17" spans="1:21" x14ac:dyDescent="0.2">
      <c r="A17" s="329" t="str">
        <f>name!D12</f>
        <v>33 Protective service occupations</v>
      </c>
      <c r="B17" s="330">
        <v>0.99973704195117008</v>
      </c>
      <c r="C17" s="330">
        <v>4.4564946541910393</v>
      </c>
      <c r="D17" s="330">
        <f t="shared" si="0"/>
        <v>5.4562316961422095</v>
      </c>
      <c r="E17" s="331"/>
      <c r="F17" s="330">
        <v>1.2200771116398967</v>
      </c>
      <c r="G17" s="330">
        <v>4.5058957895939704</v>
      </c>
      <c r="H17" s="330">
        <f t="shared" si="1"/>
        <v>5.7259729012338667</v>
      </c>
      <c r="I17" s="331"/>
      <c r="J17" s="330">
        <v>1.4306566579819835</v>
      </c>
      <c r="K17" s="330">
        <v>3.7963133034326324</v>
      </c>
      <c r="L17" s="330">
        <f t="shared" si="2"/>
        <v>5.2269699614146159</v>
      </c>
      <c r="M17" s="236"/>
      <c r="N17" s="328">
        <f t="shared" si="3"/>
        <v>4.0639482417492045</v>
      </c>
      <c r="O17" s="328">
        <f t="shared" si="4"/>
        <v>1.0671166876663252</v>
      </c>
      <c r="P17" s="328"/>
      <c r="Q17" s="328">
        <f t="shared" si="5"/>
        <v>0.22072743865682032</v>
      </c>
      <c r="R17" s="328">
        <f t="shared" si="6"/>
        <v>-1.1358750172118404</v>
      </c>
      <c r="S17" s="327"/>
      <c r="T17" s="328">
        <f t="shared" si="7"/>
        <v>0.96975369409324497</v>
      </c>
      <c r="U17" s="328">
        <f t="shared" si="8"/>
        <v>-0.6060276737569148</v>
      </c>
    </row>
    <row r="18" spans="1:21" x14ac:dyDescent="0.2">
      <c r="A18" s="329" t="str">
        <f>name!D13</f>
        <v>34 Culture, media and sports occupations</v>
      </c>
      <c r="B18" s="330">
        <v>2.6184384017061735</v>
      </c>
      <c r="C18" s="330">
        <v>3.7407106176523288</v>
      </c>
      <c r="D18" s="330">
        <f t="shared" si="0"/>
        <v>6.3591490193585027</v>
      </c>
      <c r="E18" s="331"/>
      <c r="F18" s="330">
        <v>3.273535628862478</v>
      </c>
      <c r="G18" s="330">
        <v>3.3645372644902891</v>
      </c>
      <c r="H18" s="330">
        <f t="shared" si="1"/>
        <v>6.6380728933527671</v>
      </c>
      <c r="I18" s="331"/>
      <c r="J18" s="330">
        <v>2.9943095320499782</v>
      </c>
      <c r="K18" s="330">
        <v>2.9567957750108254</v>
      </c>
      <c r="L18" s="330">
        <f t="shared" si="2"/>
        <v>5.9511053070608035</v>
      </c>
      <c r="M18" s="236"/>
      <c r="N18" s="328">
        <f t="shared" si="3"/>
        <v>4.5670707124451315</v>
      </c>
      <c r="O18" s="328">
        <f t="shared" si="4"/>
        <v>-0.5926168452281444</v>
      </c>
      <c r="P18" s="327"/>
      <c r="Q18" s="328">
        <f t="shared" si="5"/>
        <v>-2.0973953645606946</v>
      </c>
      <c r="R18" s="328">
        <f t="shared" si="6"/>
        <v>-0.85753049019164918</v>
      </c>
      <c r="S18" s="327"/>
      <c r="T18" s="328">
        <f t="shared" si="7"/>
        <v>0.86223860740157754</v>
      </c>
      <c r="U18" s="328">
        <f t="shared" si="8"/>
        <v>-0.72565251059176772</v>
      </c>
    </row>
    <row r="19" spans="1:21" x14ac:dyDescent="0.2">
      <c r="A19" s="329" t="str">
        <f>name!D14</f>
        <v>35 Business and public service associate professionals</v>
      </c>
      <c r="B19" s="330">
        <v>11.42697055221179</v>
      </c>
      <c r="C19" s="330">
        <v>14.326227916333306</v>
      </c>
      <c r="D19" s="330">
        <f t="shared" si="0"/>
        <v>25.753198468545094</v>
      </c>
      <c r="E19" s="331"/>
      <c r="F19" s="330">
        <v>13.130440036753035</v>
      </c>
      <c r="G19" s="330">
        <v>15.898382271662374</v>
      </c>
      <c r="H19" s="330">
        <f t="shared" si="1"/>
        <v>29.028822308415407</v>
      </c>
      <c r="I19" s="331"/>
      <c r="J19" s="330">
        <v>14.46480484768891</v>
      </c>
      <c r="K19" s="330">
        <v>15.829077590677349</v>
      </c>
      <c r="L19" s="330">
        <f t="shared" si="2"/>
        <v>30.293882438366261</v>
      </c>
      <c r="M19" s="236"/>
      <c r="N19" s="328">
        <f t="shared" si="3"/>
        <v>2.8181142835611794</v>
      </c>
      <c r="O19" s="328">
        <f t="shared" si="4"/>
        <v>0.64732109452425579</v>
      </c>
      <c r="P19" s="327"/>
      <c r="Q19" s="328">
        <f t="shared" si="5"/>
        <v>2.1043431582948191</v>
      </c>
      <c r="R19" s="328">
        <f t="shared" si="6"/>
        <v>-2.9120809951121984E-2</v>
      </c>
      <c r="S19" s="327"/>
      <c r="T19" s="328">
        <f t="shared" si="7"/>
        <v>2.4235085007761059</v>
      </c>
      <c r="U19" s="328">
        <f t="shared" si="8"/>
        <v>0.28478195746237667</v>
      </c>
    </row>
    <row r="20" spans="1:21" x14ac:dyDescent="0.2">
      <c r="A20" s="329" t="str">
        <f>name!D15</f>
        <v>41 Administrative occupations</v>
      </c>
      <c r="B20" s="330">
        <v>31.413711395300606</v>
      </c>
      <c r="C20" s="330">
        <v>9.9499378870209618</v>
      </c>
      <c r="D20" s="330">
        <f t="shared" si="0"/>
        <v>41.363649282321568</v>
      </c>
      <c r="E20" s="331"/>
      <c r="F20" s="330">
        <v>30.846637027637957</v>
      </c>
      <c r="G20" s="330">
        <v>11.168851712276034</v>
      </c>
      <c r="H20" s="330">
        <f t="shared" si="1"/>
        <v>42.015488739913991</v>
      </c>
      <c r="I20" s="331"/>
      <c r="J20" s="330">
        <v>28.98589249193429</v>
      </c>
      <c r="K20" s="330">
        <v>12.803122774366457</v>
      </c>
      <c r="L20" s="330">
        <f t="shared" si="2"/>
        <v>41.789015266300751</v>
      </c>
      <c r="M20" s="236"/>
      <c r="N20" s="328">
        <f t="shared" si="3"/>
        <v>-0.3636717522715549</v>
      </c>
      <c r="O20" s="328">
        <f t="shared" si="4"/>
        <v>-0.41393085566848731</v>
      </c>
      <c r="P20" s="327"/>
      <c r="Q20" s="328">
        <f t="shared" si="5"/>
        <v>2.3381663120976448</v>
      </c>
      <c r="R20" s="328">
        <f t="shared" si="6"/>
        <v>0.91455877172903488</v>
      </c>
      <c r="S20" s="327"/>
      <c r="T20" s="328">
        <f t="shared" si="7"/>
        <v>0.31320689803882029</v>
      </c>
      <c r="U20" s="328">
        <f t="shared" si="8"/>
        <v>-3.6025625880720114E-2</v>
      </c>
    </row>
    <row r="21" spans="1:21" x14ac:dyDescent="0.2">
      <c r="A21" s="329" t="str">
        <f>name!D16</f>
        <v>42 Secretarial and related occupations</v>
      </c>
      <c r="B21" s="330">
        <v>9.1330166926186998</v>
      </c>
      <c r="C21" s="330">
        <v>0.86974447014264156</v>
      </c>
      <c r="D21" s="330">
        <f t="shared" si="0"/>
        <v>10.002761162761342</v>
      </c>
      <c r="E21" s="331"/>
      <c r="F21" s="330">
        <v>8.462952040629391</v>
      </c>
      <c r="G21" s="330">
        <v>0.67369963151294798</v>
      </c>
      <c r="H21" s="330">
        <f t="shared" si="1"/>
        <v>9.1366516721423388</v>
      </c>
      <c r="I21" s="331"/>
      <c r="J21" s="330">
        <v>5.6934891397362994</v>
      </c>
      <c r="K21" s="330">
        <v>0.6941218832872218</v>
      </c>
      <c r="L21" s="330">
        <f t="shared" si="2"/>
        <v>6.3876110230235215</v>
      </c>
      <c r="M21" s="236"/>
      <c r="N21" s="328">
        <f t="shared" si="3"/>
        <v>-1.5124065279710441</v>
      </c>
      <c r="O21" s="328">
        <f t="shared" si="4"/>
        <v>-2.6078901053712134</v>
      </c>
      <c r="P21" s="327"/>
      <c r="Q21" s="328">
        <f t="shared" si="5"/>
        <v>-4.9800217381800067</v>
      </c>
      <c r="R21" s="328">
        <f t="shared" si="6"/>
        <v>0.19928636794370735</v>
      </c>
      <c r="S21" s="327"/>
      <c r="T21" s="328">
        <f t="shared" si="7"/>
        <v>-1.7950375833312715</v>
      </c>
      <c r="U21" s="328">
        <f t="shared" si="8"/>
        <v>-2.3579790711757753</v>
      </c>
    </row>
    <row r="22" spans="1:21" x14ac:dyDescent="0.2">
      <c r="A22" s="329" t="str">
        <f>name!D17</f>
        <v>51 Skilled agricultural and related trades</v>
      </c>
      <c r="B22" s="330">
        <v>1.8201318675147202</v>
      </c>
      <c r="C22" s="330">
        <v>7.1325661638641584</v>
      </c>
      <c r="D22" s="330">
        <f t="shared" si="0"/>
        <v>8.952698031378878</v>
      </c>
      <c r="E22" s="331"/>
      <c r="F22" s="330">
        <v>2.3191259858911213</v>
      </c>
      <c r="G22" s="330">
        <v>7.7343373777314817</v>
      </c>
      <c r="H22" s="330">
        <f t="shared" si="1"/>
        <v>10.053463363622603</v>
      </c>
      <c r="I22" s="331"/>
      <c r="J22" s="330">
        <v>2.4998350174203847</v>
      </c>
      <c r="K22" s="330">
        <v>6.7501298976182813</v>
      </c>
      <c r="L22" s="330">
        <f t="shared" si="2"/>
        <v>9.2499649150386656</v>
      </c>
      <c r="M22" s="236"/>
      <c r="N22" s="328">
        <f t="shared" si="3"/>
        <v>4.964948672019176</v>
      </c>
      <c r="O22" s="328">
        <f t="shared" si="4"/>
        <v>0.50148224872037517</v>
      </c>
      <c r="P22" s="327"/>
      <c r="Q22" s="328">
        <f t="shared" si="5"/>
        <v>1.6331674223289294</v>
      </c>
      <c r="R22" s="328">
        <f t="shared" si="6"/>
        <v>-0.90328277405176127</v>
      </c>
      <c r="S22" s="327"/>
      <c r="T22" s="328">
        <f t="shared" si="7"/>
        <v>2.3463485233949255</v>
      </c>
      <c r="U22" s="328">
        <f t="shared" si="8"/>
        <v>-0.55377716898686868</v>
      </c>
    </row>
    <row r="23" spans="1:21" x14ac:dyDescent="0.2">
      <c r="A23" s="329" t="str">
        <f>name!D18</f>
        <v>52 Skilled metal, electrical and electronic trades</v>
      </c>
      <c r="B23" s="330">
        <v>0.31452033695458975</v>
      </c>
      <c r="C23" s="330">
        <v>20.856471052310557</v>
      </c>
      <c r="D23" s="330">
        <f t="shared" si="0"/>
        <v>21.170991389265147</v>
      </c>
      <c r="E23" s="331"/>
      <c r="F23" s="330">
        <v>0.35625565955151378</v>
      </c>
      <c r="G23" s="330">
        <v>17.899283658448081</v>
      </c>
      <c r="H23" s="330">
        <f t="shared" si="1"/>
        <v>18.255539317999595</v>
      </c>
      <c r="I23" s="331"/>
      <c r="J23" s="330">
        <v>0.75560038233866911</v>
      </c>
      <c r="K23" s="330">
        <v>15.630963519621453</v>
      </c>
      <c r="L23" s="330">
        <f t="shared" si="2"/>
        <v>16.386563901960123</v>
      </c>
      <c r="M23" s="236"/>
      <c r="N23" s="328">
        <f t="shared" si="3"/>
        <v>2.5233073880353674</v>
      </c>
      <c r="O23" s="328">
        <f t="shared" si="4"/>
        <v>5.1401744110639136</v>
      </c>
      <c r="P23" s="327"/>
      <c r="Q23" s="328">
        <f t="shared" si="5"/>
        <v>-3.0117854033334002</v>
      </c>
      <c r="R23" s="328">
        <f t="shared" si="6"/>
        <v>-0.89931115429868758</v>
      </c>
      <c r="S23" s="327"/>
      <c r="T23" s="328">
        <f t="shared" si="7"/>
        <v>-2.9197928323575817</v>
      </c>
      <c r="U23" s="328">
        <f t="shared" si="8"/>
        <v>-0.71745943929563127</v>
      </c>
    </row>
    <row r="24" spans="1:21" x14ac:dyDescent="0.2">
      <c r="A24" s="329" t="str">
        <f>name!D19</f>
        <v>53 Skilled construction and building trades</v>
      </c>
      <c r="B24" s="330">
        <v>0.12237833151421372</v>
      </c>
      <c r="C24" s="330">
        <v>14.351062209546514</v>
      </c>
      <c r="D24" s="330">
        <f t="shared" si="0"/>
        <v>14.473440541060727</v>
      </c>
      <c r="E24" s="331"/>
      <c r="F24" s="330">
        <v>0.15473703533210023</v>
      </c>
      <c r="G24" s="330">
        <v>11.01054239993393</v>
      </c>
      <c r="H24" s="330">
        <f t="shared" si="1"/>
        <v>11.165279435266031</v>
      </c>
      <c r="I24" s="331"/>
      <c r="J24" s="330">
        <v>7.7283079857544595E-2</v>
      </c>
      <c r="K24" s="330">
        <v>9.1334671228561053</v>
      </c>
      <c r="L24" s="330">
        <f t="shared" si="2"/>
        <v>9.2107502027136494</v>
      </c>
      <c r="M24" s="236"/>
      <c r="N24" s="328">
        <f t="shared" si="3"/>
        <v>4.8040218006897284</v>
      </c>
      <c r="O24" s="328">
        <f t="shared" si="4"/>
        <v>-4.5228727578075389</v>
      </c>
      <c r="P24" s="327"/>
      <c r="Q24" s="328">
        <f t="shared" si="5"/>
        <v>-5.1614438950536083</v>
      </c>
      <c r="R24" s="328">
        <f t="shared" si="6"/>
        <v>-1.2383211845532816</v>
      </c>
      <c r="S24" s="327"/>
      <c r="T24" s="328">
        <f t="shared" si="7"/>
        <v>-5.0577405135382003</v>
      </c>
      <c r="U24" s="328">
        <f t="shared" si="8"/>
        <v>-1.2747230980522439</v>
      </c>
    </row>
    <row r="25" spans="1:21" x14ac:dyDescent="0.2">
      <c r="A25" s="329" t="str">
        <f>name!D20</f>
        <v>54 Textiles, printing and other skilled trades</v>
      </c>
      <c r="B25" s="330">
        <v>4.506941313848297</v>
      </c>
      <c r="C25" s="330">
        <v>6.4679967275513697</v>
      </c>
      <c r="D25" s="330">
        <f t="shared" si="0"/>
        <v>10.974938041399668</v>
      </c>
      <c r="E25" s="331"/>
      <c r="F25" s="330">
        <v>4.1498154676065209</v>
      </c>
      <c r="G25" s="330">
        <v>4.9088433628884482</v>
      </c>
      <c r="H25" s="330">
        <f t="shared" si="1"/>
        <v>9.05865883049497</v>
      </c>
      <c r="I25" s="331"/>
      <c r="J25" s="330">
        <v>3.6594975725322216</v>
      </c>
      <c r="K25" s="330">
        <v>4.7281138291469116</v>
      </c>
      <c r="L25" s="330">
        <f t="shared" si="2"/>
        <v>8.3876114016791341</v>
      </c>
      <c r="M25" s="236"/>
      <c r="N25" s="328">
        <f t="shared" si="3"/>
        <v>-1.6375411993174382</v>
      </c>
      <c r="O25" s="328">
        <f t="shared" si="4"/>
        <v>-0.8347498187827318</v>
      </c>
      <c r="P25" s="327"/>
      <c r="Q25" s="328">
        <f t="shared" si="5"/>
        <v>-5.3671593921498006</v>
      </c>
      <c r="R25" s="328">
        <f t="shared" si="6"/>
        <v>-0.24976750104409584</v>
      </c>
      <c r="S25" s="327"/>
      <c r="T25" s="328">
        <f t="shared" si="7"/>
        <v>-3.7651518734696299</v>
      </c>
      <c r="U25" s="328">
        <f t="shared" si="8"/>
        <v>-0.51178783423651009</v>
      </c>
    </row>
    <row r="26" spans="1:21" x14ac:dyDescent="0.2">
      <c r="A26" s="329" t="str">
        <f>name!D21</f>
        <v>61 Caring personal service occupations</v>
      </c>
      <c r="B26" s="330">
        <v>37.673060501442833</v>
      </c>
      <c r="C26" s="330">
        <v>6.3952189306799134</v>
      </c>
      <c r="D26" s="330">
        <f t="shared" si="0"/>
        <v>44.06827943212275</v>
      </c>
      <c r="E26" s="331"/>
      <c r="F26" s="330">
        <v>36.609951791537007</v>
      </c>
      <c r="G26" s="330">
        <v>6.6870266980287862</v>
      </c>
      <c r="H26" s="330">
        <f t="shared" si="1"/>
        <v>43.296978489565795</v>
      </c>
      <c r="I26" s="331"/>
      <c r="J26" s="330">
        <v>38.645422003512493</v>
      </c>
      <c r="K26" s="330">
        <v>9.2649180234048014</v>
      </c>
      <c r="L26" s="330">
        <f t="shared" si="2"/>
        <v>47.910340026917297</v>
      </c>
      <c r="M26" s="236"/>
      <c r="N26" s="328">
        <f t="shared" si="3"/>
        <v>-0.57086738702843975</v>
      </c>
      <c r="O26" s="328">
        <f t="shared" si="4"/>
        <v>0.36137278385104388</v>
      </c>
      <c r="P26" s="327"/>
      <c r="Q26" s="328">
        <f t="shared" si="5"/>
        <v>0.89636685062892685</v>
      </c>
      <c r="R26" s="328">
        <f t="shared" si="6"/>
        <v>2.1975697087945445</v>
      </c>
      <c r="S26" s="327"/>
      <c r="T26" s="328">
        <f t="shared" si="7"/>
        <v>-0.35252486004241357</v>
      </c>
      <c r="U26" s="328">
        <f t="shared" si="8"/>
        <v>0.67727316714287777</v>
      </c>
    </row>
    <row r="27" spans="1:21" x14ac:dyDescent="0.2">
      <c r="A27" s="329" t="str">
        <f>name!D22</f>
        <v>62 Leisure, travel and related personal service occupations</v>
      </c>
      <c r="B27" s="330">
        <v>7.3487429135200344</v>
      </c>
      <c r="C27" s="330">
        <v>3.2693854527478297</v>
      </c>
      <c r="D27" s="330">
        <f t="shared" si="0"/>
        <v>10.618128366267864</v>
      </c>
      <c r="E27" s="331"/>
      <c r="F27" s="330">
        <v>9.3398575175119802</v>
      </c>
      <c r="G27" s="330">
        <v>3.655094171303936</v>
      </c>
      <c r="H27" s="330">
        <f t="shared" si="1"/>
        <v>12.994951688815917</v>
      </c>
      <c r="I27" s="331"/>
      <c r="J27" s="330">
        <v>8.3615077833678448</v>
      </c>
      <c r="K27" s="330">
        <v>3.6815035279549813</v>
      </c>
      <c r="L27" s="330">
        <f t="shared" si="2"/>
        <v>12.043011311322825</v>
      </c>
      <c r="M27" s="236"/>
      <c r="N27" s="328">
        <f t="shared" si="3"/>
        <v>4.9120659466806105</v>
      </c>
      <c r="O27" s="328">
        <f t="shared" si="4"/>
        <v>-0.73496733689821792</v>
      </c>
      <c r="P27" s="327"/>
      <c r="Q27" s="328">
        <f t="shared" si="5"/>
        <v>2.2554558159910698</v>
      </c>
      <c r="R27" s="328">
        <f t="shared" si="6"/>
        <v>4.8007374430025784E-2</v>
      </c>
      <c r="S27" s="327"/>
      <c r="T27" s="328">
        <f t="shared" si="7"/>
        <v>4.1226804193179145</v>
      </c>
      <c r="U27" s="328">
        <f t="shared" si="8"/>
        <v>-0.50589225225016188</v>
      </c>
    </row>
    <row r="28" spans="1:21" x14ac:dyDescent="0.2">
      <c r="A28" s="329" t="str">
        <f>name!D23</f>
        <v>63 Community and civil enforcement occupations</v>
      </c>
      <c r="B28" s="330">
        <v>0.10416255809838562</v>
      </c>
      <c r="C28" s="330">
        <v>0.43060445043485929</v>
      </c>
      <c r="D28" s="330">
        <f t="shared" si="0"/>
        <v>0.53476700853324488</v>
      </c>
      <c r="E28" s="331"/>
      <c r="F28" s="330">
        <v>0.10520091659139465</v>
      </c>
      <c r="G28" s="330">
        <v>0.44936692571558245</v>
      </c>
      <c r="H28" s="330">
        <f t="shared" si="1"/>
        <v>0.55456784230697709</v>
      </c>
      <c r="I28" s="331"/>
      <c r="J28" s="330">
        <v>0.13700213842974718</v>
      </c>
      <c r="K28" s="330">
        <v>0.33729274031012874</v>
      </c>
      <c r="L28" s="330">
        <f>SUM(J28:K28)</f>
        <v>0.47429487873987591</v>
      </c>
      <c r="M28" s="236"/>
      <c r="N28" s="328">
        <f t="shared" si="3"/>
        <v>0.19858242698578277</v>
      </c>
      <c r="O28" s="328">
        <f t="shared" si="4"/>
        <v>1.7764241513161805</v>
      </c>
      <c r="P28" s="327"/>
      <c r="Q28" s="328">
        <f t="shared" si="5"/>
        <v>0.85664518790289357</v>
      </c>
      <c r="R28" s="328">
        <f t="shared" si="6"/>
        <v>-1.8944163184752449</v>
      </c>
      <c r="S28" s="327"/>
      <c r="T28" s="328">
        <f t="shared" si="7"/>
        <v>0.72981010636818944</v>
      </c>
      <c r="U28" s="328">
        <f t="shared" si="8"/>
        <v>-1.0369852633634991</v>
      </c>
    </row>
    <row r="29" spans="1:21" x14ac:dyDescent="0.2">
      <c r="A29" s="329" t="str">
        <f>name!D24</f>
        <v>71 Sales occupations</v>
      </c>
      <c r="B29" s="330">
        <v>24.929133926695201</v>
      </c>
      <c r="C29" s="330">
        <v>14.044391387097871</v>
      </c>
      <c r="D29" s="330">
        <f t="shared" si="0"/>
        <v>38.973525313793075</v>
      </c>
      <c r="E29" s="331"/>
      <c r="F29" s="330">
        <v>21.502087893397537</v>
      </c>
      <c r="G29" s="330">
        <v>13.252018050824308</v>
      </c>
      <c r="H29" s="330">
        <f t="shared" si="1"/>
        <v>34.754105944221848</v>
      </c>
      <c r="I29" s="331"/>
      <c r="J29" s="330">
        <v>19.983917462050208</v>
      </c>
      <c r="K29" s="330">
        <v>12.752165595877164</v>
      </c>
      <c r="L29" s="330">
        <f t="shared" si="2"/>
        <v>32.736083057927374</v>
      </c>
      <c r="M29" s="236"/>
      <c r="N29" s="328">
        <f t="shared" si="3"/>
        <v>-2.9144291827818414</v>
      </c>
      <c r="O29" s="328">
        <f t="shared" si="4"/>
        <v>-0.48695861712744204</v>
      </c>
      <c r="P29" s="327"/>
      <c r="Q29" s="328">
        <f t="shared" si="5"/>
        <v>-1.1547466262058159</v>
      </c>
      <c r="R29" s="328">
        <f t="shared" si="6"/>
        <v>-0.25599669296456629</v>
      </c>
      <c r="S29" s="327"/>
      <c r="T29" s="328">
        <f t="shared" si="7"/>
        <v>-2.2656371889221871</v>
      </c>
      <c r="U29" s="328">
        <f t="shared" si="8"/>
        <v>-0.39800448581284176</v>
      </c>
    </row>
    <row r="30" spans="1:21" x14ac:dyDescent="0.2">
      <c r="A30" s="329" t="str">
        <f>name!D25</f>
        <v>72 Customer service occupations</v>
      </c>
      <c r="B30" s="330">
        <v>4.9021277152472029</v>
      </c>
      <c r="C30" s="330">
        <v>2.4924191416543375</v>
      </c>
      <c r="D30" s="330">
        <f t="shared" si="0"/>
        <v>7.39454685690154</v>
      </c>
      <c r="E30" s="331"/>
      <c r="F30" s="330">
        <v>5.3894839884851731</v>
      </c>
      <c r="G30" s="330">
        <v>2.6838839080978922</v>
      </c>
      <c r="H30" s="330">
        <f t="shared" si="1"/>
        <v>8.0733678965830649</v>
      </c>
      <c r="I30" s="331"/>
      <c r="J30" s="330">
        <v>6.0195788952239262</v>
      </c>
      <c r="K30" s="330">
        <v>3.765836186236633</v>
      </c>
      <c r="L30" s="330">
        <f t="shared" si="2"/>
        <v>9.7854150814605596</v>
      </c>
      <c r="M30" s="236"/>
      <c r="N30" s="328">
        <f t="shared" si="3"/>
        <v>1.9136868164934429</v>
      </c>
      <c r="O30" s="328">
        <f t="shared" si="4"/>
        <v>0.73984113724383516</v>
      </c>
      <c r="P30" s="327"/>
      <c r="Q30" s="328">
        <f t="shared" si="5"/>
        <v>1.4912332292623898</v>
      </c>
      <c r="R30" s="328">
        <f t="shared" si="6"/>
        <v>2.2837196491412692</v>
      </c>
      <c r="S30" s="327"/>
      <c r="T30" s="328">
        <f t="shared" si="7"/>
        <v>1.7720764793354604</v>
      </c>
      <c r="U30" s="328">
        <f t="shared" si="8"/>
        <v>1.2904033636426115</v>
      </c>
    </row>
    <row r="31" spans="1:21" x14ac:dyDescent="0.2">
      <c r="A31" s="329" t="str">
        <f>name!D26</f>
        <v>81 Process, plant and machine operatives</v>
      </c>
      <c r="B31" s="330">
        <v>5.8951432008606313</v>
      </c>
      <c r="C31" s="330">
        <v>17.722854680346526</v>
      </c>
      <c r="D31" s="330">
        <f t="shared" si="0"/>
        <v>23.617997881207156</v>
      </c>
      <c r="E31" s="331"/>
      <c r="F31" s="330">
        <v>5.076471163918395</v>
      </c>
      <c r="G31" s="330">
        <v>15.042263098101182</v>
      </c>
      <c r="H31" s="330">
        <f t="shared" si="1"/>
        <v>20.118734262019579</v>
      </c>
      <c r="I31" s="331"/>
      <c r="J31" s="330">
        <v>6.0045443384178228</v>
      </c>
      <c r="K31" s="330">
        <v>12.983534455494516</v>
      </c>
      <c r="L31" s="330">
        <f t="shared" si="2"/>
        <v>18.988078793912337</v>
      </c>
      <c r="M31" s="236"/>
      <c r="N31" s="328">
        <f t="shared" si="3"/>
        <v>-2.9459835281104296</v>
      </c>
      <c r="O31" s="328">
        <f t="shared" si="4"/>
        <v>1.1256226891876997</v>
      </c>
      <c r="P31" s="327"/>
      <c r="Q31" s="328">
        <f t="shared" si="5"/>
        <v>-3.2266220277714308</v>
      </c>
      <c r="R31" s="328">
        <f t="shared" si="6"/>
        <v>-0.97641385317328577</v>
      </c>
      <c r="S31" s="327"/>
      <c r="T31" s="328">
        <f t="shared" si="7"/>
        <v>-3.1562684905209526</v>
      </c>
      <c r="U31" s="328">
        <f t="shared" si="8"/>
        <v>-0.38485807210871803</v>
      </c>
    </row>
    <row r="32" spans="1:21" x14ac:dyDescent="0.2">
      <c r="A32" s="329" t="str">
        <f>name!D27</f>
        <v>82 Transport and mobile machine drivers and operatives</v>
      </c>
      <c r="B32" s="330">
        <v>1.0538684963197411</v>
      </c>
      <c r="C32" s="330">
        <v>20.049945736740796</v>
      </c>
      <c r="D32" s="330">
        <f t="shared" si="0"/>
        <v>21.103814233060536</v>
      </c>
      <c r="E32" s="331"/>
      <c r="F32" s="330">
        <v>1.0473243439200661</v>
      </c>
      <c r="G32" s="330">
        <v>20.36301015732084</v>
      </c>
      <c r="H32" s="330">
        <f t="shared" si="1"/>
        <v>21.410334501240907</v>
      </c>
      <c r="I32" s="331"/>
      <c r="J32" s="330">
        <v>1.4041715459609718</v>
      </c>
      <c r="K32" s="330">
        <v>18.868271768730629</v>
      </c>
      <c r="L32" s="330">
        <f t="shared" si="2"/>
        <v>20.2724433146916</v>
      </c>
      <c r="M32" s="236"/>
      <c r="N32" s="328">
        <f t="shared" si="3"/>
        <v>-0.12450259215452952</v>
      </c>
      <c r="O32" s="328">
        <f t="shared" si="4"/>
        <v>1.9739552759340251</v>
      </c>
      <c r="P32" s="327"/>
      <c r="Q32" s="328">
        <f t="shared" si="5"/>
        <v>0.31035219890656052</v>
      </c>
      <c r="R32" s="328">
        <f t="shared" si="6"/>
        <v>-0.50696562529763955</v>
      </c>
      <c r="S32" s="327"/>
      <c r="T32" s="328">
        <f t="shared" si="7"/>
        <v>0.28881492085379712</v>
      </c>
      <c r="U32" s="328">
        <f t="shared" si="8"/>
        <v>-0.36341294700984461</v>
      </c>
    </row>
    <row r="33" spans="1:21" x14ac:dyDescent="0.2">
      <c r="A33" s="329" t="str">
        <f>name!D28</f>
        <v>91 Elementary trades and related occupations</v>
      </c>
      <c r="B33" s="330">
        <v>3.5849885049066348</v>
      </c>
      <c r="C33" s="330">
        <v>9.4527029206739357</v>
      </c>
      <c r="D33" s="330">
        <f t="shared" si="0"/>
        <v>13.03769142558057</v>
      </c>
      <c r="E33" s="331"/>
      <c r="F33" s="330">
        <v>2.5843866414394396</v>
      </c>
      <c r="G33" s="330">
        <v>8.0312358200201466</v>
      </c>
      <c r="H33" s="330">
        <f t="shared" si="1"/>
        <v>10.615622461459587</v>
      </c>
      <c r="I33" s="331"/>
      <c r="J33" s="330">
        <v>8.2609161580866992</v>
      </c>
      <c r="K33" s="330">
        <v>11.060397223068998</v>
      </c>
      <c r="L33" s="330">
        <f t="shared" si="2"/>
        <v>19.321313381155697</v>
      </c>
      <c r="M33" s="236"/>
      <c r="N33" s="328">
        <f t="shared" si="3"/>
        <v>-6.3357318666459994</v>
      </c>
      <c r="O33" s="328">
        <f t="shared" si="4"/>
        <v>8.0549620448545411</v>
      </c>
      <c r="P33" s="327"/>
      <c r="Q33" s="328">
        <f t="shared" si="5"/>
        <v>-3.2067050832338628</v>
      </c>
      <c r="R33" s="328">
        <f t="shared" si="6"/>
        <v>2.1564728724671633</v>
      </c>
      <c r="S33" s="327"/>
      <c r="T33" s="328">
        <f t="shared" si="7"/>
        <v>-4.0270258989486436</v>
      </c>
      <c r="U33" s="328">
        <f t="shared" si="8"/>
        <v>4.0733207095563051</v>
      </c>
    </row>
    <row r="34" spans="1:21" x14ac:dyDescent="0.2">
      <c r="A34" s="329" t="str">
        <f>name!D29</f>
        <v>92 Elementary administration and service occupations</v>
      </c>
      <c r="B34" s="330">
        <v>24.855252291053041</v>
      </c>
      <c r="C34" s="330">
        <v>26.656977716789939</v>
      </c>
      <c r="D34" s="330">
        <f t="shared" ref="D34" si="9">SUM(B34:C34)</f>
        <v>51.51223000784298</v>
      </c>
      <c r="E34" s="331"/>
      <c r="F34" s="330">
        <v>23.002987319970973</v>
      </c>
      <c r="G34" s="330">
        <v>23.239379638015816</v>
      </c>
      <c r="H34" s="330">
        <f t="shared" ref="H34" si="10">SUM(F34:G34)</f>
        <v>46.242366957986789</v>
      </c>
      <c r="I34" s="331"/>
      <c r="J34" s="330">
        <v>16.486394673113359</v>
      </c>
      <c r="K34" s="330">
        <v>20.469975902688379</v>
      </c>
      <c r="L34" s="330">
        <f t="shared" ref="L34" si="11">SUM(J34:K34)</f>
        <v>36.956370575801742</v>
      </c>
      <c r="M34" s="236"/>
      <c r="N34" s="328">
        <f t="shared" si="3"/>
        <v>-1.5369662184721355</v>
      </c>
      <c r="O34" s="328">
        <f t="shared" si="4"/>
        <v>-2.1961171407546831</v>
      </c>
      <c r="P34" s="327"/>
      <c r="Q34" s="328">
        <f t="shared" si="5"/>
        <v>-2.7067469853688131</v>
      </c>
      <c r="R34" s="328">
        <f t="shared" si="6"/>
        <v>-0.84235887677216459</v>
      </c>
      <c r="S34" s="327"/>
      <c r="T34" s="328">
        <f t="shared" si="7"/>
        <v>-2.1353288962586925</v>
      </c>
      <c r="U34" s="328">
        <f t="shared" si="8"/>
        <v>-1.4832785420225036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234.12467763278963</v>
      </c>
      <c r="C36" s="333">
        <f t="shared" ref="C36:D36" si="12">SUM(C9:C34)</f>
        <v>267.48032236721031</v>
      </c>
      <c r="D36" s="333">
        <f t="shared" si="12"/>
        <v>501.6049999999999</v>
      </c>
      <c r="E36" s="333"/>
      <c r="F36" s="333">
        <f>SUM(F9:F34)</f>
        <v>245.36445191648173</v>
      </c>
      <c r="G36" s="333">
        <f t="shared" ref="G36:H36" si="13">SUM(G9:G34)</f>
        <v>269.48054808351867</v>
      </c>
      <c r="H36" s="333">
        <f t="shared" si="13"/>
        <v>514.84500000000037</v>
      </c>
      <c r="I36" s="333"/>
      <c r="J36" s="333">
        <f>SUM(J9:J34)</f>
        <v>258.03487424005647</v>
      </c>
      <c r="K36" s="333">
        <f t="shared" ref="K36:L36" si="14">SUM(K9:K34)</f>
        <v>274.87712575994351</v>
      </c>
      <c r="L36" s="333">
        <f t="shared" si="14"/>
        <v>532.91200000000003</v>
      </c>
      <c r="M36" s="258"/>
      <c r="N36" s="334">
        <f t="shared" si="3"/>
        <v>0.94222889258974707</v>
      </c>
      <c r="O36" s="334">
        <f>IF(F36&gt;0,(EXP(LN(J36/F36)/($J$6-$F$6))-1)*100,0)</f>
        <v>0.33623121456747285</v>
      </c>
      <c r="P36" s="335"/>
      <c r="Q36" s="334">
        <f t="shared" ref="Q36" si="15">IF(C36&gt;0,(EXP(LN(G36/C36)/($F$6-$B$6))-1)*100,0)</f>
        <v>0.14911521754659152</v>
      </c>
      <c r="R36" s="334">
        <f t="shared" ref="R36" si="16">IF(G36&gt;0,(EXP(LN(K36/G36)/($J$6-$F$6))-1)*100,0)</f>
        <v>0.13227388783982885</v>
      </c>
      <c r="S36" s="335"/>
      <c r="T36" s="334">
        <f t="shared" ref="T36" si="17">IF(D36&gt;0,(EXP(LN(H36/D36)/($F$6-$B$6))-1)*100,0)</f>
        <v>0.52241841326523542</v>
      </c>
      <c r="U36" s="334">
        <f t="shared" ref="U36" si="18">IF(H36&gt;0,(EXP(LN(L36/H36)/($J$6-$F$6))-1)*100,0)</f>
        <v>0.23020070827648453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Greater Lincolnshire</v>
      </c>
      <c r="Q1" s="19" t="str">
        <f>CONCATENATE("Occupation Table 5.1  Males: Employment Change by Status (SOC 2020), ",B$5,"-",L$5,", ",Info!B5)</f>
        <v>Occupation Table 5.1  Males: Employment Change by Status (SOC 2020), 2015-2035, Greater Lincolnshire</v>
      </c>
      <c r="AG1" s="19" t="str">
        <f>CONCATENATE("Occupation Table 5.2  Females: Employment Change by Status (SOC 2020), ",R$5,"-",AB$5,", ",Info!B5)</f>
        <v>Occupation Table 5.2  Females: Employment Change by Status (SOC 2020), 2015-2035, Greater Lincolnshire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32.124888949738413</v>
      </c>
      <c r="C8" s="11">
        <v>4.9053751487387522</v>
      </c>
      <c r="D8" s="11">
        <v>8.7003310780554699</v>
      </c>
      <c r="E8" s="11">
        <f>SUM(B8:D8)</f>
        <v>45.730595176532631</v>
      </c>
      <c r="F8" s="11"/>
      <c r="G8" s="11">
        <v>37.225648474060996</v>
      </c>
      <c r="H8" s="11">
        <v>7.3570171524071251</v>
      </c>
      <c r="I8" s="11">
        <v>10.325621311637756</v>
      </c>
      <c r="J8" s="11">
        <f>SUM(G8:I8)</f>
        <v>54.908286938105874</v>
      </c>
      <c r="K8" s="11"/>
      <c r="L8" s="11">
        <v>35.8465340800456</v>
      </c>
      <c r="M8" s="11">
        <v>8.498001478496791</v>
      </c>
      <c r="N8" s="11">
        <v>11.598972041463039</v>
      </c>
      <c r="O8" s="11">
        <f>SUM(L8:N8)</f>
        <v>55.943507600005432</v>
      </c>
      <c r="Q8" s="10" t="str">
        <f>name!E4</f>
        <v>Managers, directors and senior officials</v>
      </c>
      <c r="R8" s="11">
        <v>23.846448633079589</v>
      </c>
      <c r="S8" s="11">
        <v>2.2873758908705906</v>
      </c>
      <c r="T8" s="11">
        <v>5.5795128388759982</v>
      </c>
      <c r="U8" s="11">
        <f>SUM(R8:T8)</f>
        <v>31.713337362826181</v>
      </c>
      <c r="V8" s="11"/>
      <c r="W8" s="11">
        <v>26.978040293384232</v>
      </c>
      <c r="X8" s="11">
        <v>3.4038538008378891</v>
      </c>
      <c r="Y8" s="11">
        <v>6.598953782151483</v>
      </c>
      <c r="Z8" s="11">
        <f>SUM(W8:Y8)</f>
        <v>36.980847876373602</v>
      </c>
      <c r="AA8" s="11"/>
      <c r="AB8" s="11">
        <v>25.377174299492232</v>
      </c>
      <c r="AC8" s="11">
        <v>3.8602710960748645</v>
      </c>
      <c r="AD8" s="11">
        <v>7.5383447206579897</v>
      </c>
      <c r="AE8" s="11">
        <f>SUM(AB8:AD8)</f>
        <v>36.775790116225089</v>
      </c>
      <c r="AG8" s="10" t="str">
        <f>name!E4</f>
        <v>Managers, directors and senior officials</v>
      </c>
      <c r="AH8" s="11">
        <v>8.2784403166588199</v>
      </c>
      <c r="AI8" s="11">
        <v>2.6179992578681639</v>
      </c>
      <c r="AJ8" s="11">
        <v>3.1208182391794721</v>
      </c>
      <c r="AK8" s="11">
        <f>SUM(AH8:AJ8)</f>
        <v>14.017257813706456</v>
      </c>
      <c r="AL8" s="11"/>
      <c r="AM8" s="11">
        <v>10.247608180676728</v>
      </c>
      <c r="AN8" s="11">
        <v>3.9531633515692404</v>
      </c>
      <c r="AO8" s="11">
        <v>3.7266675294862774</v>
      </c>
      <c r="AP8" s="11">
        <f>SUM(AM8:AO8)</f>
        <v>17.927439061732247</v>
      </c>
      <c r="AQ8" s="11"/>
      <c r="AR8" s="11">
        <v>10.469359780553368</v>
      </c>
      <c r="AS8" s="11">
        <v>4.6377303824219318</v>
      </c>
      <c r="AT8" s="11">
        <v>4.0606273208050423</v>
      </c>
      <c r="AU8" s="11">
        <f>SUM(AR8:AT8)</f>
        <v>19.167717483780343</v>
      </c>
    </row>
    <row r="9" spans="1:47" x14ac:dyDescent="0.2">
      <c r="A9" t="str">
        <f>name!E5</f>
        <v>Professional occupations</v>
      </c>
      <c r="B9" s="11">
        <v>58.123504860140137</v>
      </c>
      <c r="C9" s="11">
        <v>15.90053731088241</v>
      </c>
      <c r="D9" s="11">
        <v>10.124018229446222</v>
      </c>
      <c r="E9" s="11">
        <f t="shared" ref="E9:E18" si="0">SUM(B9:D9)</f>
        <v>84.148060400468765</v>
      </c>
      <c r="F9" s="11"/>
      <c r="G9" s="11">
        <v>70.479574950972662</v>
      </c>
      <c r="H9" s="11">
        <v>19.730882024390027</v>
      </c>
      <c r="I9" s="11">
        <v>10.542771536744468</v>
      </c>
      <c r="J9" s="11">
        <f t="shared" ref="J9:J16" si="1">SUM(G9:I9)</f>
        <v>100.75322851210716</v>
      </c>
      <c r="K9" s="11"/>
      <c r="L9" s="11">
        <v>83.956084220305357</v>
      </c>
      <c r="M9" s="11">
        <v>22.793245072244527</v>
      </c>
      <c r="N9" s="11">
        <v>10.521389809716554</v>
      </c>
      <c r="O9" s="11">
        <f t="shared" ref="O9:O16" si="2">SUM(L9:N9)</f>
        <v>117.27071910226644</v>
      </c>
      <c r="Q9" s="10" t="str">
        <f>name!E5</f>
        <v>Professional occupations</v>
      </c>
      <c r="R9" s="11">
        <v>35.632323526723354</v>
      </c>
      <c r="S9" s="11">
        <v>3.22970636993682</v>
      </c>
      <c r="T9" s="11">
        <v>6.5340098193486629</v>
      </c>
      <c r="U9" s="11">
        <f t="shared" ref="U9:U16" si="3">SUM(R9:T9)</f>
        <v>45.396039716008836</v>
      </c>
      <c r="V9" s="11"/>
      <c r="W9" s="11">
        <v>42.152593999767227</v>
      </c>
      <c r="X9" s="11">
        <v>4.9077153657044539</v>
      </c>
      <c r="Y9" s="11">
        <v>5.1966684141608948</v>
      </c>
      <c r="Z9" s="11">
        <f t="shared" ref="Z9:Z16" si="4">SUM(W9:Y9)</f>
        <v>52.256977779632578</v>
      </c>
      <c r="AA9" s="11"/>
      <c r="AB9" s="11">
        <v>51.739174395095418</v>
      </c>
      <c r="AC9" s="11">
        <v>6.4023699406330108</v>
      </c>
      <c r="AD9" s="11">
        <v>4.4155873007224642</v>
      </c>
      <c r="AE9" s="11">
        <f t="shared" ref="AE9:AE16" si="5">SUM(AB9:AD9)</f>
        <v>62.55713163645089</v>
      </c>
      <c r="AG9" s="10" t="str">
        <f>name!E5</f>
        <v>Professional occupations</v>
      </c>
      <c r="AH9" s="11">
        <v>22.491181333416783</v>
      </c>
      <c r="AI9" s="11">
        <v>12.670830940945589</v>
      </c>
      <c r="AJ9" s="11">
        <v>3.5900084100975564</v>
      </c>
      <c r="AK9" s="11">
        <f t="shared" ref="AK9:AK18" si="6">SUM(AH9:AJ9)</f>
        <v>38.752020684459922</v>
      </c>
      <c r="AL9" s="11"/>
      <c r="AM9" s="11">
        <v>28.326980951205442</v>
      </c>
      <c r="AN9" s="11">
        <v>14.823166658685572</v>
      </c>
      <c r="AO9" s="11">
        <v>5.3461031225835729</v>
      </c>
      <c r="AP9" s="11">
        <f t="shared" ref="AP9:AP18" si="7">SUM(AM9:AO9)</f>
        <v>48.496250732474586</v>
      </c>
      <c r="AQ9" s="11"/>
      <c r="AR9" s="11">
        <v>32.21690982520996</v>
      </c>
      <c r="AS9" s="11">
        <v>16.390875131611519</v>
      </c>
      <c r="AT9" s="11">
        <v>6.1058025089940884</v>
      </c>
      <c r="AU9" s="11">
        <f t="shared" ref="AU9:AU18" si="8">SUM(AR9:AT9)</f>
        <v>54.713587465815564</v>
      </c>
    </row>
    <row r="10" spans="1:47" x14ac:dyDescent="0.2">
      <c r="A10" t="str">
        <f>name!E6</f>
        <v>Associate professional occupations</v>
      </c>
      <c r="B10" s="11">
        <v>36.118675160658682</v>
      </c>
      <c r="C10" s="11">
        <v>10.70597358782612</v>
      </c>
      <c r="D10" s="11">
        <v>7.1022367010167358</v>
      </c>
      <c r="E10" s="11">
        <f t="shared" si="0"/>
        <v>53.92688544950154</v>
      </c>
      <c r="F10" s="11"/>
      <c r="G10" s="11">
        <v>41.992424633138782</v>
      </c>
      <c r="H10" s="11">
        <v>12.580887846045348</v>
      </c>
      <c r="I10" s="11">
        <v>6.864060666963181</v>
      </c>
      <c r="J10" s="11">
        <f t="shared" si="1"/>
        <v>61.437373146147316</v>
      </c>
      <c r="K10" s="11"/>
      <c r="L10" s="11">
        <v>47.261335947228083</v>
      </c>
      <c r="M10" s="11">
        <v>15.512393782385566</v>
      </c>
      <c r="N10" s="11">
        <v>7.0251764354693611</v>
      </c>
      <c r="O10" s="11">
        <f t="shared" si="2"/>
        <v>69.798906165083011</v>
      </c>
      <c r="Q10" s="10" t="str">
        <f>name!E6</f>
        <v>Associate professional occupations</v>
      </c>
      <c r="R10" s="11">
        <v>23.597167796862951</v>
      </c>
      <c r="S10" s="11">
        <v>2.7604881479232457</v>
      </c>
      <c r="T10" s="11">
        <v>3.8710104159869059</v>
      </c>
      <c r="U10" s="11">
        <f t="shared" si="3"/>
        <v>30.228666360773101</v>
      </c>
      <c r="V10" s="11"/>
      <c r="W10" s="11">
        <v>26.626489375124073</v>
      </c>
      <c r="X10" s="11">
        <v>3.7385652741561781</v>
      </c>
      <c r="Y10" s="11">
        <v>3.0788311680127398</v>
      </c>
      <c r="Z10" s="11">
        <f t="shared" si="4"/>
        <v>33.443885817292994</v>
      </c>
      <c r="AA10" s="11"/>
      <c r="AB10" s="11">
        <v>25.765743653993237</v>
      </c>
      <c r="AC10" s="11">
        <v>3.7622310124896474</v>
      </c>
      <c r="AD10" s="11">
        <v>3.0924148901220847</v>
      </c>
      <c r="AE10" s="11">
        <f t="shared" si="5"/>
        <v>32.62038955660497</v>
      </c>
      <c r="AG10" s="10" t="str">
        <f>name!E6</f>
        <v>Associate professional occupations</v>
      </c>
      <c r="AH10" s="11">
        <v>12.52150736379574</v>
      </c>
      <c r="AI10" s="11">
        <v>7.9454854399028756</v>
      </c>
      <c r="AJ10" s="11">
        <v>3.2312262850298286</v>
      </c>
      <c r="AK10" s="11">
        <f t="shared" si="6"/>
        <v>23.698219088728443</v>
      </c>
      <c r="AL10" s="11"/>
      <c r="AM10" s="11">
        <v>15.365935258014696</v>
      </c>
      <c r="AN10" s="11">
        <v>8.8423225718891683</v>
      </c>
      <c r="AO10" s="11">
        <v>3.7852294989504394</v>
      </c>
      <c r="AP10" s="11">
        <f t="shared" si="7"/>
        <v>27.993487328854304</v>
      </c>
      <c r="AQ10" s="11"/>
      <c r="AR10" s="11">
        <v>21.495592293234854</v>
      </c>
      <c r="AS10" s="11">
        <v>11.750162769895921</v>
      </c>
      <c r="AT10" s="11">
        <v>3.9327615453472755</v>
      </c>
      <c r="AU10" s="11">
        <f t="shared" si="8"/>
        <v>37.178516608478049</v>
      </c>
    </row>
    <row r="11" spans="1:47" x14ac:dyDescent="0.2">
      <c r="A11" t="str">
        <f>name!E7</f>
        <v>Administrative and secretarial occupations</v>
      </c>
      <c r="B11" s="11">
        <v>27.988936505406894</v>
      </c>
      <c r="C11" s="11">
        <v>21.360782583280649</v>
      </c>
      <c r="D11" s="11">
        <v>2.0166913563954139</v>
      </c>
      <c r="E11" s="11">
        <f t="shared" si="0"/>
        <v>51.366410445082956</v>
      </c>
      <c r="F11" s="11"/>
      <c r="G11" s="11">
        <v>28.565021692605082</v>
      </c>
      <c r="H11" s="11">
        <v>20.400057326964529</v>
      </c>
      <c r="I11" s="11">
        <v>2.1870613924867217</v>
      </c>
      <c r="J11" s="11">
        <f t="shared" si="1"/>
        <v>51.152140412056333</v>
      </c>
      <c r="K11" s="11"/>
      <c r="L11" s="11">
        <v>28.309049124706554</v>
      </c>
      <c r="M11" s="11">
        <v>17.829945478851396</v>
      </c>
      <c r="N11" s="11">
        <v>2.0376316857663075</v>
      </c>
      <c r="O11" s="11">
        <f t="shared" si="2"/>
        <v>48.176626289324254</v>
      </c>
      <c r="Q11" s="10" t="str">
        <f>name!E7</f>
        <v>Administrative and secretarial occupations</v>
      </c>
      <c r="R11" s="11">
        <v>8.3549911949939695</v>
      </c>
      <c r="S11" s="11">
        <v>1.9957659347227859</v>
      </c>
      <c r="T11" s="11">
        <v>0.46892522744685528</v>
      </c>
      <c r="U11" s="11">
        <f t="shared" si="3"/>
        <v>10.819682357163609</v>
      </c>
      <c r="V11" s="11"/>
      <c r="W11" s="11">
        <v>9.2049383619181668</v>
      </c>
      <c r="X11" s="11">
        <v>2.2737289356543369</v>
      </c>
      <c r="Y11" s="11">
        <v>0.36388404621646941</v>
      </c>
      <c r="Z11" s="11">
        <f t="shared" si="4"/>
        <v>11.842551343788973</v>
      </c>
      <c r="AA11" s="11"/>
      <c r="AB11" s="11">
        <v>11.018712073529835</v>
      </c>
      <c r="AC11" s="11">
        <v>2.0310226142368069</v>
      </c>
      <c r="AD11" s="11">
        <v>0.44750996988705333</v>
      </c>
      <c r="AE11" s="11">
        <f t="shared" si="5"/>
        <v>13.497244657653695</v>
      </c>
      <c r="AG11" s="10" t="str">
        <f>name!E7</f>
        <v>Administrative and secretarial occupations</v>
      </c>
      <c r="AH11" s="11">
        <v>19.633945310412898</v>
      </c>
      <c r="AI11" s="11">
        <v>19.365016648557866</v>
      </c>
      <c r="AJ11" s="11">
        <v>1.5477661289485587</v>
      </c>
      <c r="AK11" s="11">
        <f t="shared" si="6"/>
        <v>40.546728087919327</v>
      </c>
      <c r="AL11" s="11"/>
      <c r="AM11" s="11">
        <v>19.360083330686905</v>
      </c>
      <c r="AN11" s="11">
        <v>18.126328391310196</v>
      </c>
      <c r="AO11" s="11">
        <v>1.8231773462702527</v>
      </c>
      <c r="AP11" s="11">
        <f t="shared" si="7"/>
        <v>39.309589068267357</v>
      </c>
      <c r="AQ11" s="11"/>
      <c r="AR11" s="11">
        <v>17.290337051176735</v>
      </c>
      <c r="AS11" s="11">
        <v>15.798922864614589</v>
      </c>
      <c r="AT11" s="11">
        <v>1.590121715879254</v>
      </c>
      <c r="AU11" s="11">
        <f t="shared" si="8"/>
        <v>34.67938163167058</v>
      </c>
    </row>
    <row r="12" spans="1:47" x14ac:dyDescent="0.2">
      <c r="A12" t="str">
        <f>name!E8</f>
        <v>Skilled trades occupations</v>
      </c>
      <c r="B12" s="11">
        <v>32.216209317291614</v>
      </c>
      <c r="C12" s="11">
        <v>6.0536797029093563</v>
      </c>
      <c r="D12" s="11">
        <v>17.30217898290342</v>
      </c>
      <c r="E12" s="11">
        <f t="shared" si="0"/>
        <v>55.572068003104391</v>
      </c>
      <c r="F12" s="11"/>
      <c r="G12" s="11">
        <v>28.235574721845367</v>
      </c>
      <c r="H12" s="11">
        <v>4.7166505579875784</v>
      </c>
      <c r="I12" s="11">
        <v>15.580715667550212</v>
      </c>
      <c r="J12" s="11">
        <f t="shared" si="1"/>
        <v>48.532940947383153</v>
      </c>
      <c r="K12" s="11"/>
      <c r="L12" s="11">
        <v>22.887355037126532</v>
      </c>
      <c r="M12" s="11">
        <v>5.1853532036394334</v>
      </c>
      <c r="N12" s="11">
        <v>15.16218218062561</v>
      </c>
      <c r="O12" s="11">
        <f t="shared" si="2"/>
        <v>43.234890421391576</v>
      </c>
      <c r="Q12" s="10" t="str">
        <f>name!E8</f>
        <v>Skilled trades occupations</v>
      </c>
      <c r="R12" s="11">
        <v>29.283122201621811</v>
      </c>
      <c r="S12" s="11">
        <v>4.2346246868090072</v>
      </c>
      <c r="T12" s="11">
        <v>15.290349264841749</v>
      </c>
      <c r="U12" s="11">
        <f t="shared" si="3"/>
        <v>48.808096153272572</v>
      </c>
      <c r="V12" s="11"/>
      <c r="W12" s="11">
        <v>25.174925275533024</v>
      </c>
      <c r="X12" s="11">
        <v>3.1326249550253515</v>
      </c>
      <c r="Y12" s="11">
        <v>13.24545656844354</v>
      </c>
      <c r="Z12" s="11">
        <f t="shared" si="4"/>
        <v>41.553006799001921</v>
      </c>
      <c r="AA12" s="11"/>
      <c r="AB12" s="11">
        <v>19.846937134065467</v>
      </c>
      <c r="AC12" s="11">
        <v>3.6598188101594853</v>
      </c>
      <c r="AD12" s="11">
        <v>12.735918425017799</v>
      </c>
      <c r="AE12" s="11">
        <f t="shared" si="5"/>
        <v>36.242674369242749</v>
      </c>
      <c r="AG12" s="10" t="str">
        <f>name!E8</f>
        <v>Skilled trades occupations</v>
      </c>
      <c r="AH12" s="11">
        <v>2.9330871156697969</v>
      </c>
      <c r="AI12" s="11">
        <v>1.8190550161003498</v>
      </c>
      <c r="AJ12" s="11">
        <v>2.0118297180616742</v>
      </c>
      <c r="AK12" s="11">
        <f t="shared" si="6"/>
        <v>6.7639718498318206</v>
      </c>
      <c r="AL12" s="11"/>
      <c r="AM12" s="11">
        <v>3.060649446312357</v>
      </c>
      <c r="AN12" s="11">
        <v>1.5840256029622264</v>
      </c>
      <c r="AO12" s="11">
        <v>2.3352590991066711</v>
      </c>
      <c r="AP12" s="11">
        <f t="shared" si="7"/>
        <v>6.9799341483812549</v>
      </c>
      <c r="AQ12" s="11"/>
      <c r="AR12" s="11">
        <v>3.0404179030610599</v>
      </c>
      <c r="AS12" s="11">
        <v>1.5255343934799461</v>
      </c>
      <c r="AT12" s="11">
        <v>2.4262637556078102</v>
      </c>
      <c r="AU12" s="11">
        <f t="shared" si="8"/>
        <v>6.9922160521488159</v>
      </c>
    </row>
    <row r="13" spans="1:47" x14ac:dyDescent="0.2">
      <c r="A13" t="str">
        <f>name!E9</f>
        <v>Caring, leisure and other service occupations</v>
      </c>
      <c r="B13" s="11">
        <v>25.456104414765019</v>
      </c>
      <c r="C13" s="11">
        <v>25.478719641629112</v>
      </c>
      <c r="D13" s="11">
        <v>4.2863507505297669</v>
      </c>
      <c r="E13" s="11">
        <f t="shared" si="0"/>
        <v>55.221174806923898</v>
      </c>
      <c r="F13" s="11"/>
      <c r="G13" s="11">
        <v>25.732028012790355</v>
      </c>
      <c r="H13" s="11">
        <v>24.721241766096707</v>
      </c>
      <c r="I13" s="11">
        <v>6.3932282418016113</v>
      </c>
      <c r="J13" s="11">
        <f t="shared" si="1"/>
        <v>56.846498020688671</v>
      </c>
      <c r="K13" s="11"/>
      <c r="L13" s="11">
        <v>29.200979976455056</v>
      </c>
      <c r="M13" s="11">
        <v>24.179065808602182</v>
      </c>
      <c r="N13" s="11">
        <v>7.0476004319228212</v>
      </c>
      <c r="O13" s="11">
        <f t="shared" si="2"/>
        <v>60.427646216980058</v>
      </c>
      <c r="Q13" s="10" t="str">
        <f>name!E9</f>
        <v>Caring, leisure and other service occupations</v>
      </c>
      <c r="R13" s="11">
        <v>6.433908447115023</v>
      </c>
      <c r="S13" s="11">
        <v>2.9236643332715189</v>
      </c>
      <c r="T13" s="11">
        <v>0.73763605347606453</v>
      </c>
      <c r="U13" s="11">
        <f t="shared" si="3"/>
        <v>10.095208833862607</v>
      </c>
      <c r="V13" s="11"/>
      <c r="W13" s="11">
        <v>6.6471966312585531</v>
      </c>
      <c r="X13" s="11">
        <v>3.339349282821789</v>
      </c>
      <c r="Y13" s="11">
        <v>0.80494188096796349</v>
      </c>
      <c r="Z13" s="11">
        <f t="shared" si="4"/>
        <v>10.791487795048305</v>
      </c>
      <c r="AA13" s="11"/>
      <c r="AB13" s="11">
        <v>7.6652859904185133</v>
      </c>
      <c r="AC13" s="11">
        <v>4.442161310768209</v>
      </c>
      <c r="AD13" s="11">
        <v>1.1762669904831902</v>
      </c>
      <c r="AE13" s="11">
        <f t="shared" si="5"/>
        <v>13.283714291669913</v>
      </c>
      <c r="AG13" s="10" t="str">
        <f>name!E9</f>
        <v>Caring, leisure and other service occupations</v>
      </c>
      <c r="AH13" s="11">
        <v>19.022195967649989</v>
      </c>
      <c r="AI13" s="11">
        <v>22.555055308357602</v>
      </c>
      <c r="AJ13" s="11">
        <v>3.5487146970537018</v>
      </c>
      <c r="AK13" s="11">
        <f t="shared" si="6"/>
        <v>45.125965973061291</v>
      </c>
      <c r="AL13" s="11"/>
      <c r="AM13" s="11">
        <v>19.084831381531796</v>
      </c>
      <c r="AN13" s="11">
        <v>21.381892483274921</v>
      </c>
      <c r="AO13" s="11">
        <v>5.5882863608336475</v>
      </c>
      <c r="AP13" s="11">
        <f t="shared" si="7"/>
        <v>46.055010225640366</v>
      </c>
      <c r="AQ13" s="11"/>
      <c r="AR13" s="11">
        <v>21.535693986036549</v>
      </c>
      <c r="AS13" s="11">
        <v>19.736904497833972</v>
      </c>
      <c r="AT13" s="11">
        <v>5.8713334414396305</v>
      </c>
      <c r="AU13" s="11">
        <f t="shared" si="8"/>
        <v>47.143931925310156</v>
      </c>
    </row>
    <row r="14" spans="1:47" x14ac:dyDescent="0.2">
      <c r="A14" t="str">
        <f>name!E10</f>
        <v>Sales and customer service occupations</v>
      </c>
      <c r="B14" s="11">
        <v>16.086824105270988</v>
      </c>
      <c r="C14" s="11">
        <v>27.091104894006449</v>
      </c>
      <c r="D14" s="11">
        <v>3.1901431714171768</v>
      </c>
      <c r="E14" s="11">
        <f t="shared" si="0"/>
        <v>46.368072170694617</v>
      </c>
      <c r="F14" s="11"/>
      <c r="G14" s="11">
        <v>14.325266904666776</v>
      </c>
      <c r="H14" s="11">
        <v>26.030095951398145</v>
      </c>
      <c r="I14" s="11">
        <v>2.4721109847399787</v>
      </c>
      <c r="J14" s="11">
        <f t="shared" si="1"/>
        <v>42.827473840804899</v>
      </c>
      <c r="K14" s="11"/>
      <c r="L14" s="11">
        <v>13.569735353427459</v>
      </c>
      <c r="M14" s="11">
        <v>27.023587556748616</v>
      </c>
      <c r="N14" s="11">
        <v>1.9281752292118683</v>
      </c>
      <c r="O14" s="11">
        <f t="shared" si="2"/>
        <v>42.521498139387944</v>
      </c>
      <c r="Q14" s="10" t="str">
        <f>name!E10</f>
        <v>Sales and customer service occupations</v>
      </c>
      <c r="R14" s="11">
        <v>6.6636015898165839</v>
      </c>
      <c r="S14" s="11">
        <v>8.2721634009154617</v>
      </c>
      <c r="T14" s="11">
        <v>1.6010455380201616</v>
      </c>
      <c r="U14" s="11">
        <f t="shared" si="3"/>
        <v>16.536810528752209</v>
      </c>
      <c r="V14" s="11"/>
      <c r="W14" s="11">
        <v>6.2082504231763576</v>
      </c>
      <c r="X14" s="11">
        <v>8.236872192723288</v>
      </c>
      <c r="Y14" s="11">
        <v>1.490779343022562</v>
      </c>
      <c r="Z14" s="11">
        <f t="shared" si="4"/>
        <v>15.935901958922207</v>
      </c>
      <c r="AA14" s="11"/>
      <c r="AB14" s="11">
        <v>6.1200978014749543</v>
      </c>
      <c r="AC14" s="11">
        <v>9.1526433732065229</v>
      </c>
      <c r="AD14" s="11">
        <v>1.2452606074323247</v>
      </c>
      <c r="AE14" s="11">
        <f t="shared" si="5"/>
        <v>16.518001782113803</v>
      </c>
      <c r="AG14" s="10" t="str">
        <f>name!E10</f>
        <v>Sales and customer service occupations</v>
      </c>
      <c r="AH14" s="11">
        <v>9.4232225154544107</v>
      </c>
      <c r="AI14" s="11">
        <v>18.818941493090982</v>
      </c>
      <c r="AJ14" s="11">
        <v>1.5890976333970162</v>
      </c>
      <c r="AK14" s="11">
        <f t="shared" si="6"/>
        <v>29.831261641942412</v>
      </c>
      <c r="AL14" s="11"/>
      <c r="AM14" s="11">
        <v>8.1170164814904258</v>
      </c>
      <c r="AN14" s="11">
        <v>17.793223758674849</v>
      </c>
      <c r="AO14" s="11">
        <v>0.98133164171741616</v>
      </c>
      <c r="AP14" s="11">
        <f t="shared" si="7"/>
        <v>26.89157188188269</v>
      </c>
      <c r="AQ14" s="11"/>
      <c r="AR14" s="11">
        <v>7.4496375519525024</v>
      </c>
      <c r="AS14" s="11">
        <v>17.870944183542093</v>
      </c>
      <c r="AT14" s="11">
        <v>0.68291462177954332</v>
      </c>
      <c r="AU14" s="11">
        <f t="shared" si="8"/>
        <v>26.003496357274138</v>
      </c>
    </row>
    <row r="15" spans="1:47" x14ac:dyDescent="0.2">
      <c r="A15" t="str">
        <f>name!E11</f>
        <v>Process, plant and machine operatives</v>
      </c>
      <c r="B15" s="11">
        <v>34.619754303789932</v>
      </c>
      <c r="C15" s="11">
        <v>5.8071346046203578</v>
      </c>
      <c r="D15" s="11">
        <v>4.2949232058574323</v>
      </c>
      <c r="E15" s="11">
        <f t="shared" si="0"/>
        <v>44.721812114267721</v>
      </c>
      <c r="F15" s="11"/>
      <c r="G15" s="11">
        <v>29.605475572804092</v>
      </c>
      <c r="H15" s="11">
        <v>6.767114119537335</v>
      </c>
      <c r="I15" s="11">
        <v>5.1564790709190946</v>
      </c>
      <c r="J15" s="11">
        <f t="shared" si="1"/>
        <v>41.529068763260526</v>
      </c>
      <c r="K15" s="11"/>
      <c r="L15" s="11">
        <v>25.884173866391105</v>
      </c>
      <c r="M15" s="11">
        <v>7.5933719142959548</v>
      </c>
      <c r="N15" s="11">
        <v>5.7829763279168702</v>
      </c>
      <c r="O15" s="11">
        <f t="shared" si="2"/>
        <v>39.260522108603929</v>
      </c>
      <c r="Q15" s="10" t="str">
        <f>name!E11</f>
        <v>Process, plant and machine operatives</v>
      </c>
      <c r="R15" s="11">
        <v>29.947764073789422</v>
      </c>
      <c r="S15" s="11">
        <v>4.0065333322933379</v>
      </c>
      <c r="T15" s="11">
        <v>3.818503011004573</v>
      </c>
      <c r="U15" s="11">
        <f t="shared" si="3"/>
        <v>37.772800417087332</v>
      </c>
      <c r="V15" s="11"/>
      <c r="W15" s="11">
        <v>25.934256716741793</v>
      </c>
      <c r="X15" s="11">
        <v>4.9911594587492694</v>
      </c>
      <c r="Y15" s="11">
        <v>4.4798570799309871</v>
      </c>
      <c r="Z15" s="11">
        <f t="shared" si="4"/>
        <v>35.405273255422046</v>
      </c>
      <c r="AA15" s="11"/>
      <c r="AB15" s="11">
        <v>21.515297616764599</v>
      </c>
      <c r="AC15" s="11">
        <v>5.2315022368496438</v>
      </c>
      <c r="AD15" s="11">
        <v>5.1050063706108961</v>
      </c>
      <c r="AE15" s="11">
        <f t="shared" si="5"/>
        <v>31.851806224225136</v>
      </c>
      <c r="AG15" s="10" t="str">
        <f>name!E11</f>
        <v>Process, plant and machine operatives</v>
      </c>
      <c r="AH15" s="11">
        <v>4.6719902300004916</v>
      </c>
      <c r="AI15" s="11">
        <v>1.8006012723270215</v>
      </c>
      <c r="AJ15" s="11">
        <v>0.47642019485285741</v>
      </c>
      <c r="AK15" s="11">
        <f t="shared" si="6"/>
        <v>6.9490116971803708</v>
      </c>
      <c r="AL15" s="11"/>
      <c r="AM15" s="11">
        <v>3.6712188560622931</v>
      </c>
      <c r="AN15" s="11">
        <v>1.7759546607880645</v>
      </c>
      <c r="AO15" s="11">
        <v>0.6766219909881056</v>
      </c>
      <c r="AP15" s="11">
        <f t="shared" si="7"/>
        <v>6.1237955078384632</v>
      </c>
      <c r="AQ15" s="11"/>
      <c r="AR15" s="11">
        <v>4.3688762496265054</v>
      </c>
      <c r="AS15" s="11">
        <v>2.3618696774463106</v>
      </c>
      <c r="AT15" s="11">
        <v>0.67796995730597709</v>
      </c>
      <c r="AU15" s="11">
        <f t="shared" si="8"/>
        <v>7.4087158843787924</v>
      </c>
    </row>
    <row r="16" spans="1:47" x14ac:dyDescent="0.2">
      <c r="A16" t="str">
        <f>name!E12</f>
        <v>Elementary occupations</v>
      </c>
      <c r="B16" s="11">
        <v>31.606342166911606</v>
      </c>
      <c r="C16" s="11">
        <v>29.545115592858288</v>
      </c>
      <c r="D16" s="11">
        <v>3.3984636736536942</v>
      </c>
      <c r="E16" s="11">
        <f t="shared" si="0"/>
        <v>64.549921433423592</v>
      </c>
      <c r="F16" s="11"/>
      <c r="G16" s="11">
        <v>27.052054550187613</v>
      </c>
      <c r="H16" s="11">
        <v>26.525462014006347</v>
      </c>
      <c r="I16" s="11">
        <v>3.280472855252432</v>
      </c>
      <c r="J16" s="11">
        <f t="shared" si="1"/>
        <v>56.85798941944639</v>
      </c>
      <c r="K16" s="11"/>
      <c r="L16" s="11">
        <v>29.775462458490626</v>
      </c>
      <c r="M16" s="11">
        <v>22.148004356991574</v>
      </c>
      <c r="N16" s="11">
        <v>4.354217141475214</v>
      </c>
      <c r="O16" s="11">
        <f t="shared" si="2"/>
        <v>56.277683956957418</v>
      </c>
      <c r="Q16" s="10" t="str">
        <f>name!E12</f>
        <v>Elementary occupations</v>
      </c>
      <c r="R16" s="11">
        <v>23.905804182998544</v>
      </c>
      <c r="S16" s="11">
        <v>9.9521553327492214</v>
      </c>
      <c r="T16" s="11">
        <v>2.2517211217161424</v>
      </c>
      <c r="U16" s="11">
        <f t="shared" si="3"/>
        <v>36.10968063746391</v>
      </c>
      <c r="V16" s="11"/>
      <c r="W16" s="11">
        <v>20.343113903493037</v>
      </c>
      <c r="X16" s="11">
        <v>8.716458308697776</v>
      </c>
      <c r="Y16" s="11">
        <v>2.2110432458451506</v>
      </c>
      <c r="Z16" s="11">
        <f t="shared" si="4"/>
        <v>31.270615458035966</v>
      </c>
      <c r="AA16" s="11"/>
      <c r="AB16" s="11">
        <v>21.844272927194048</v>
      </c>
      <c r="AC16" s="11">
        <v>6.758993764622196</v>
      </c>
      <c r="AD16" s="11">
        <v>2.9271064339411406</v>
      </c>
      <c r="AE16" s="11">
        <f t="shared" si="5"/>
        <v>31.530373125757386</v>
      </c>
      <c r="AG16" s="10" t="str">
        <f>name!E12</f>
        <v>Elementary occupations</v>
      </c>
      <c r="AH16" s="11">
        <v>7.7005379839130494</v>
      </c>
      <c r="AI16" s="11">
        <v>19.592960260109084</v>
      </c>
      <c r="AJ16" s="11">
        <v>1.146742551937552</v>
      </c>
      <c r="AK16" s="11">
        <f t="shared" si="6"/>
        <v>28.440240795959685</v>
      </c>
      <c r="AL16" s="11"/>
      <c r="AM16" s="11">
        <v>6.7089406466945709</v>
      </c>
      <c r="AN16" s="11">
        <v>17.809003705308562</v>
      </c>
      <c r="AO16" s="11">
        <v>1.0694296094072802</v>
      </c>
      <c r="AP16" s="11">
        <f t="shared" si="7"/>
        <v>25.587373961410414</v>
      </c>
      <c r="AQ16" s="11"/>
      <c r="AR16" s="11">
        <v>7.9311895312966083</v>
      </c>
      <c r="AS16" s="11">
        <v>15.389010592369395</v>
      </c>
      <c r="AT16" s="11">
        <v>1.4271107075340743</v>
      </c>
      <c r="AU16" s="11">
        <f t="shared" si="8"/>
        <v>24.747310831200078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294.34123978397321</v>
      </c>
      <c r="C18" s="34">
        <f t="shared" ref="C18:D18" si="9">SUM(C8:C16)</f>
        <v>146.84842306675151</v>
      </c>
      <c r="D18" s="34">
        <f t="shared" si="9"/>
        <v>60.415337149275331</v>
      </c>
      <c r="E18" s="34">
        <f t="shared" si="0"/>
        <v>501.60500000000008</v>
      </c>
      <c r="F18" s="34"/>
      <c r="G18" s="34">
        <f>SUM(G8:G16)</f>
        <v>303.21306951307173</v>
      </c>
      <c r="H18" s="34">
        <f t="shared" ref="H18:I18" si="10">SUM(H8:H16)</f>
        <v>148.82940875883315</v>
      </c>
      <c r="I18" s="34">
        <f t="shared" si="10"/>
        <v>62.802521728095449</v>
      </c>
      <c r="J18" s="34">
        <f t="shared" ref="J18" si="11">SUM(G18:I18)</f>
        <v>514.84500000000037</v>
      </c>
      <c r="K18" s="34"/>
      <c r="L18" s="34">
        <f>SUM(L8:L16)</f>
        <v>316.6907100641763</v>
      </c>
      <c r="M18" s="34">
        <f t="shared" ref="M18:N18" si="12">SUM(M8:M16)</f>
        <v>150.76296865225603</v>
      </c>
      <c r="N18" s="34">
        <f t="shared" si="12"/>
        <v>65.458321283567656</v>
      </c>
      <c r="O18" s="34">
        <f>SUM(L18:N18)</f>
        <v>532.91200000000003</v>
      </c>
      <c r="Q18" s="231" t="str">
        <f>name!E3</f>
        <v>All occupations</v>
      </c>
      <c r="R18" s="34">
        <f>SUM(R8:R16)</f>
        <v>187.66513164700123</v>
      </c>
      <c r="S18" s="34">
        <f t="shared" ref="S18:T18" si="13">SUM(S8:S16)</f>
        <v>39.662477429491986</v>
      </c>
      <c r="T18" s="34">
        <f t="shared" si="13"/>
        <v>40.152713290717116</v>
      </c>
      <c r="U18" s="34">
        <f t="shared" ref="U18" si="14">SUM(R18:T18)</f>
        <v>267.48032236721031</v>
      </c>
      <c r="V18" s="34"/>
      <c r="W18" s="34">
        <f>SUM(W8:W16)</f>
        <v>189.26980498039651</v>
      </c>
      <c r="X18" s="34">
        <f t="shared" ref="X18:Y18" si="15">SUM(X8:X16)</f>
        <v>42.740327574370333</v>
      </c>
      <c r="Y18" s="34">
        <f t="shared" si="15"/>
        <v>37.470415528751786</v>
      </c>
      <c r="Z18" s="34">
        <f t="shared" ref="Z18" si="16">SUM(W18:Y18)</f>
        <v>269.48054808351861</v>
      </c>
      <c r="AA18" s="34"/>
      <c r="AB18" s="34">
        <f>SUM(AB8:AB16)</f>
        <v>190.89269589202831</v>
      </c>
      <c r="AC18" s="34">
        <f t="shared" ref="AC18:AD18" si="17">SUM(AC8:AC16)</f>
        <v>45.301014159040392</v>
      </c>
      <c r="AD18" s="34">
        <f t="shared" si="17"/>
        <v>38.683415708874939</v>
      </c>
      <c r="AE18" s="34">
        <f t="shared" ref="AE18" si="18">SUM(AB18:AD18)</f>
        <v>274.87712575994362</v>
      </c>
      <c r="AG18" s="231" t="str">
        <f>name!E3</f>
        <v>All occupations</v>
      </c>
      <c r="AH18" s="34">
        <f>SUM(AH8:AH16)</f>
        <v>106.67610813697198</v>
      </c>
      <c r="AI18" s="34">
        <f t="shared" ref="AI18:AJ18" si="19">SUM(AI8:AI16)</f>
        <v>107.18594563725954</v>
      </c>
      <c r="AJ18" s="34">
        <f t="shared" si="19"/>
        <v>20.262623858558221</v>
      </c>
      <c r="AK18" s="34">
        <f t="shared" si="6"/>
        <v>234.12467763278974</v>
      </c>
      <c r="AL18" s="34"/>
      <c r="AM18" s="34">
        <f>SUM(AM8:AM16)</f>
        <v>113.94326453267522</v>
      </c>
      <c r="AN18" s="34">
        <f t="shared" ref="AN18:AO18" si="20">SUM(AN8:AN16)</f>
        <v>106.0890811844628</v>
      </c>
      <c r="AO18" s="34">
        <f t="shared" si="20"/>
        <v>25.332106199343666</v>
      </c>
      <c r="AP18" s="34">
        <f t="shared" si="7"/>
        <v>245.36445191648167</v>
      </c>
      <c r="AQ18" s="34"/>
      <c r="AR18" s="34">
        <f>SUM(AR8:AR16)</f>
        <v>125.79801417214814</v>
      </c>
      <c r="AS18" s="34">
        <f t="shared" ref="AS18:AT18" si="21">SUM(AS8:AS16)</f>
        <v>105.46195449321567</v>
      </c>
      <c r="AT18" s="34">
        <f t="shared" si="21"/>
        <v>26.774905574692696</v>
      </c>
      <c r="AU18" s="34">
        <f t="shared" si="8"/>
        <v>258.03487424005652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10.914165127970492</v>
      </c>
      <c r="C26" s="18">
        <f t="shared" ref="C26:O26" si="22">C8/C$18*100</f>
        <v>3.3404343378675314</v>
      </c>
      <c r="D26" s="18">
        <f t="shared" si="22"/>
        <v>14.400864893890322</v>
      </c>
      <c r="E26" s="18">
        <f t="shared" si="22"/>
        <v>9.1168539341778132</v>
      </c>
      <c r="F26" s="18"/>
      <c r="G26" s="18">
        <f t="shared" si="22"/>
        <v>12.277059341090233</v>
      </c>
      <c r="H26" s="18">
        <f t="shared" si="22"/>
        <v>4.9432549747802987</v>
      </c>
      <c r="I26" s="18">
        <f t="shared" si="22"/>
        <v>16.441411948938455</v>
      </c>
      <c r="J26" s="18">
        <f t="shared" si="22"/>
        <v>10.66501314727847</v>
      </c>
      <c r="K26" s="18"/>
      <c r="L26" s="18">
        <f t="shared" si="22"/>
        <v>11.319098710783598</v>
      </c>
      <c r="M26" s="18">
        <f t="shared" si="22"/>
        <v>5.6366636677856539</v>
      </c>
      <c r="N26" s="18">
        <f t="shared" si="22"/>
        <v>17.719629550559205</v>
      </c>
      <c r="O26" s="18">
        <f t="shared" si="22"/>
        <v>10.497700858679375</v>
      </c>
      <c r="Q26" t="str">
        <f>$A$8</f>
        <v>Managers, directors and senior officials</v>
      </c>
      <c r="R26" s="18">
        <f>R8/R$18*100</f>
        <v>12.706914930758071</v>
      </c>
      <c r="S26" s="18">
        <f t="shared" ref="S26:U26" si="23">S8/S$18*100</f>
        <v>5.7671029121588795</v>
      </c>
      <c r="T26" s="18">
        <f t="shared" si="23"/>
        <v>13.895730528790748</v>
      </c>
      <c r="U26" s="18">
        <f t="shared" si="23"/>
        <v>11.856325385793626</v>
      </c>
      <c r="V26" s="18"/>
      <c r="W26" s="18">
        <f t="shared" ref="W26:Z26" si="24">W8/W$18*100</f>
        <v>14.25374760447313</v>
      </c>
      <c r="X26" s="18">
        <f t="shared" si="24"/>
        <v>7.9640330199037699</v>
      </c>
      <c r="Y26" s="18">
        <f t="shared" si="24"/>
        <v>17.61110382426364</v>
      </c>
      <c r="Z26" s="18">
        <f t="shared" si="24"/>
        <v>13.723011972245333</v>
      </c>
      <c r="AA26" s="18"/>
      <c r="AB26" s="18">
        <f t="shared" ref="AB26:AE26" si="25">AB8/AB$18*100</f>
        <v>13.2939472518351</v>
      </c>
      <c r="AC26" s="18">
        <f t="shared" si="25"/>
        <v>8.5213789751426532</v>
      </c>
      <c r="AD26" s="18">
        <f t="shared" si="25"/>
        <v>19.487277900665077</v>
      </c>
      <c r="AE26" s="18">
        <f t="shared" si="25"/>
        <v>13.378992527862147</v>
      </c>
      <c r="AG26" t="str">
        <f>$A$8</f>
        <v>Managers, directors and senior officials</v>
      </c>
      <c r="AH26" s="18">
        <f>AH8/AH$18*100</f>
        <v>7.760350898843547</v>
      </c>
      <c r="AI26" s="18">
        <f t="shared" ref="AI26:AK26" si="26">AI8/AI$18*100</f>
        <v>2.4424837065188014</v>
      </c>
      <c r="AJ26" s="18">
        <f t="shared" si="26"/>
        <v>15.401846577048056</v>
      </c>
      <c r="AK26" s="18">
        <f t="shared" si="26"/>
        <v>5.9870911325681213</v>
      </c>
      <c r="AL26" s="18"/>
      <c r="AM26" s="18">
        <f t="shared" ref="AM26:AP26" si="27">AM8/AM$18*100</f>
        <v>8.9936059166867626</v>
      </c>
      <c r="AN26" s="18">
        <f t="shared" si="27"/>
        <v>3.7262678754806657</v>
      </c>
      <c r="AO26" s="18">
        <f t="shared" si="27"/>
        <v>14.71124232687305</v>
      </c>
      <c r="AP26" s="18">
        <f t="shared" si="27"/>
        <v>7.3064532868169811</v>
      </c>
      <c r="AQ26" s="18"/>
      <c r="AR26" s="18">
        <f t="shared" ref="AR26:AU26" si="28">AR8/AR$18*100</f>
        <v>8.3223569540824265</v>
      </c>
      <c r="AS26" s="18">
        <f t="shared" si="28"/>
        <v>4.3975388136015203</v>
      </c>
      <c r="AT26" s="18">
        <f t="shared" si="28"/>
        <v>15.165795111685085</v>
      </c>
      <c r="AU26" s="18">
        <f t="shared" si="28"/>
        <v>7.4283437617614894</v>
      </c>
    </row>
    <row r="27" spans="1:47" x14ac:dyDescent="0.2">
      <c r="A27" t="str">
        <f>$A$9</f>
        <v>Professional occupations</v>
      </c>
      <c r="B27" s="18">
        <f t="shared" ref="B27:B34" si="29">B9/B$18*100</f>
        <v>19.746979697034266</v>
      </c>
      <c r="C27" s="18">
        <f t="shared" ref="C27:O27" si="30">C9/C$18*100</f>
        <v>10.827857037085547</v>
      </c>
      <c r="D27" s="18">
        <f t="shared" si="30"/>
        <v>16.757364449413913</v>
      </c>
      <c r="E27" s="18">
        <f t="shared" si="30"/>
        <v>16.775761884444684</v>
      </c>
      <c r="F27" s="18"/>
      <c r="G27" s="18">
        <f t="shared" si="30"/>
        <v>23.244240449184939</v>
      </c>
      <c r="H27" s="18">
        <f t="shared" si="30"/>
        <v>13.257381178179935</v>
      </c>
      <c r="I27" s="18">
        <f t="shared" si="30"/>
        <v>16.787178677935209</v>
      </c>
      <c r="J27" s="18">
        <f t="shared" si="30"/>
        <v>19.569623578379332</v>
      </c>
      <c r="K27" s="18"/>
      <c r="L27" s="18">
        <f t="shared" si="30"/>
        <v>26.510434803500218</v>
      </c>
      <c r="M27" s="18">
        <f t="shared" si="30"/>
        <v>15.118596612951112</v>
      </c>
      <c r="N27" s="18">
        <f t="shared" si="30"/>
        <v>16.073418326964941</v>
      </c>
      <c r="O27" s="18">
        <f t="shared" si="30"/>
        <v>22.005644290664581</v>
      </c>
      <c r="Q27" t="str">
        <f>$A$9</f>
        <v>Professional occupations</v>
      </c>
      <c r="R27" s="18">
        <f t="shared" ref="R27:U27" si="31">R9/R$18*100</f>
        <v>18.987183827919552</v>
      </c>
      <c r="S27" s="18">
        <f t="shared" si="31"/>
        <v>8.142976887105128</v>
      </c>
      <c r="T27" s="18">
        <f t="shared" si="31"/>
        <v>16.272897355754179</v>
      </c>
      <c r="U27" s="18">
        <f t="shared" si="31"/>
        <v>16.971730598442637</v>
      </c>
      <c r="V27" s="18"/>
      <c r="W27" s="18">
        <f t="shared" ref="W27:Z27" si="32">W9/W$18*100</f>
        <v>22.271166816140138</v>
      </c>
      <c r="X27" s="18">
        <f t="shared" si="32"/>
        <v>11.482633953061733</v>
      </c>
      <c r="Y27" s="18">
        <f t="shared" si="32"/>
        <v>13.868723740662519</v>
      </c>
      <c r="Z27" s="18">
        <f t="shared" si="32"/>
        <v>19.391743912973215</v>
      </c>
      <c r="AA27" s="18"/>
      <c r="AB27" s="18">
        <f t="shared" ref="AB27:AE27" si="33">AB9/AB$18*100</f>
        <v>27.103799940234406</v>
      </c>
      <c r="AC27" s="18">
        <f t="shared" si="33"/>
        <v>14.132950574033313</v>
      </c>
      <c r="AD27" s="18">
        <f t="shared" si="33"/>
        <v>11.414677891821787</v>
      </c>
      <c r="AE27" s="18">
        <f t="shared" si="33"/>
        <v>22.758216589867665</v>
      </c>
      <c r="AG27" t="str">
        <f>$A$9</f>
        <v>Professional occupations</v>
      </c>
      <c r="AH27" s="18">
        <f t="shared" ref="AH27:AK27" si="34">AH9/AH$18*100</f>
        <v>21.083616309415916</v>
      </c>
      <c r="AI27" s="18">
        <f>AI9/AI$18*100</f>
        <v>11.821354810663728</v>
      </c>
      <c r="AJ27" s="18">
        <f t="shared" si="34"/>
        <v>17.71739156368568</v>
      </c>
      <c r="AK27" s="18">
        <f t="shared" si="34"/>
        <v>16.551873589865696</v>
      </c>
      <c r="AL27" s="18"/>
      <c r="AM27" s="18">
        <f t="shared" ref="AM27:AP27" si="35">AM9/AM$18*100</f>
        <v>24.860601517242106</v>
      </c>
      <c r="AN27" s="18">
        <f t="shared" si="35"/>
        <v>13.972377263699491</v>
      </c>
      <c r="AO27" s="18">
        <f t="shared" si="35"/>
        <v>21.104060911927196</v>
      </c>
      <c r="AP27" s="18">
        <f t="shared" si="35"/>
        <v>19.764986473664887</v>
      </c>
      <c r="AQ27" s="18"/>
      <c r="AR27" s="18">
        <f t="shared" ref="AR27:AU27" si="36">AR9/AR$18*100</f>
        <v>25.610030521724109</v>
      </c>
      <c r="AS27" s="18">
        <f t="shared" si="36"/>
        <v>15.541979295164627</v>
      </c>
      <c r="AT27" s="18">
        <f t="shared" si="36"/>
        <v>22.804198102439681</v>
      </c>
      <c r="AU27" s="18">
        <f t="shared" si="36"/>
        <v>21.203950677966922</v>
      </c>
    </row>
    <row r="28" spans="1:47" x14ac:dyDescent="0.2">
      <c r="A28" t="str">
        <f>$A$10</f>
        <v>Associate professional occupations</v>
      </c>
      <c r="B28" s="18">
        <f t="shared" si="29"/>
        <v>12.271020937184126</v>
      </c>
      <c r="C28" s="18">
        <f t="shared" ref="C28:O28" si="37">C10/C$18*100</f>
        <v>7.2904927163975106</v>
      </c>
      <c r="D28" s="18">
        <f t="shared" si="37"/>
        <v>11.755684957063798</v>
      </c>
      <c r="E28" s="18">
        <f t="shared" si="37"/>
        <v>10.750866807448398</v>
      </c>
      <c r="F28" s="18"/>
      <c r="G28" s="18">
        <f t="shared" si="37"/>
        <v>13.849147301128609</v>
      </c>
      <c r="H28" s="18">
        <f t="shared" si="37"/>
        <v>8.4532270543597541</v>
      </c>
      <c r="I28" s="18">
        <f t="shared" si="37"/>
        <v>10.929594032356288</v>
      </c>
      <c r="J28" s="18">
        <f t="shared" si="37"/>
        <v>11.933178557846977</v>
      </c>
      <c r="K28" s="18"/>
      <c r="L28" s="18">
        <f t="shared" si="37"/>
        <v>14.92349931504171</v>
      </c>
      <c r="M28" s="18">
        <f t="shared" si="37"/>
        <v>10.289259969512702</v>
      </c>
      <c r="N28" s="18">
        <f t="shared" si="37"/>
        <v>10.732289337265556</v>
      </c>
      <c r="O28" s="18">
        <f t="shared" si="37"/>
        <v>13.097642043167165</v>
      </c>
      <c r="Q28" t="str">
        <f>$A$10</f>
        <v>Associate professional occupations</v>
      </c>
      <c r="R28" s="18">
        <f t="shared" ref="R28:U28" si="38">R10/R$18*100</f>
        <v>12.57408213756475</v>
      </c>
      <c r="S28" s="18">
        <f t="shared" si="38"/>
        <v>6.9599488656011648</v>
      </c>
      <c r="T28" s="18">
        <f t="shared" si="38"/>
        <v>9.6407193903925847</v>
      </c>
      <c r="U28" s="18">
        <f t="shared" si="38"/>
        <v>11.301267358005379</v>
      </c>
      <c r="V28" s="18"/>
      <c r="W28" s="18">
        <f t="shared" ref="W28:Z28" si="39">W10/W$18*100</f>
        <v>14.068006979709146</v>
      </c>
      <c r="X28" s="18">
        <f t="shared" si="39"/>
        <v>8.7471610217560567</v>
      </c>
      <c r="Y28" s="18">
        <f t="shared" si="39"/>
        <v>8.2166987597196304</v>
      </c>
      <c r="Z28" s="18">
        <f t="shared" si="39"/>
        <v>12.410500889633012</v>
      </c>
      <c r="AA28" s="18"/>
      <c r="AB28" s="18">
        <f t="shared" ref="AB28:AE28" si="40">AB10/AB$18*100</f>
        <v>13.497501061311803</v>
      </c>
      <c r="AC28" s="18">
        <f t="shared" si="40"/>
        <v>8.3049597946779006</v>
      </c>
      <c r="AD28" s="18">
        <f t="shared" si="40"/>
        <v>7.9941619256042262</v>
      </c>
      <c r="AE28" s="18">
        <f t="shared" si="40"/>
        <v>11.867262314541621</v>
      </c>
      <c r="AG28" t="str">
        <f>$A$10</f>
        <v>Associate professional occupations</v>
      </c>
      <c r="AH28" s="18">
        <f t="shared" ref="AH28:AK28" si="41">AH10/AH$18*100</f>
        <v>11.737874189896525</v>
      </c>
      <c r="AI28" s="18">
        <f t="shared" si="41"/>
        <v>7.4128052821329016</v>
      </c>
      <c r="AJ28" s="18">
        <f t="shared" si="41"/>
        <v>15.946731813141129</v>
      </c>
      <c r="AK28" s="18">
        <f t="shared" si="41"/>
        <v>10.122050921047141</v>
      </c>
      <c r="AL28" s="18"/>
      <c r="AM28" s="18">
        <f t="shared" ref="AM28:AP28" si="42">AM10/AM$18*100</f>
        <v>13.485602085420545</v>
      </c>
      <c r="AN28" s="18">
        <f t="shared" si="42"/>
        <v>8.3348092689336664</v>
      </c>
      <c r="AO28" s="18">
        <f t="shared" si="42"/>
        <v>14.942419193902287</v>
      </c>
      <c r="AP28" s="18">
        <f t="shared" si="42"/>
        <v>11.408941723303448</v>
      </c>
      <c r="AQ28" s="18"/>
      <c r="AR28" s="18">
        <f t="shared" ref="AR28:AU28" si="43">AR10/AR$18*100</f>
        <v>17.087386024885287</v>
      </c>
      <c r="AS28" s="18">
        <f t="shared" si="43"/>
        <v>11.141612941235413</v>
      </c>
      <c r="AT28" s="18">
        <f t="shared" si="43"/>
        <v>14.688236843174799</v>
      </c>
      <c r="AU28" s="18">
        <f t="shared" si="43"/>
        <v>14.408330160011593</v>
      </c>
    </row>
    <row r="29" spans="1:47" x14ac:dyDescent="0.2">
      <c r="A29" t="str">
        <f>$A$11</f>
        <v>Administrative and secretarial occupations</v>
      </c>
      <c r="B29" s="18">
        <f t="shared" si="29"/>
        <v>9.509009517643161</v>
      </c>
      <c r="C29" s="18">
        <f t="shared" ref="C29:O29" si="44">C11/C$18*100</f>
        <v>14.546143661053057</v>
      </c>
      <c r="D29" s="18">
        <f t="shared" si="44"/>
        <v>3.3380453566162109</v>
      </c>
      <c r="E29" s="18">
        <f t="shared" si="44"/>
        <v>10.240410371723357</v>
      </c>
      <c r="F29" s="18"/>
      <c r="G29" s="18">
        <f t="shared" si="44"/>
        <v>9.420775212123111</v>
      </c>
      <c r="H29" s="18">
        <f t="shared" si="44"/>
        <v>13.707006899436983</v>
      </c>
      <c r="I29" s="18">
        <f t="shared" si="44"/>
        <v>3.4824419980389321</v>
      </c>
      <c r="J29" s="18">
        <f t="shared" si="44"/>
        <v>9.9354447284243399</v>
      </c>
      <c r="K29" s="18"/>
      <c r="L29" s="18">
        <f t="shared" si="44"/>
        <v>8.9390210148475209</v>
      </c>
      <c r="M29" s="18">
        <f t="shared" si="44"/>
        <v>11.826475452322281</v>
      </c>
      <c r="N29" s="18">
        <f t="shared" si="44"/>
        <v>3.1128688389963721</v>
      </c>
      <c r="O29" s="18">
        <f t="shared" si="44"/>
        <v>9.0402592340431909</v>
      </c>
      <c r="Q29" t="str">
        <f>$A$11</f>
        <v>Administrative and secretarial occupations</v>
      </c>
      <c r="R29" s="18">
        <f t="shared" ref="R29:U29" si="45">R11/R$18*100</f>
        <v>4.4520743526878164</v>
      </c>
      <c r="S29" s="18">
        <f t="shared" si="45"/>
        <v>5.0318741139422274</v>
      </c>
      <c r="T29" s="18">
        <f t="shared" si="45"/>
        <v>1.1678543964182511</v>
      </c>
      <c r="U29" s="18">
        <f t="shared" si="45"/>
        <v>4.0450386261722127</v>
      </c>
      <c r="V29" s="18"/>
      <c r="W29" s="18">
        <f t="shared" ref="W29:Z29" si="46">W11/W$18*100</f>
        <v>4.8633950686806919</v>
      </c>
      <c r="X29" s="18">
        <f t="shared" si="46"/>
        <v>5.3198678266981778</v>
      </c>
      <c r="Y29" s="18">
        <f t="shared" si="46"/>
        <v>0.9711235946589758</v>
      </c>
      <c r="Z29" s="18">
        <f t="shared" si="46"/>
        <v>4.3945848514894204</v>
      </c>
      <c r="AA29" s="18"/>
      <c r="AB29" s="18">
        <f t="shared" ref="AB29:AE29" si="47">AB11/AB$18*100</f>
        <v>5.7722020332104158</v>
      </c>
      <c r="AC29" s="18">
        <f t="shared" si="47"/>
        <v>4.4833932571716844</v>
      </c>
      <c r="AD29" s="18">
        <f t="shared" si="47"/>
        <v>1.1568522626206026</v>
      </c>
      <c r="AE29" s="18">
        <f t="shared" si="47"/>
        <v>4.9102829565531554</v>
      </c>
      <c r="AG29" t="str">
        <f>$A$11</f>
        <v>Administrative and secretarial occupations</v>
      </c>
      <c r="AH29" s="18">
        <f t="shared" ref="AH29:AK29" si="48">AH11/AH$18*100</f>
        <v>18.405194615089389</v>
      </c>
      <c r="AI29" s="18">
        <f t="shared" si="48"/>
        <v>18.066749827531751</v>
      </c>
      <c r="AJ29" s="18">
        <f t="shared" si="48"/>
        <v>7.6385276642977145</v>
      </c>
      <c r="AK29" s="18">
        <f t="shared" si="48"/>
        <v>17.318434134275414</v>
      </c>
      <c r="AL29" s="18"/>
      <c r="AM29" s="18">
        <f t="shared" ref="AM29:AP29" si="49">AM11/AM$18*100</f>
        <v>16.99098530315942</v>
      </c>
      <c r="AN29" s="18">
        <f t="shared" si="49"/>
        <v>17.08595096586139</v>
      </c>
      <c r="AO29" s="18">
        <f t="shared" si="49"/>
        <v>7.1971013066315415</v>
      </c>
      <c r="AP29" s="18">
        <f t="shared" si="49"/>
        <v>16.020898203154445</v>
      </c>
      <c r="AQ29" s="18"/>
      <c r="AR29" s="18">
        <f t="shared" ref="AR29:AU29" si="50">AR11/AR$18*100</f>
        <v>13.744523047490873</v>
      </c>
      <c r="AS29" s="18">
        <f t="shared" si="50"/>
        <v>14.98068468438154</v>
      </c>
      <c r="AT29" s="18">
        <f t="shared" si="50"/>
        <v>5.9388508820072818</v>
      </c>
      <c r="AU29" s="18">
        <f t="shared" si="50"/>
        <v>13.439804109349751</v>
      </c>
    </row>
    <row r="30" spans="1:47" x14ac:dyDescent="0.2">
      <c r="A30" t="str">
        <f>$A$12</f>
        <v>Skilled trades occupations</v>
      </c>
      <c r="B30" s="18">
        <f t="shared" si="29"/>
        <v>10.945190467002233</v>
      </c>
      <c r="C30" s="18">
        <f t="shared" ref="C30:O30" si="51">C12/C$18*100</f>
        <v>4.1224002113782268</v>
      </c>
      <c r="D30" s="18">
        <f t="shared" si="51"/>
        <v>28.638719569093652</v>
      </c>
      <c r="E30" s="18">
        <f t="shared" si="51"/>
        <v>11.078850490546223</v>
      </c>
      <c r="F30" s="18"/>
      <c r="G30" s="18">
        <f t="shared" si="51"/>
        <v>9.3121232429686263</v>
      </c>
      <c r="H30" s="18">
        <f t="shared" si="51"/>
        <v>3.1691656893098026</v>
      </c>
      <c r="I30" s="18">
        <f t="shared" si="51"/>
        <v>24.809060589966716</v>
      </c>
      <c r="J30" s="18">
        <f t="shared" si="51"/>
        <v>9.4267091935209848</v>
      </c>
      <c r="K30" s="18"/>
      <c r="L30" s="18">
        <f t="shared" si="51"/>
        <v>7.2270370774338426</v>
      </c>
      <c r="M30" s="18">
        <f t="shared" si="51"/>
        <v>3.4394077338711511</v>
      </c>
      <c r="N30" s="18">
        <f t="shared" si="51"/>
        <v>23.163108804673627</v>
      </c>
      <c r="O30" s="18">
        <f t="shared" si="51"/>
        <v>8.1129511854474234</v>
      </c>
      <c r="Q30" t="str">
        <f>$A$12</f>
        <v>Skilled trades occupations</v>
      </c>
      <c r="R30" s="18">
        <f t="shared" ref="R30:U30" si="52">R12/R$18*100</f>
        <v>15.603922766379142</v>
      </c>
      <c r="S30" s="18">
        <f t="shared" si="52"/>
        <v>10.676651992646962</v>
      </c>
      <c r="T30" s="18">
        <f t="shared" si="52"/>
        <v>38.080488245303009</v>
      </c>
      <c r="U30" s="18">
        <f t="shared" si="52"/>
        <v>18.247359552029547</v>
      </c>
      <c r="V30" s="18"/>
      <c r="W30" s="18">
        <f t="shared" ref="W30:Z30" si="53">W12/W$18*100</f>
        <v>13.301078467397639</v>
      </c>
      <c r="X30" s="18">
        <f t="shared" si="53"/>
        <v>7.3294359982955806</v>
      </c>
      <c r="Y30" s="18">
        <f t="shared" si="53"/>
        <v>35.349105104746016</v>
      </c>
      <c r="Z30" s="18">
        <f t="shared" si="53"/>
        <v>15.41966835621977</v>
      </c>
      <c r="AA30" s="18"/>
      <c r="AB30" s="18">
        <f t="shared" ref="AB30:AE30" si="54">AB12/AB$18*100</f>
        <v>10.396907561770295</v>
      </c>
      <c r="AC30" s="18">
        <f t="shared" si="54"/>
        <v>8.0788893540237048</v>
      </c>
      <c r="AD30" s="18">
        <f t="shared" si="54"/>
        <v>32.923458778475606</v>
      </c>
      <c r="AE30" s="18">
        <f t="shared" si="54"/>
        <v>13.185045597753481</v>
      </c>
      <c r="AG30" t="str">
        <f>$A$12</f>
        <v>Skilled trades occupations</v>
      </c>
      <c r="AH30" s="18">
        <f t="shared" ref="AH30:AK30" si="55">AH12/AH$18*100</f>
        <v>2.7495258000073615</v>
      </c>
      <c r="AI30" s="18">
        <f t="shared" si="55"/>
        <v>1.6971021763025034</v>
      </c>
      <c r="AJ30" s="18">
        <f t="shared" si="55"/>
        <v>9.9287719700326367</v>
      </c>
      <c r="AK30" s="18">
        <f t="shared" si="55"/>
        <v>2.8890469463627824</v>
      </c>
      <c r="AL30" s="18"/>
      <c r="AM30" s="18">
        <f t="shared" ref="AM30:AP30" si="56">AM12/AM$18*100</f>
        <v>2.6861170415515541</v>
      </c>
      <c r="AN30" s="18">
        <f t="shared" si="56"/>
        <v>1.4931089847106847</v>
      </c>
      <c r="AO30" s="18">
        <f t="shared" si="56"/>
        <v>9.2185745659284173</v>
      </c>
      <c r="AP30" s="18">
        <f t="shared" si="56"/>
        <v>2.8447210237109317</v>
      </c>
      <c r="AQ30" s="18"/>
      <c r="AR30" s="18">
        <f t="shared" ref="AR30:AU30" si="57">AR12/AR$18*100</f>
        <v>2.4169045299080825</v>
      </c>
      <c r="AS30" s="18">
        <f t="shared" si="57"/>
        <v>1.4465258119012798</v>
      </c>
      <c r="AT30" s="18">
        <f t="shared" si="57"/>
        <v>9.0617079818988575</v>
      </c>
      <c r="AU30" s="18">
        <f t="shared" si="57"/>
        <v>2.7097949735444584</v>
      </c>
    </row>
    <row r="31" spans="1:47" x14ac:dyDescent="0.2">
      <c r="A31" t="str">
        <f>$A$13</f>
        <v>Caring, leisure and other service occupations</v>
      </c>
      <c r="B31" s="18">
        <f t="shared" si="29"/>
        <v>8.6485007787043688</v>
      </c>
      <c r="C31" s="18">
        <f t="shared" ref="C31:O31" si="58">C13/C$18*100</f>
        <v>17.350352907805817</v>
      </c>
      <c r="D31" s="18">
        <f t="shared" si="58"/>
        <v>7.094805645028468</v>
      </c>
      <c r="E31" s="18">
        <f t="shared" si="58"/>
        <v>11.008896403928169</v>
      </c>
      <c r="F31" s="18"/>
      <c r="G31" s="18">
        <f t="shared" si="58"/>
        <v>8.4864508162901036</v>
      </c>
      <c r="H31" s="18">
        <f t="shared" si="58"/>
        <v>16.610454863901005</v>
      </c>
      <c r="I31" s="18">
        <f t="shared" si="58"/>
        <v>10.179890975526744</v>
      </c>
      <c r="J31" s="18">
        <f t="shared" si="58"/>
        <v>11.041478118790826</v>
      </c>
      <c r="K31" s="18"/>
      <c r="L31" s="18">
        <f t="shared" si="58"/>
        <v>9.2206620050640495</v>
      </c>
      <c r="M31" s="18">
        <f t="shared" si="58"/>
        <v>16.037801606555433</v>
      </c>
      <c r="N31" s="18">
        <f t="shared" si="58"/>
        <v>10.766546244582683</v>
      </c>
      <c r="O31" s="18">
        <f t="shared" si="58"/>
        <v>11.339141587537915</v>
      </c>
      <c r="Q31" t="str">
        <f>$A$13</f>
        <v>Caring, leisure and other service occupations</v>
      </c>
      <c r="R31" s="18">
        <f t="shared" ref="R31:U31" si="59">R13/R$18*100</f>
        <v>3.4283984406955401</v>
      </c>
      <c r="S31" s="18">
        <f t="shared" si="59"/>
        <v>7.371360849732393</v>
      </c>
      <c r="T31" s="18">
        <f t="shared" si="59"/>
        <v>1.8370764838116136</v>
      </c>
      <c r="U31" s="18">
        <f t="shared" si="59"/>
        <v>3.7741874783608949</v>
      </c>
      <c r="V31" s="18"/>
      <c r="W31" s="18">
        <f t="shared" ref="W31:Z31" si="60">W13/W$18*100</f>
        <v>3.512021704649102</v>
      </c>
      <c r="X31" s="18">
        <f t="shared" si="60"/>
        <v>7.8131111115401541</v>
      </c>
      <c r="Y31" s="18">
        <f t="shared" si="60"/>
        <v>2.1482064439619459</v>
      </c>
      <c r="Z31" s="18">
        <f t="shared" si="60"/>
        <v>4.004551672391492</v>
      </c>
      <c r="AA31" s="18"/>
      <c r="AB31" s="18">
        <f t="shared" ref="AB31:AE31" si="61">AB13/AB$18*100</f>
        <v>4.0154946498079269</v>
      </c>
      <c r="AC31" s="18">
        <f t="shared" si="61"/>
        <v>9.8058760785639478</v>
      </c>
      <c r="AD31" s="18">
        <f t="shared" si="61"/>
        <v>3.04075265570027</v>
      </c>
      <c r="AE31" s="18">
        <f t="shared" si="61"/>
        <v>4.8326008411739867</v>
      </c>
      <c r="AG31" t="str">
        <f>$A$13</f>
        <v>Caring, leisure and other service occupations</v>
      </c>
      <c r="AH31" s="18">
        <f t="shared" ref="AH31:AK31" si="62">AH13/AH$18*100</f>
        <v>17.831730365739922</v>
      </c>
      <c r="AI31" s="18">
        <f t="shared" si="62"/>
        <v>21.042922347943634</v>
      </c>
      <c r="AJ31" s="18">
        <f t="shared" si="62"/>
        <v>17.513599037445733</v>
      </c>
      <c r="AK31" s="18">
        <f t="shared" si="62"/>
        <v>19.274331279096778</v>
      </c>
      <c r="AL31" s="18"/>
      <c r="AM31" s="18">
        <f t="shared" ref="AM31:AP31" si="63">AM13/AM$18*100</f>
        <v>16.749416000854435</v>
      </c>
      <c r="AN31" s="18">
        <f t="shared" si="63"/>
        <v>20.154658938083433</v>
      </c>
      <c r="AO31" s="18">
        <f t="shared" si="63"/>
        <v>22.060093688453094</v>
      </c>
      <c r="AP31" s="18">
        <f t="shared" si="63"/>
        <v>18.770041815721861</v>
      </c>
      <c r="AQ31" s="18"/>
      <c r="AR31" s="18">
        <f t="shared" ref="AR31:AU31" si="64">AR13/AR$18*100</f>
        <v>17.119263867366026</v>
      </c>
      <c r="AS31" s="18">
        <f t="shared" si="64"/>
        <v>18.714715266445818</v>
      </c>
      <c r="AT31" s="18">
        <f t="shared" si="64"/>
        <v>21.928493548037537</v>
      </c>
      <c r="AU31" s="18">
        <f t="shared" si="64"/>
        <v>18.270372198391655</v>
      </c>
    </row>
    <row r="32" spans="1:47" x14ac:dyDescent="0.2">
      <c r="A32" t="str">
        <f>$A$14</f>
        <v>Sales and customer service occupations</v>
      </c>
      <c r="B32" s="18">
        <f t="shared" si="29"/>
        <v>5.4653653416278472</v>
      </c>
      <c r="C32" s="18">
        <f t="shared" ref="C32:O32" si="65">C14/C$18*100</f>
        <v>18.448345803272197</v>
      </c>
      <c r="D32" s="18">
        <f t="shared" si="65"/>
        <v>5.2803531718029015</v>
      </c>
      <c r="E32" s="18">
        <f t="shared" si="65"/>
        <v>9.2439413823017329</v>
      </c>
      <c r="F32" s="18"/>
      <c r="G32" s="18">
        <f t="shared" si="65"/>
        <v>4.7244886005974767</v>
      </c>
      <c r="H32" s="18">
        <f t="shared" si="65"/>
        <v>17.489887360621015</v>
      </c>
      <c r="I32" s="18">
        <f t="shared" si="65"/>
        <v>3.9363243970409725</v>
      </c>
      <c r="J32" s="18">
        <f t="shared" si="65"/>
        <v>8.3185179696422953</v>
      </c>
      <c r="K32" s="18"/>
      <c r="L32" s="18">
        <f t="shared" si="65"/>
        <v>4.2848542512275145</v>
      </c>
      <c r="M32" s="18">
        <f t="shared" si="65"/>
        <v>17.924552559773591</v>
      </c>
      <c r="N32" s="18">
        <f t="shared" si="65"/>
        <v>2.9456533430775718</v>
      </c>
      <c r="O32" s="18">
        <f t="shared" si="65"/>
        <v>7.9790843777936962</v>
      </c>
      <c r="Q32" t="str">
        <f>$A$14</f>
        <v>Sales and customer service occupations</v>
      </c>
      <c r="R32" s="18">
        <f t="shared" ref="R32:U32" si="66">R14/R$18*100</f>
        <v>3.5507936564107405</v>
      </c>
      <c r="S32" s="18">
        <f t="shared" si="66"/>
        <v>20.856396112978299</v>
      </c>
      <c r="T32" s="18">
        <f t="shared" si="66"/>
        <v>3.9873906563378032</v>
      </c>
      <c r="U32" s="18">
        <f t="shared" si="66"/>
        <v>6.1824400323735418</v>
      </c>
      <c r="V32" s="18"/>
      <c r="W32" s="18">
        <f t="shared" ref="W32:Z32" si="67">W14/W$18*100</f>
        <v>3.2801061024072866</v>
      </c>
      <c r="X32" s="18">
        <f t="shared" si="67"/>
        <v>19.271897667117113</v>
      </c>
      <c r="Y32" s="18">
        <f t="shared" si="67"/>
        <v>3.9785503362743806</v>
      </c>
      <c r="Z32" s="18">
        <f t="shared" si="67"/>
        <v>5.9135629908186473</v>
      </c>
      <c r="AA32" s="18"/>
      <c r="AB32" s="18">
        <f>AB14/AB$18*100</f>
        <v>3.2060408455526086</v>
      </c>
      <c r="AC32" s="18">
        <f t="shared" ref="AC32:AE32" si="68">AC14/AC$18*100</f>
        <v>20.204058436912494</v>
      </c>
      <c r="AD32" s="18">
        <f t="shared" si="68"/>
        <v>3.219107166760951</v>
      </c>
      <c r="AE32" s="18">
        <f t="shared" si="68"/>
        <v>6.0092311197037711</v>
      </c>
      <c r="AG32" t="str">
        <f>$A$14</f>
        <v>Sales and customer service occupations</v>
      </c>
      <c r="AH32" s="18">
        <f t="shared" ref="AH32:AK32" si="69">AH14/AH$18*100</f>
        <v>8.8334892226804964</v>
      </c>
      <c r="AI32" s="18">
        <f t="shared" si="69"/>
        <v>17.557284568611596</v>
      </c>
      <c r="AJ32" s="18">
        <f t="shared" si="69"/>
        <v>7.8425066984887897</v>
      </c>
      <c r="AK32" s="18">
        <f t="shared" si="69"/>
        <v>12.741613546920041</v>
      </c>
      <c r="AL32" s="18"/>
      <c r="AM32" s="18">
        <f t="shared" ref="AM32:AP32" si="70">AM14/AM$18*100</f>
        <v>7.1237352333035266</v>
      </c>
      <c r="AN32" s="18">
        <f t="shared" si="70"/>
        <v>16.771965182483591</v>
      </c>
      <c r="AO32" s="18">
        <f t="shared" si="70"/>
        <v>3.8738651811859279</v>
      </c>
      <c r="AP32" s="18">
        <f t="shared" si="70"/>
        <v>10.959848369166441</v>
      </c>
      <c r="AQ32" s="18"/>
      <c r="AR32" s="18">
        <f t="shared" ref="AR32:AU32" si="71">AR14/AR$18*100</f>
        <v>5.9219039354294214</v>
      </c>
      <c r="AS32" s="18">
        <f t="shared" si="71"/>
        <v>16.945394449987862</v>
      </c>
      <c r="AT32" s="18">
        <f t="shared" si="71"/>
        <v>2.5505771434915001</v>
      </c>
      <c r="AU32" s="18">
        <f t="shared" si="71"/>
        <v>10.077512364891582</v>
      </c>
    </row>
    <row r="33" spans="1:47" x14ac:dyDescent="0.2">
      <c r="A33" t="str">
        <f>$A$15</f>
        <v>Process, plant and machine operatives</v>
      </c>
      <c r="B33" s="18">
        <f t="shared" si="29"/>
        <v>11.761774982397476</v>
      </c>
      <c r="C33" s="18">
        <f t="shared" ref="C33:O33" si="72">C15/C$18*100</f>
        <v>3.9545093391848432</v>
      </c>
      <c r="D33" s="18">
        <f t="shared" si="72"/>
        <v>7.1089948488501458</v>
      </c>
      <c r="E33" s="18">
        <f t="shared" si="72"/>
        <v>8.9157428881824785</v>
      </c>
      <c r="F33" s="18"/>
      <c r="G33" s="18">
        <f t="shared" si="72"/>
        <v>9.76391803306743</v>
      </c>
      <c r="H33" s="18">
        <f t="shared" si="72"/>
        <v>4.5468931012841249</v>
      </c>
      <c r="I33" s="18">
        <f t="shared" si="72"/>
        <v>8.2106242377402552</v>
      </c>
      <c r="J33" s="18">
        <f t="shared" si="72"/>
        <v>8.0663245759909277</v>
      </c>
      <c r="K33" s="18"/>
      <c r="L33" s="18">
        <f t="shared" si="72"/>
        <v>8.1733290695978305</v>
      </c>
      <c r="M33" s="18">
        <f t="shared" si="72"/>
        <v>5.0366293408632261</v>
      </c>
      <c r="N33" s="18">
        <f t="shared" si="72"/>
        <v>8.8345930884246506</v>
      </c>
      <c r="O33" s="18">
        <f t="shared" si="72"/>
        <v>7.3671679580500955</v>
      </c>
      <c r="Q33" t="str">
        <f>$A$15</f>
        <v>Process, plant and machine operatives</v>
      </c>
      <c r="R33" s="18">
        <f t="shared" ref="R33:U33" si="73">R15/R$18*100</f>
        <v>15.958086518768585</v>
      </c>
      <c r="S33" s="18">
        <f t="shared" si="73"/>
        <v>10.101571036291809</v>
      </c>
      <c r="T33" s="18">
        <f t="shared" si="73"/>
        <v>9.509950133027175</v>
      </c>
      <c r="U33" s="18">
        <f t="shared" si="73"/>
        <v>14.12171186380991</v>
      </c>
      <c r="V33" s="18"/>
      <c r="W33" s="18">
        <f t="shared" ref="W33:Z33" si="74">W15/W$18*100</f>
        <v>13.702268420167663</v>
      </c>
      <c r="X33" s="18">
        <f t="shared" si="74"/>
        <v>11.67786898699922</v>
      </c>
      <c r="Y33" s="18">
        <f t="shared" si="74"/>
        <v>11.9557176420782</v>
      </c>
      <c r="Z33" s="18">
        <f t="shared" si="74"/>
        <v>13.138340970142709</v>
      </c>
      <c r="AA33" s="18"/>
      <c r="AB33" s="18">
        <f t="shared" ref="AB33:AE33" si="75">AB15/AB$18*100</f>
        <v>11.270885727830029</v>
      </c>
      <c r="AC33" s="18">
        <f t="shared" si="75"/>
        <v>11.548311520097904</v>
      </c>
      <c r="AD33" s="18">
        <f t="shared" si="75"/>
        <v>13.196886254901427</v>
      </c>
      <c r="AE33" s="18">
        <f t="shared" si="75"/>
        <v>11.587652532441727</v>
      </c>
      <c r="AG33" t="str">
        <f>$A$15</f>
        <v>Process, plant and machine operatives</v>
      </c>
      <c r="AH33" s="18">
        <f t="shared" ref="AH33:AK33" si="76">AH15/AH$18*100</f>
        <v>4.3796031853746138</v>
      </c>
      <c r="AI33" s="18">
        <f t="shared" si="76"/>
        <v>1.6798856059176324</v>
      </c>
      <c r="AJ33" s="18">
        <f t="shared" si="76"/>
        <v>2.3512265646269412</v>
      </c>
      <c r="AK33" s="18">
        <f t="shared" si="76"/>
        <v>2.9680816936689909</v>
      </c>
      <c r="AL33" s="18"/>
      <c r="AM33" s="18">
        <f t="shared" ref="AM33:AP33" si="77">AM15/AM$18*100</f>
        <v>3.2219709266004988</v>
      </c>
      <c r="AN33" s="18">
        <f t="shared" si="77"/>
        <v>1.674022096298597</v>
      </c>
      <c r="AO33" s="18">
        <f t="shared" si="77"/>
        <v>2.6710056623939002</v>
      </c>
      <c r="AP33" s="18">
        <f t="shared" si="77"/>
        <v>2.4957957275420282</v>
      </c>
      <c r="AQ33" s="18"/>
      <c r="AR33" s="18">
        <f t="shared" ref="AR33:AU33" si="78">AR15/AR$18*100</f>
        <v>3.4729294245042071</v>
      </c>
      <c r="AS33" s="18">
        <f t="shared" si="78"/>
        <v>2.2395466581251808</v>
      </c>
      <c r="AT33" s="18">
        <f t="shared" si="78"/>
        <v>2.5321096106751009</v>
      </c>
      <c r="AU33" s="18">
        <f t="shared" si="78"/>
        <v>2.8712071987161982</v>
      </c>
    </row>
    <row r="34" spans="1:47" x14ac:dyDescent="0.2">
      <c r="A34" t="str">
        <f>$A$16</f>
        <v>Elementary occupations</v>
      </c>
      <c r="B34" s="18">
        <f t="shared" si="29"/>
        <v>10.737993150436056</v>
      </c>
      <c r="C34" s="18">
        <f t="shared" ref="C34:O34" si="79">C16/C$18*100</f>
        <v>20.11946398595526</v>
      </c>
      <c r="D34" s="18">
        <f t="shared" si="79"/>
        <v>5.6251671082405901</v>
      </c>
      <c r="E34" s="18">
        <f t="shared" si="79"/>
        <v>12.868675837247153</v>
      </c>
      <c r="F34" s="18"/>
      <c r="G34" s="18">
        <f t="shared" si="79"/>
        <v>8.9217970035494734</v>
      </c>
      <c r="H34" s="18">
        <f t="shared" si="79"/>
        <v>17.822728878127077</v>
      </c>
      <c r="I34" s="18">
        <f t="shared" si="79"/>
        <v>5.2234731424564345</v>
      </c>
      <c r="J34" s="18">
        <f t="shared" si="79"/>
        <v>11.043710130125833</v>
      </c>
      <c r="K34" s="18"/>
      <c r="L34" s="18">
        <f t="shared" si="79"/>
        <v>9.4020637525037376</v>
      </c>
      <c r="M34" s="18">
        <f t="shared" si="79"/>
        <v>14.690613056364851</v>
      </c>
      <c r="N34" s="18">
        <f t="shared" si="79"/>
        <v>6.6518924654553819</v>
      </c>
      <c r="O34" s="18">
        <f t="shared" si="79"/>
        <v>10.560408464616563</v>
      </c>
      <c r="Q34" t="str">
        <f>$A$16</f>
        <v>Elementary occupations</v>
      </c>
      <c r="R34" s="18">
        <f t="shared" ref="R34:U34" si="80">R16/R$18*100</f>
        <v>12.738543368815813</v>
      </c>
      <c r="S34" s="18">
        <f t="shared" si="80"/>
        <v>25.092117229543149</v>
      </c>
      <c r="T34" s="18">
        <f t="shared" si="80"/>
        <v>5.6078928101646284</v>
      </c>
      <c r="U34" s="18">
        <f t="shared" si="80"/>
        <v>13.49993910501227</v>
      </c>
      <c r="V34" s="18"/>
      <c r="W34" s="18">
        <f t="shared" ref="W34:Z34" si="81">W16/W$18*100</f>
        <v>10.748208836375174</v>
      </c>
      <c r="X34" s="18">
        <f t="shared" si="81"/>
        <v>20.393990414628192</v>
      </c>
      <c r="Y34" s="18">
        <f t="shared" si="81"/>
        <v>5.900770553634703</v>
      </c>
      <c r="Z34" s="18">
        <f t="shared" si="81"/>
        <v>11.604034384086393</v>
      </c>
      <c r="AA34" s="18"/>
      <c r="AB34" s="18">
        <f t="shared" ref="AB34:AE34" si="82">AB16/AB$18*100</f>
        <v>11.443220928447408</v>
      </c>
      <c r="AC34" s="18">
        <f t="shared" si="82"/>
        <v>14.92018200937639</v>
      </c>
      <c r="AD34" s="18">
        <f t="shared" si="82"/>
        <v>7.5668251634500558</v>
      </c>
      <c r="AE34" s="18">
        <f t="shared" si="82"/>
        <v>11.47071552010245</v>
      </c>
      <c r="AG34" t="str">
        <f>$A$16</f>
        <v>Elementary occupations</v>
      </c>
      <c r="AH34" s="18">
        <f t="shared" ref="AH34:AK34" si="83">AH16/AH$18*100</f>
        <v>7.2186154129522322</v>
      </c>
      <c r="AI34" s="18">
        <f t="shared" si="83"/>
        <v>18.279411674377446</v>
      </c>
      <c r="AJ34" s="18">
        <f t="shared" si="83"/>
        <v>5.6593981112333003</v>
      </c>
      <c r="AK34" s="18">
        <f t="shared" si="83"/>
        <v>12.147476756195033</v>
      </c>
      <c r="AL34" s="18"/>
      <c r="AM34" s="18">
        <f t="shared" ref="AM34:AP34" si="84">AM16/AM$18*100</f>
        <v>5.8879659751811531</v>
      </c>
      <c r="AN34" s="18">
        <f t="shared" si="84"/>
        <v>16.786839424448484</v>
      </c>
      <c r="AO34" s="18">
        <f t="shared" si="84"/>
        <v>4.2216371627045692</v>
      </c>
      <c r="AP34" s="18">
        <f t="shared" si="84"/>
        <v>10.428313376918986</v>
      </c>
      <c r="AQ34" s="18"/>
      <c r="AR34" s="18">
        <f t="shared" ref="AR34:AU34" si="85">AR16/AR$18*100</f>
        <v>6.3047016946095686</v>
      </c>
      <c r="AS34" s="18">
        <f t="shared" si="85"/>
        <v>14.592002079156769</v>
      </c>
      <c r="AT34" s="18">
        <f t="shared" si="85"/>
        <v>5.3300307765901573</v>
      </c>
      <c r="AU34" s="18">
        <f t="shared" si="85"/>
        <v>9.5906845553663462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5.1007595243225836</v>
      </c>
      <c r="C44" s="27">
        <f t="shared" ref="C44:E44" si="93">H8-C8</f>
        <v>2.4516420036683728</v>
      </c>
      <c r="D44" s="27">
        <f t="shared" si="93"/>
        <v>1.6252902335822856</v>
      </c>
      <c r="E44" s="27">
        <f t="shared" si="93"/>
        <v>9.177691761573243</v>
      </c>
      <c r="F44" s="27"/>
      <c r="G44" s="27">
        <f>L8-G8</f>
        <v>-1.3791143940153958</v>
      </c>
      <c r="H44" s="27">
        <f t="shared" ref="H44:J44" si="94">M8-H8</f>
        <v>1.1409843260896659</v>
      </c>
      <c r="I44" s="27">
        <f t="shared" si="94"/>
        <v>1.2733507298252835</v>
      </c>
      <c r="J44" s="27">
        <f t="shared" si="94"/>
        <v>1.0352206618995581</v>
      </c>
      <c r="K44" s="27"/>
      <c r="L44" s="27">
        <f>L8-B8</f>
        <v>3.7216451303071878</v>
      </c>
      <c r="M44" s="27">
        <f t="shared" ref="M44:O44" si="95">M8-C8</f>
        <v>3.5926263297580388</v>
      </c>
      <c r="N44" s="27">
        <f t="shared" si="95"/>
        <v>2.8986409634075692</v>
      </c>
      <c r="O44" s="27">
        <f t="shared" si="95"/>
        <v>10.212912423472801</v>
      </c>
      <c r="Q44" t="str">
        <f>$A$8</f>
        <v>Managers, directors and senior officials</v>
      </c>
      <c r="R44" s="27">
        <f>W8-R8</f>
        <v>3.1315916603046432</v>
      </c>
      <c r="S44" s="27">
        <f t="shared" ref="S44:S52" si="96">X8-S8</f>
        <v>1.1164779099672986</v>
      </c>
      <c r="T44" s="27">
        <f t="shared" ref="T44:T52" si="97">Y8-T8</f>
        <v>1.0194409432754847</v>
      </c>
      <c r="U44" s="27">
        <f t="shared" ref="U44:U52" si="98">Z8-U8</f>
        <v>5.2675105135474212</v>
      </c>
      <c r="V44" s="27"/>
      <c r="W44" s="27">
        <f>AB8-W8</f>
        <v>-1.6008659938920005</v>
      </c>
      <c r="X44" s="27">
        <f t="shared" ref="X44:X52" si="99">AC8-X8</f>
        <v>0.45641729523697538</v>
      </c>
      <c r="Y44" s="27">
        <f t="shared" ref="Y44:Y52" si="100">AD8-Y8</f>
        <v>0.93939093850650668</v>
      </c>
      <c r="Z44" s="27">
        <f t="shared" ref="Z44:Z52" si="101">AE8-Z8</f>
        <v>-0.20505776014851307</v>
      </c>
      <c r="AA44" s="27"/>
      <c r="AB44" s="27">
        <f>AB8-R8</f>
        <v>1.5307256664126427</v>
      </c>
      <c r="AC44" s="27">
        <f t="shared" ref="AC44:AC52" si="102">AC8-S8</f>
        <v>1.5728952052042739</v>
      </c>
      <c r="AD44" s="27">
        <f t="shared" ref="AD44:AD52" si="103">AD8-T8</f>
        <v>1.9588318817819914</v>
      </c>
      <c r="AE44" s="27">
        <f t="shared" ref="AE44:AE52" si="104">AE8-U8</f>
        <v>5.0624527533989081</v>
      </c>
      <c r="AG44" t="str">
        <f>$A$8</f>
        <v>Managers, directors and senior officials</v>
      </c>
      <c r="AH44" s="27">
        <f>AM8-AH8</f>
        <v>1.9691678640179084</v>
      </c>
      <c r="AI44" s="27">
        <f t="shared" ref="AI44:AI52" si="105">AN8-AI8</f>
        <v>1.3351640937010765</v>
      </c>
      <c r="AJ44" s="27">
        <f t="shared" ref="AJ44:AJ52" si="106">AO8-AJ8</f>
        <v>0.60584929030680534</v>
      </c>
      <c r="AK44" s="27">
        <f t="shared" ref="AK44:AK52" si="107">AP8-AK8</f>
        <v>3.9101812480257916</v>
      </c>
      <c r="AL44" s="27"/>
      <c r="AM44" s="27">
        <f>AR8-AM8</f>
        <v>0.22175159987664017</v>
      </c>
      <c r="AN44" s="27">
        <f t="shared" ref="AN44:AN52" si="108">AS8-AN8</f>
        <v>0.68456703085269144</v>
      </c>
      <c r="AO44" s="27">
        <f t="shared" ref="AO44:AO52" si="109">AT8-AO8</f>
        <v>0.33395979131876485</v>
      </c>
      <c r="AP44" s="27">
        <f t="shared" ref="AP44:AP52" si="110">AU8-AP8</f>
        <v>1.240278422048096</v>
      </c>
      <c r="AQ44" s="27"/>
      <c r="AR44" s="27">
        <f>AR8-AH8</f>
        <v>2.1909194638945486</v>
      </c>
      <c r="AS44" s="27">
        <f t="shared" ref="AS44:AS52" si="111">AS8-AI8</f>
        <v>2.0197311245537679</v>
      </c>
      <c r="AT44" s="27">
        <f t="shared" ref="AT44:AT52" si="112">AT8-AJ8</f>
        <v>0.9398090816255702</v>
      </c>
      <c r="AU44" s="27">
        <f t="shared" ref="AU44:AU52" si="113">AU8-AK8</f>
        <v>5.1504596700738876</v>
      </c>
    </row>
    <row r="45" spans="1:47" x14ac:dyDescent="0.2">
      <c r="A45" t="str">
        <f>$A$9</f>
        <v>Professional occupations</v>
      </c>
      <c r="B45" s="27">
        <f t="shared" ref="B45:B54" si="114">G9-B9</f>
        <v>12.356070090832524</v>
      </c>
      <c r="C45" s="27">
        <f t="shared" ref="C45:C54" si="115">H9-C9</f>
        <v>3.8303447135076176</v>
      </c>
      <c r="D45" s="27">
        <f t="shared" ref="D45:D54" si="116">I9-D9</f>
        <v>0.41875330729824611</v>
      </c>
      <c r="E45" s="27">
        <f t="shared" ref="E45:E54" si="117">J9-E9</f>
        <v>16.605168111638392</v>
      </c>
      <c r="F45" s="27"/>
      <c r="G45" s="27">
        <f t="shared" ref="G45:G54" si="118">L9-G9</f>
        <v>13.476509269332695</v>
      </c>
      <c r="H45" s="27">
        <f t="shared" ref="H45:H54" si="119">M9-H9</f>
        <v>3.0623630478545003</v>
      </c>
      <c r="I45" s="27">
        <f t="shared" ref="I45:I54" si="120">N9-I9</f>
        <v>-2.13817270279133E-2</v>
      </c>
      <c r="J45" s="27">
        <f t="shared" ref="J45:J54" si="121">O9-J9</f>
        <v>16.517490590159284</v>
      </c>
      <c r="K45" s="27"/>
      <c r="L45" s="27">
        <f t="shared" ref="L45:L54" si="122">L9-B9</f>
        <v>25.832579360165219</v>
      </c>
      <c r="M45" s="27">
        <f t="shared" ref="M45:M54" si="123">M9-C9</f>
        <v>6.8927077613621179</v>
      </c>
      <c r="N45" s="27">
        <f t="shared" ref="N45:N54" si="124">N9-D9</f>
        <v>0.39737158027033281</v>
      </c>
      <c r="O45" s="27">
        <f t="shared" ref="O45:O54" si="125">O9-E9</f>
        <v>33.122658701797675</v>
      </c>
      <c r="Q45" t="str">
        <f>$A$9</f>
        <v>Professional occupations</v>
      </c>
      <c r="R45" s="27">
        <f t="shared" ref="R45:R52" si="126">W9-R9</f>
        <v>6.5202704730438725</v>
      </c>
      <c r="S45" s="27">
        <f t="shared" si="96"/>
        <v>1.6780089957676338</v>
      </c>
      <c r="T45" s="27">
        <f t="shared" si="97"/>
        <v>-1.3373414051877681</v>
      </c>
      <c r="U45" s="27">
        <f t="shared" si="98"/>
        <v>6.8609380636237418</v>
      </c>
      <c r="V45" s="27"/>
      <c r="W45" s="27">
        <f t="shared" ref="W45:W52" si="127">AB9-W9</f>
        <v>9.5865803953281912</v>
      </c>
      <c r="X45" s="27">
        <f t="shared" si="99"/>
        <v>1.4946545749285569</v>
      </c>
      <c r="Y45" s="27">
        <f t="shared" si="100"/>
        <v>-0.78108111343843056</v>
      </c>
      <c r="Z45" s="27">
        <f t="shared" si="101"/>
        <v>10.300153856818312</v>
      </c>
      <c r="AA45" s="27"/>
      <c r="AB45" s="27">
        <f t="shared" ref="AB45:AB52" si="128">AB9-R9</f>
        <v>16.106850868372064</v>
      </c>
      <c r="AC45" s="27">
        <f t="shared" si="102"/>
        <v>3.1726635706961908</v>
      </c>
      <c r="AD45" s="27">
        <f t="shared" si="103"/>
        <v>-2.1184225186261987</v>
      </c>
      <c r="AE45" s="27">
        <f t="shared" si="104"/>
        <v>17.161091920442054</v>
      </c>
      <c r="AG45" t="str">
        <f>$A$9</f>
        <v>Professional occupations</v>
      </c>
      <c r="AH45" s="27">
        <f t="shared" ref="AH45:AH52" si="129">AM9-AH9</f>
        <v>5.8357996177886591</v>
      </c>
      <c r="AI45" s="27">
        <f t="shared" si="105"/>
        <v>2.1523357177399838</v>
      </c>
      <c r="AJ45" s="27">
        <f t="shared" si="106"/>
        <v>1.7560947124860165</v>
      </c>
      <c r="AK45" s="27">
        <f t="shared" si="107"/>
        <v>9.7442300480146642</v>
      </c>
      <c r="AL45" s="27"/>
      <c r="AM45" s="27">
        <f t="shared" ref="AM45:AM52" si="130">AR9-AM9</f>
        <v>3.8899288740045179</v>
      </c>
      <c r="AN45" s="27">
        <f t="shared" si="108"/>
        <v>1.5677084729259469</v>
      </c>
      <c r="AO45" s="27">
        <f t="shared" si="109"/>
        <v>0.75969938641051549</v>
      </c>
      <c r="AP45" s="27">
        <f t="shared" si="110"/>
        <v>6.2173367333409786</v>
      </c>
      <c r="AQ45" s="27"/>
      <c r="AR45" s="27">
        <f t="shared" ref="AR45:AR52" si="131">AR9-AH9</f>
        <v>9.725728491793177</v>
      </c>
      <c r="AS45" s="27">
        <f t="shared" si="111"/>
        <v>3.7200441906659307</v>
      </c>
      <c r="AT45" s="27">
        <f t="shared" si="112"/>
        <v>2.5157940988965319</v>
      </c>
      <c r="AU45" s="27">
        <f t="shared" si="113"/>
        <v>15.961566781355643</v>
      </c>
    </row>
    <row r="46" spans="1:47" x14ac:dyDescent="0.2">
      <c r="A46" t="str">
        <f>$A$10</f>
        <v>Associate professional occupations</v>
      </c>
      <c r="B46" s="27">
        <f t="shared" si="114"/>
        <v>5.8737494724800996</v>
      </c>
      <c r="C46" s="27">
        <f t="shared" si="115"/>
        <v>1.8749142582192277</v>
      </c>
      <c r="D46" s="27">
        <f t="shared" si="116"/>
        <v>-0.23817603405355481</v>
      </c>
      <c r="E46" s="27">
        <f t="shared" si="117"/>
        <v>7.5104876966457752</v>
      </c>
      <c r="F46" s="27"/>
      <c r="G46" s="27">
        <f t="shared" si="118"/>
        <v>5.2689113140893014</v>
      </c>
      <c r="H46" s="27">
        <f t="shared" si="119"/>
        <v>2.9315059363402174</v>
      </c>
      <c r="I46" s="27">
        <f t="shared" si="120"/>
        <v>0.16111576850618015</v>
      </c>
      <c r="J46" s="27">
        <f t="shared" si="121"/>
        <v>8.3615330189356953</v>
      </c>
      <c r="K46" s="27"/>
      <c r="L46" s="27">
        <f t="shared" si="122"/>
        <v>11.142660786569401</v>
      </c>
      <c r="M46" s="27">
        <f t="shared" si="123"/>
        <v>4.8064201945594451</v>
      </c>
      <c r="N46" s="27">
        <f t="shared" si="124"/>
        <v>-7.7060265547374662E-2</v>
      </c>
      <c r="O46" s="27">
        <f t="shared" si="125"/>
        <v>15.872020715581471</v>
      </c>
      <c r="Q46" t="str">
        <f>$A$10</f>
        <v>Associate professional occupations</v>
      </c>
      <c r="R46" s="27">
        <f t="shared" si="126"/>
        <v>3.029321578261122</v>
      </c>
      <c r="S46" s="27">
        <f t="shared" si="96"/>
        <v>0.97807712623293241</v>
      </c>
      <c r="T46" s="27">
        <f t="shared" si="97"/>
        <v>-0.79217924797416606</v>
      </c>
      <c r="U46" s="27">
        <f t="shared" si="98"/>
        <v>3.2152194565198933</v>
      </c>
      <c r="V46" s="27"/>
      <c r="W46" s="27">
        <f>AB10-W10</f>
        <v>-0.86074572113083647</v>
      </c>
      <c r="X46" s="27">
        <f t="shared" si="99"/>
        <v>2.3665738333469299E-2</v>
      </c>
      <c r="Y46" s="27">
        <f t="shared" si="100"/>
        <v>1.3583722109344887E-2</v>
      </c>
      <c r="Z46" s="27">
        <f t="shared" si="101"/>
        <v>-0.82349626068802451</v>
      </c>
      <c r="AA46" s="27"/>
      <c r="AB46" s="27">
        <f t="shared" si="128"/>
        <v>2.1685758571302856</v>
      </c>
      <c r="AC46" s="27">
        <f t="shared" si="102"/>
        <v>1.0017428645664017</v>
      </c>
      <c r="AD46" s="27">
        <f t="shared" si="103"/>
        <v>-0.77859552586482117</v>
      </c>
      <c r="AE46" s="27">
        <f t="shared" si="104"/>
        <v>2.3917231958318688</v>
      </c>
      <c r="AG46" t="str">
        <f>$A$10</f>
        <v>Associate professional occupations</v>
      </c>
      <c r="AH46" s="27">
        <f t="shared" si="129"/>
        <v>2.8444278942189563</v>
      </c>
      <c r="AI46" s="27">
        <f t="shared" si="105"/>
        <v>0.89683713198629267</v>
      </c>
      <c r="AJ46" s="27">
        <f t="shared" si="106"/>
        <v>0.5540032139206108</v>
      </c>
      <c r="AK46" s="27">
        <f t="shared" si="107"/>
        <v>4.2952682401258606</v>
      </c>
      <c r="AL46" s="27"/>
      <c r="AM46" s="27">
        <f t="shared" si="130"/>
        <v>6.1296570352201574</v>
      </c>
      <c r="AN46" s="27">
        <f t="shared" si="108"/>
        <v>2.9078401980067525</v>
      </c>
      <c r="AO46" s="27">
        <f t="shared" si="109"/>
        <v>0.14753204639683615</v>
      </c>
      <c r="AP46" s="27">
        <f t="shared" si="110"/>
        <v>9.1850292796237447</v>
      </c>
      <c r="AQ46" s="27"/>
      <c r="AR46" s="27">
        <f t="shared" si="131"/>
        <v>8.9740849294391136</v>
      </c>
      <c r="AS46" s="27">
        <f t="shared" si="111"/>
        <v>3.8046773299930452</v>
      </c>
      <c r="AT46" s="27">
        <f t="shared" si="112"/>
        <v>0.70153526031744695</v>
      </c>
      <c r="AU46" s="27">
        <f t="shared" si="113"/>
        <v>13.480297519749605</v>
      </c>
    </row>
    <row r="47" spans="1:47" x14ac:dyDescent="0.2">
      <c r="A47" t="str">
        <f>$A$11</f>
        <v>Administrative and secretarial occupations</v>
      </c>
      <c r="B47" s="27">
        <f t="shared" si="114"/>
        <v>0.57608518719818846</v>
      </c>
      <c r="C47" s="27">
        <f t="shared" si="115"/>
        <v>-0.96072525631612038</v>
      </c>
      <c r="D47" s="27">
        <f t="shared" si="116"/>
        <v>0.17037003609130785</v>
      </c>
      <c r="E47" s="27">
        <f t="shared" si="117"/>
        <v>-0.21427003302662229</v>
      </c>
      <c r="F47" s="27"/>
      <c r="G47" s="27">
        <f t="shared" si="118"/>
        <v>-0.25597256789852807</v>
      </c>
      <c r="H47" s="27">
        <f t="shared" si="119"/>
        <v>-2.5701118481131324</v>
      </c>
      <c r="I47" s="27">
        <f t="shared" si="120"/>
        <v>-0.14942970672041422</v>
      </c>
      <c r="J47" s="27">
        <f t="shared" si="121"/>
        <v>-2.9755141227320792</v>
      </c>
      <c r="K47" s="27"/>
      <c r="L47" s="27">
        <f t="shared" si="122"/>
        <v>0.32011261929966039</v>
      </c>
      <c r="M47" s="27">
        <f t="shared" si="123"/>
        <v>-3.5308371044292528</v>
      </c>
      <c r="N47" s="27">
        <f t="shared" si="124"/>
        <v>2.0940329370893629E-2</v>
      </c>
      <c r="O47" s="27">
        <f t="shared" si="125"/>
        <v>-3.1897841557587014</v>
      </c>
      <c r="Q47" t="str">
        <f>$A$11</f>
        <v>Administrative and secretarial occupations</v>
      </c>
      <c r="R47" s="27">
        <f t="shared" si="126"/>
        <v>0.84994716692419736</v>
      </c>
      <c r="S47" s="27">
        <f t="shared" si="96"/>
        <v>0.27796300093155102</v>
      </c>
      <c r="T47" s="27">
        <f t="shared" si="97"/>
        <v>-0.10504118123038586</v>
      </c>
      <c r="U47" s="27">
        <f t="shared" si="98"/>
        <v>1.0228689866253635</v>
      </c>
      <c r="V47" s="27"/>
      <c r="W47" s="27">
        <f t="shared" si="127"/>
        <v>1.8137737116116686</v>
      </c>
      <c r="X47" s="27">
        <f t="shared" si="99"/>
        <v>-0.24270632141753001</v>
      </c>
      <c r="Y47" s="27">
        <f t="shared" si="100"/>
        <v>8.3625923670583913E-2</v>
      </c>
      <c r="Z47" s="27">
        <f t="shared" si="101"/>
        <v>1.6546933138647226</v>
      </c>
      <c r="AA47" s="27"/>
      <c r="AB47" s="27">
        <f t="shared" si="128"/>
        <v>2.6637208785358659</v>
      </c>
      <c r="AC47" s="27">
        <f t="shared" si="102"/>
        <v>3.5256679514021005E-2</v>
      </c>
      <c r="AD47" s="27">
        <f t="shared" si="103"/>
        <v>-2.1415257559801948E-2</v>
      </c>
      <c r="AE47" s="27">
        <f t="shared" si="104"/>
        <v>2.6775623004900861</v>
      </c>
      <c r="AG47" t="str">
        <f>$A$11</f>
        <v>Administrative and secretarial occupations</v>
      </c>
      <c r="AH47" s="27">
        <f t="shared" si="129"/>
        <v>-0.27386197972599291</v>
      </c>
      <c r="AI47" s="27">
        <f t="shared" si="105"/>
        <v>-1.2386882572476701</v>
      </c>
      <c r="AJ47" s="27">
        <f t="shared" si="106"/>
        <v>0.27541121732169405</v>
      </c>
      <c r="AK47" s="27">
        <f t="shared" si="107"/>
        <v>-1.2371390196519698</v>
      </c>
      <c r="AL47" s="27"/>
      <c r="AM47" s="27">
        <f t="shared" si="130"/>
        <v>-2.06974627951017</v>
      </c>
      <c r="AN47" s="27">
        <f t="shared" si="108"/>
        <v>-2.3274055266956069</v>
      </c>
      <c r="AO47" s="27">
        <f t="shared" si="109"/>
        <v>-0.23305563039099875</v>
      </c>
      <c r="AP47" s="27">
        <f>AU11-AP11</f>
        <v>-4.6302074365967769</v>
      </c>
      <c r="AQ47" s="27"/>
      <c r="AR47" s="27">
        <f t="shared" si="131"/>
        <v>-2.3436082592361629</v>
      </c>
      <c r="AS47" s="27">
        <f t="shared" si="111"/>
        <v>-3.5660937839432769</v>
      </c>
      <c r="AT47" s="27">
        <f t="shared" si="112"/>
        <v>4.2355586930695299E-2</v>
      </c>
      <c r="AU47" s="27">
        <f t="shared" si="113"/>
        <v>-5.8673464562487467</v>
      </c>
    </row>
    <row r="48" spans="1:47" x14ac:dyDescent="0.2">
      <c r="A48" t="str">
        <f>$A$12</f>
        <v>Skilled trades occupations</v>
      </c>
      <c r="B48" s="27">
        <f t="shared" si="114"/>
        <v>-3.9806345954462472</v>
      </c>
      <c r="C48" s="27">
        <f t="shared" si="115"/>
        <v>-1.3370291449217779</v>
      </c>
      <c r="D48" s="27">
        <f t="shared" si="116"/>
        <v>-1.7214633153532084</v>
      </c>
      <c r="E48" s="27">
        <f t="shared" si="117"/>
        <v>-7.039127055721238</v>
      </c>
      <c r="F48" s="27"/>
      <c r="G48" s="27">
        <f t="shared" si="118"/>
        <v>-5.3482196847188348</v>
      </c>
      <c r="H48" s="27">
        <f t="shared" si="119"/>
        <v>0.46870264565185504</v>
      </c>
      <c r="I48" s="27">
        <f t="shared" si="120"/>
        <v>-0.41853348692460202</v>
      </c>
      <c r="J48" s="27">
        <f t="shared" si="121"/>
        <v>-5.2980505259915773</v>
      </c>
      <c r="K48" s="27"/>
      <c r="L48" s="27">
        <f t="shared" si="122"/>
        <v>-9.328854280165082</v>
      </c>
      <c r="M48" s="27">
        <f t="shared" si="123"/>
        <v>-0.86832649926992289</v>
      </c>
      <c r="N48" s="27">
        <f t="shared" si="124"/>
        <v>-2.1399968022778104</v>
      </c>
      <c r="O48" s="27">
        <f t="shared" si="125"/>
        <v>-12.337177581712815</v>
      </c>
      <c r="Q48" t="str">
        <f>$A$12</f>
        <v>Skilled trades occupations</v>
      </c>
      <c r="R48" s="27">
        <f t="shared" si="126"/>
        <v>-4.1081969260887874</v>
      </c>
      <c r="S48" s="27">
        <f t="shared" si="96"/>
        <v>-1.1019997317836556</v>
      </c>
      <c r="T48" s="27">
        <f t="shared" si="97"/>
        <v>-2.0448926963982093</v>
      </c>
      <c r="U48" s="27">
        <f t="shared" si="98"/>
        <v>-7.2550893542706518</v>
      </c>
      <c r="V48" s="27"/>
      <c r="W48" s="27">
        <f t="shared" si="127"/>
        <v>-5.3279881414675572</v>
      </c>
      <c r="X48" s="27">
        <f t="shared" si="99"/>
        <v>0.52719385513413375</v>
      </c>
      <c r="Y48" s="27">
        <f t="shared" si="100"/>
        <v>-0.50953814342574155</v>
      </c>
      <c r="Z48" s="27">
        <f t="shared" si="101"/>
        <v>-5.3103324297591712</v>
      </c>
      <c r="AA48" s="27"/>
      <c r="AB48" s="27">
        <f t="shared" si="128"/>
        <v>-9.4361850675563446</v>
      </c>
      <c r="AC48" s="27">
        <f t="shared" si="102"/>
        <v>-0.57480587664952187</v>
      </c>
      <c r="AD48" s="27">
        <f t="shared" si="103"/>
        <v>-2.5544308398239508</v>
      </c>
      <c r="AE48" s="27">
        <f t="shared" si="104"/>
        <v>-12.565421784029823</v>
      </c>
      <c r="AG48" t="str">
        <f>$A$12</f>
        <v>Skilled trades occupations</v>
      </c>
      <c r="AH48" s="27">
        <f t="shared" si="129"/>
        <v>0.12756233064256017</v>
      </c>
      <c r="AI48" s="27">
        <f t="shared" si="105"/>
        <v>-0.23502941313812342</v>
      </c>
      <c r="AJ48" s="27">
        <f t="shared" si="106"/>
        <v>0.32342938104499686</v>
      </c>
      <c r="AK48" s="27">
        <f t="shared" si="107"/>
        <v>0.21596229854943427</v>
      </c>
      <c r="AL48" s="27"/>
      <c r="AM48" s="27">
        <f t="shared" si="130"/>
        <v>-2.0231543251297168E-2</v>
      </c>
      <c r="AN48" s="27">
        <f t="shared" si="108"/>
        <v>-5.849120948228026E-2</v>
      </c>
      <c r="AO48" s="27">
        <f t="shared" si="109"/>
        <v>9.1004656501139092E-2</v>
      </c>
      <c r="AP48" s="27">
        <f t="shared" si="110"/>
        <v>1.2281903767560998E-2</v>
      </c>
      <c r="AQ48" s="27"/>
      <c r="AR48" s="27">
        <f t="shared" si="131"/>
        <v>0.10733078739126301</v>
      </c>
      <c r="AS48" s="27">
        <f t="shared" si="111"/>
        <v>-0.29352062262040368</v>
      </c>
      <c r="AT48" s="27">
        <f t="shared" si="112"/>
        <v>0.41443403754613595</v>
      </c>
      <c r="AU48" s="27">
        <f t="shared" si="113"/>
        <v>0.22824420231699527</v>
      </c>
    </row>
    <row r="49" spans="1:47" x14ac:dyDescent="0.2">
      <c r="A49" t="str">
        <f>$A$13</f>
        <v>Caring, leisure and other service occupations</v>
      </c>
      <c r="B49" s="27">
        <f t="shared" si="114"/>
        <v>0.2759235980253365</v>
      </c>
      <c r="C49" s="27">
        <f t="shared" si="115"/>
        <v>-0.75747787553240542</v>
      </c>
      <c r="D49" s="27">
        <f t="shared" si="116"/>
        <v>2.1068774912718444</v>
      </c>
      <c r="E49" s="27">
        <f t="shared" si="117"/>
        <v>1.6253232137647728</v>
      </c>
      <c r="F49" s="27"/>
      <c r="G49" s="27">
        <f t="shared" si="118"/>
        <v>3.4689519636647006</v>
      </c>
      <c r="H49" s="27">
        <f t="shared" si="119"/>
        <v>-0.54217595749452485</v>
      </c>
      <c r="I49" s="27">
        <f t="shared" si="120"/>
        <v>0.65437219012120984</v>
      </c>
      <c r="J49" s="27">
        <f t="shared" si="121"/>
        <v>3.5811481962913874</v>
      </c>
      <c r="K49" s="27"/>
      <c r="L49" s="27">
        <f t="shared" si="122"/>
        <v>3.7448755616900371</v>
      </c>
      <c r="M49" s="27">
        <f t="shared" si="123"/>
        <v>-1.2996538330269303</v>
      </c>
      <c r="N49" s="27">
        <f t="shared" si="124"/>
        <v>2.7612496813930543</v>
      </c>
      <c r="O49" s="27">
        <f t="shared" si="125"/>
        <v>5.2064714100561602</v>
      </c>
      <c r="Q49" t="str">
        <f>$A$13</f>
        <v>Caring, leisure and other service occupations</v>
      </c>
      <c r="R49" s="27">
        <f t="shared" si="126"/>
        <v>0.21328818414353012</v>
      </c>
      <c r="S49" s="27">
        <f t="shared" si="96"/>
        <v>0.41568494955027013</v>
      </c>
      <c r="T49" s="27">
        <f t="shared" si="97"/>
        <v>6.7305827491898951E-2</v>
      </c>
      <c r="U49" s="27">
        <f t="shared" si="98"/>
        <v>0.69627896118569765</v>
      </c>
      <c r="V49" s="27"/>
      <c r="W49" s="27">
        <f t="shared" si="127"/>
        <v>1.0180893591599602</v>
      </c>
      <c r="X49" s="27">
        <f t="shared" si="99"/>
        <v>1.10281202794642</v>
      </c>
      <c r="Y49" s="27">
        <f t="shared" si="100"/>
        <v>0.37132510951522668</v>
      </c>
      <c r="Z49" s="27">
        <f t="shared" si="101"/>
        <v>2.4922264966216083</v>
      </c>
      <c r="AA49" s="27"/>
      <c r="AB49" s="27">
        <f t="shared" si="128"/>
        <v>1.2313775433034904</v>
      </c>
      <c r="AC49" s="27">
        <f t="shared" si="102"/>
        <v>1.5184969774966901</v>
      </c>
      <c r="AD49" s="27">
        <f t="shared" si="103"/>
        <v>0.43863093700712563</v>
      </c>
      <c r="AE49" s="27">
        <f t="shared" si="104"/>
        <v>3.188505457807306</v>
      </c>
      <c r="AG49" t="str">
        <f>$A$13</f>
        <v>Caring, leisure and other service occupations</v>
      </c>
      <c r="AH49" s="27">
        <f t="shared" si="129"/>
        <v>6.2635413881807267E-2</v>
      </c>
      <c r="AI49" s="27">
        <f t="shared" si="105"/>
        <v>-1.1731628250826809</v>
      </c>
      <c r="AJ49" s="27">
        <f t="shared" si="106"/>
        <v>2.0395716637799457</v>
      </c>
      <c r="AK49" s="27">
        <f t="shared" si="107"/>
        <v>0.92904425257907519</v>
      </c>
      <c r="AL49" s="27"/>
      <c r="AM49" s="27">
        <f t="shared" si="130"/>
        <v>2.4508626045047528</v>
      </c>
      <c r="AN49" s="27">
        <f t="shared" si="108"/>
        <v>-1.6449879854409488</v>
      </c>
      <c r="AO49" s="27">
        <f t="shared" si="109"/>
        <v>0.28304708060598305</v>
      </c>
      <c r="AP49" s="27">
        <f t="shared" si="110"/>
        <v>1.0889216996697897</v>
      </c>
      <c r="AQ49" s="27"/>
      <c r="AR49" s="27">
        <f t="shared" si="131"/>
        <v>2.5134980183865601</v>
      </c>
      <c r="AS49" s="27">
        <f t="shared" si="111"/>
        <v>-2.8181508105236297</v>
      </c>
      <c r="AT49" s="27">
        <f t="shared" si="112"/>
        <v>2.3226187443859287</v>
      </c>
      <c r="AU49" s="27">
        <f t="shared" si="113"/>
        <v>2.0179659522488649</v>
      </c>
    </row>
    <row r="50" spans="1:47" x14ac:dyDescent="0.2">
      <c r="A50" t="str">
        <f>$A$14</f>
        <v>Sales and customer service occupations</v>
      </c>
      <c r="B50" s="27">
        <f t="shared" si="114"/>
        <v>-1.7615572006042122</v>
      </c>
      <c r="C50" s="27">
        <f t="shared" si="115"/>
        <v>-1.0610089426083036</v>
      </c>
      <c r="D50" s="27">
        <f t="shared" si="116"/>
        <v>-0.71803218667719815</v>
      </c>
      <c r="E50" s="27">
        <f t="shared" si="117"/>
        <v>-3.5405983298897183</v>
      </c>
      <c r="F50" s="27"/>
      <c r="G50" s="27">
        <f t="shared" si="118"/>
        <v>-0.75553155123931681</v>
      </c>
      <c r="H50" s="27">
        <f t="shared" si="119"/>
        <v>0.99349160535047076</v>
      </c>
      <c r="I50" s="27">
        <f t="shared" si="120"/>
        <v>-0.54393575552811035</v>
      </c>
      <c r="J50" s="27">
        <f t="shared" si="121"/>
        <v>-0.30597570141695485</v>
      </c>
      <c r="K50" s="27"/>
      <c r="L50" s="27">
        <f t="shared" si="122"/>
        <v>-2.517088751843529</v>
      </c>
      <c r="M50" s="27">
        <f t="shared" si="123"/>
        <v>-6.7517337257832821E-2</v>
      </c>
      <c r="N50" s="27">
        <f t="shared" si="124"/>
        <v>-1.2619679422053085</v>
      </c>
      <c r="O50" s="27">
        <f t="shared" si="125"/>
        <v>-3.8465740313066732</v>
      </c>
      <c r="Q50" t="str">
        <f>$A$14</f>
        <v>Sales and customer service occupations</v>
      </c>
      <c r="R50" s="27">
        <f t="shared" si="126"/>
        <v>-0.45535116664022635</v>
      </c>
      <c r="S50" s="27">
        <f t="shared" si="96"/>
        <v>-3.5291208192173684E-2</v>
      </c>
      <c r="T50" s="27">
        <f t="shared" si="97"/>
        <v>-0.1102661949975996</v>
      </c>
      <c r="U50" s="27">
        <f t="shared" si="98"/>
        <v>-0.60090856983000229</v>
      </c>
      <c r="V50" s="27"/>
      <c r="W50" s="27">
        <f t="shared" si="127"/>
        <v>-8.8152621701403255E-2</v>
      </c>
      <c r="X50" s="27">
        <f t="shared" si="99"/>
        <v>0.91577118048323491</v>
      </c>
      <c r="Y50" s="27">
        <f t="shared" si="100"/>
        <v>-0.24551873559023729</v>
      </c>
      <c r="Z50" s="27">
        <f t="shared" si="101"/>
        <v>0.58209982319159614</v>
      </c>
      <c r="AA50" s="27"/>
      <c r="AB50" s="27">
        <f t="shared" si="128"/>
        <v>-0.5435037883416296</v>
      </c>
      <c r="AC50" s="27">
        <f t="shared" si="102"/>
        <v>0.88047997229106123</v>
      </c>
      <c r="AD50" s="27">
        <f t="shared" si="103"/>
        <v>-0.35578493058783689</v>
      </c>
      <c r="AE50" s="27">
        <f t="shared" si="104"/>
        <v>-1.8808746638406149E-2</v>
      </c>
      <c r="AG50" t="str">
        <f>$A$14</f>
        <v>Sales and customer service occupations</v>
      </c>
      <c r="AH50" s="27">
        <f t="shared" si="129"/>
        <v>-1.3062060339639849</v>
      </c>
      <c r="AI50" s="27">
        <f t="shared" si="105"/>
        <v>-1.0257177344161335</v>
      </c>
      <c r="AJ50" s="27">
        <f t="shared" si="106"/>
        <v>-0.60776599167959999</v>
      </c>
      <c r="AK50" s="27">
        <f t="shared" si="107"/>
        <v>-2.9396897600597214</v>
      </c>
      <c r="AL50" s="27"/>
      <c r="AM50" s="27">
        <f t="shared" si="130"/>
        <v>-0.66737892953792333</v>
      </c>
      <c r="AN50" s="27">
        <f t="shared" si="108"/>
        <v>7.7720424867244731E-2</v>
      </c>
      <c r="AO50" s="27">
        <f t="shared" si="109"/>
        <v>-0.29841701993787284</v>
      </c>
      <c r="AP50" s="27">
        <f t="shared" si="110"/>
        <v>-0.88807552460855277</v>
      </c>
      <c r="AQ50" s="27"/>
      <c r="AR50" s="27">
        <f t="shared" si="131"/>
        <v>-1.9735849635019083</v>
      </c>
      <c r="AS50" s="27">
        <f t="shared" si="111"/>
        <v>-0.94799730954888872</v>
      </c>
      <c r="AT50" s="27">
        <f t="shared" si="112"/>
        <v>-0.90618301161747283</v>
      </c>
      <c r="AU50" s="27">
        <f t="shared" si="113"/>
        <v>-3.8277652846682741</v>
      </c>
    </row>
    <row r="51" spans="1:47" x14ac:dyDescent="0.2">
      <c r="A51" t="str">
        <f>$A$15</f>
        <v>Process, plant and machine operatives</v>
      </c>
      <c r="B51" s="27">
        <f t="shared" si="114"/>
        <v>-5.0142787309858399</v>
      </c>
      <c r="C51" s="27">
        <f t="shared" si="115"/>
        <v>0.95997951491697719</v>
      </c>
      <c r="D51" s="27">
        <f t="shared" si="116"/>
        <v>0.86155586506166237</v>
      </c>
      <c r="E51" s="27">
        <f t="shared" si="117"/>
        <v>-3.192743351007195</v>
      </c>
      <c r="F51" s="27"/>
      <c r="G51" s="27">
        <f t="shared" si="118"/>
        <v>-3.7213017064129872</v>
      </c>
      <c r="H51" s="27">
        <f t="shared" si="119"/>
        <v>0.82625779475861982</v>
      </c>
      <c r="I51" s="27">
        <f t="shared" si="120"/>
        <v>0.62649725699777559</v>
      </c>
      <c r="J51" s="27">
        <f t="shared" si="121"/>
        <v>-2.2685466546565962</v>
      </c>
      <c r="K51" s="27"/>
      <c r="L51" s="27">
        <f t="shared" si="122"/>
        <v>-8.7355804373988271</v>
      </c>
      <c r="M51" s="27">
        <f t="shared" si="123"/>
        <v>1.786237309675597</v>
      </c>
      <c r="N51" s="27">
        <f t="shared" si="124"/>
        <v>1.488053122059438</v>
      </c>
      <c r="O51" s="27">
        <f t="shared" si="125"/>
        <v>-5.4612900056637912</v>
      </c>
      <c r="Q51" t="str">
        <f>$A$15</f>
        <v>Process, plant and machine operatives</v>
      </c>
      <c r="R51" s="27">
        <f t="shared" si="126"/>
        <v>-4.0135073570476294</v>
      </c>
      <c r="S51" s="27">
        <f t="shared" si="96"/>
        <v>0.98462612645593151</v>
      </c>
      <c r="T51" s="27">
        <f t="shared" si="97"/>
        <v>0.66135406892641413</v>
      </c>
      <c r="U51" s="27">
        <f t="shared" si="98"/>
        <v>-2.3675271616652864</v>
      </c>
      <c r="V51" s="27"/>
      <c r="W51" s="27">
        <f t="shared" si="127"/>
        <v>-4.4189590999771937</v>
      </c>
      <c r="X51" s="27">
        <f t="shared" si="99"/>
        <v>0.24034277810037441</v>
      </c>
      <c r="Y51" s="27">
        <f t="shared" si="100"/>
        <v>0.62514929067990899</v>
      </c>
      <c r="Z51" s="27">
        <f t="shared" si="101"/>
        <v>-3.5534670311969094</v>
      </c>
      <c r="AA51" s="27"/>
      <c r="AB51" s="27">
        <f t="shared" si="128"/>
        <v>-8.4324664570248231</v>
      </c>
      <c r="AC51" s="27">
        <f t="shared" si="102"/>
        <v>1.2249689045563059</v>
      </c>
      <c r="AD51" s="27">
        <f t="shared" si="103"/>
        <v>1.2865033596063231</v>
      </c>
      <c r="AE51" s="27">
        <f t="shared" si="104"/>
        <v>-5.9209941928621959</v>
      </c>
      <c r="AG51" t="str">
        <f>$A$15</f>
        <v>Process, plant and machine operatives</v>
      </c>
      <c r="AH51" s="27">
        <f t="shared" si="129"/>
        <v>-1.0007713739381985</v>
      </c>
      <c r="AI51" s="27">
        <f t="shared" si="105"/>
        <v>-2.4646611538956975E-2</v>
      </c>
      <c r="AJ51" s="27">
        <f t="shared" si="106"/>
        <v>0.20020179613524819</v>
      </c>
      <c r="AK51" s="27">
        <f t="shared" si="107"/>
        <v>-0.82521618934190766</v>
      </c>
      <c r="AL51" s="27"/>
      <c r="AM51" s="27">
        <f t="shared" si="130"/>
        <v>0.6976573935642123</v>
      </c>
      <c r="AN51" s="27">
        <f t="shared" si="108"/>
        <v>0.58591501665824608</v>
      </c>
      <c r="AO51" s="27">
        <f t="shared" si="109"/>
        <v>1.3479663178714851E-3</v>
      </c>
      <c r="AP51" s="27">
        <f t="shared" si="110"/>
        <v>1.2849203765403292</v>
      </c>
      <c r="AQ51" s="27"/>
      <c r="AR51" s="27">
        <f t="shared" si="131"/>
        <v>-0.30311398037398618</v>
      </c>
      <c r="AS51" s="27">
        <f t="shared" si="111"/>
        <v>0.5612684051192891</v>
      </c>
      <c r="AT51" s="27">
        <f t="shared" si="112"/>
        <v>0.20154976245311967</v>
      </c>
      <c r="AU51" s="27">
        <f t="shared" si="113"/>
        <v>0.45970418719842154</v>
      </c>
    </row>
    <row r="52" spans="1:47" x14ac:dyDescent="0.2">
      <c r="A52" t="str">
        <f>$A$16</f>
        <v>Elementary occupations</v>
      </c>
      <c r="B52" s="27">
        <f t="shared" si="114"/>
        <v>-4.5542876167239932</v>
      </c>
      <c r="C52" s="27">
        <f t="shared" si="115"/>
        <v>-3.0196535788519405</v>
      </c>
      <c r="D52" s="27">
        <f t="shared" si="116"/>
        <v>-0.11799081840126213</v>
      </c>
      <c r="E52" s="27">
        <f t="shared" si="117"/>
        <v>-7.6919320139772012</v>
      </c>
      <c r="F52" s="27"/>
      <c r="G52" s="27">
        <f t="shared" si="118"/>
        <v>2.7234079083030132</v>
      </c>
      <c r="H52" s="27">
        <f t="shared" si="119"/>
        <v>-4.377457657014773</v>
      </c>
      <c r="I52" s="27">
        <f t="shared" si="120"/>
        <v>1.073744286222782</v>
      </c>
      <c r="J52" s="27">
        <f t="shared" si="121"/>
        <v>-0.58030546248897252</v>
      </c>
      <c r="K52" s="27"/>
      <c r="L52" s="27">
        <f t="shared" si="122"/>
        <v>-1.83087970842098</v>
      </c>
      <c r="M52" s="27">
        <f t="shared" si="123"/>
        <v>-7.3971112358667135</v>
      </c>
      <c r="N52" s="27">
        <f t="shared" si="124"/>
        <v>0.95575346782151982</v>
      </c>
      <c r="O52" s="27">
        <f t="shared" si="125"/>
        <v>-8.2722374764661737</v>
      </c>
      <c r="Q52" t="str">
        <f>$A$16</f>
        <v>Elementary occupations</v>
      </c>
      <c r="R52" s="27">
        <f t="shared" si="126"/>
        <v>-3.5626902795055067</v>
      </c>
      <c r="S52" s="27">
        <f t="shared" si="96"/>
        <v>-1.2356970240514453</v>
      </c>
      <c r="T52" s="27">
        <f t="shared" si="97"/>
        <v>-4.0677875870991809E-2</v>
      </c>
      <c r="U52" s="27">
        <f t="shared" si="98"/>
        <v>-4.8390651794279442</v>
      </c>
      <c r="V52" s="27"/>
      <c r="W52" s="27">
        <f t="shared" si="127"/>
        <v>1.5011590237010104</v>
      </c>
      <c r="X52" s="27">
        <f t="shared" si="99"/>
        <v>-1.95746454407558</v>
      </c>
      <c r="Y52" s="27">
        <f t="shared" si="100"/>
        <v>0.71606318809599001</v>
      </c>
      <c r="Z52" s="27">
        <f t="shared" si="101"/>
        <v>0.25975766772141995</v>
      </c>
      <c r="AA52" s="27"/>
      <c r="AB52" s="27">
        <f t="shared" si="128"/>
        <v>-2.0615312558044963</v>
      </c>
      <c r="AC52" s="27">
        <f t="shared" si="102"/>
        <v>-3.1931615681270253</v>
      </c>
      <c r="AD52" s="27">
        <f t="shared" si="103"/>
        <v>0.6753853122249982</v>
      </c>
      <c r="AE52" s="27">
        <f t="shared" si="104"/>
        <v>-4.5793075117065243</v>
      </c>
      <c r="AG52" t="str">
        <f>$A$16</f>
        <v>Elementary occupations</v>
      </c>
      <c r="AH52" s="27">
        <f t="shared" si="129"/>
        <v>-0.99159733721847854</v>
      </c>
      <c r="AI52" s="27">
        <f t="shared" si="105"/>
        <v>-1.7839565548005218</v>
      </c>
      <c r="AJ52" s="27">
        <f t="shared" si="106"/>
        <v>-7.7312942530271878E-2</v>
      </c>
      <c r="AK52" s="27">
        <f t="shared" si="107"/>
        <v>-2.8528668345492711</v>
      </c>
      <c r="AL52" s="27"/>
      <c r="AM52" s="27">
        <f t="shared" si="130"/>
        <v>1.2222488846020374</v>
      </c>
      <c r="AN52" s="27">
        <f t="shared" si="108"/>
        <v>-2.4199931129391672</v>
      </c>
      <c r="AO52" s="27">
        <f t="shared" si="109"/>
        <v>0.35768109812679416</v>
      </c>
      <c r="AP52" s="27">
        <f t="shared" si="110"/>
        <v>-0.84006313021033563</v>
      </c>
      <c r="AQ52" s="27"/>
      <c r="AR52" s="27">
        <f t="shared" si="131"/>
        <v>0.23065154738355886</v>
      </c>
      <c r="AS52" s="27">
        <f t="shared" si="111"/>
        <v>-4.203949667739689</v>
      </c>
      <c r="AT52" s="27">
        <f t="shared" si="112"/>
        <v>0.28036815559652228</v>
      </c>
      <c r="AU52" s="27">
        <f t="shared" si="113"/>
        <v>-3.6929299647596068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8.871829729098522</v>
      </c>
      <c r="C54" s="29">
        <f t="shared" si="115"/>
        <v>1.9809856920816458</v>
      </c>
      <c r="D54" s="29">
        <f t="shared" si="116"/>
        <v>2.3871845788201185</v>
      </c>
      <c r="E54" s="29">
        <f t="shared" si="117"/>
        <v>13.240000000000293</v>
      </c>
      <c r="F54" s="29"/>
      <c r="G54" s="29">
        <f t="shared" si="118"/>
        <v>13.477640551104571</v>
      </c>
      <c r="H54" s="29">
        <f t="shared" si="119"/>
        <v>1.9335598934228813</v>
      </c>
      <c r="I54" s="29">
        <f t="shared" si="120"/>
        <v>2.6557995554722069</v>
      </c>
      <c r="J54" s="29">
        <f t="shared" si="121"/>
        <v>18.066999999999666</v>
      </c>
      <c r="K54" s="29"/>
      <c r="L54" s="29">
        <f t="shared" si="122"/>
        <v>22.349470280203093</v>
      </c>
      <c r="M54" s="29">
        <f t="shared" si="123"/>
        <v>3.914545585504527</v>
      </c>
      <c r="N54" s="29">
        <f t="shared" si="124"/>
        <v>5.0429841342923254</v>
      </c>
      <c r="O54" s="29">
        <f t="shared" si="125"/>
        <v>31.30699999999996</v>
      </c>
      <c r="Q54" s="24" t="str">
        <f>$A$18</f>
        <v>All occupations</v>
      </c>
      <c r="R54" s="29">
        <f t="shared" ref="R54" si="132">W18-R18</f>
        <v>1.604673333395283</v>
      </c>
      <c r="S54" s="29">
        <f t="shared" ref="S54" si="133">X18-S18</f>
        <v>3.0778501448783473</v>
      </c>
      <c r="T54" s="29">
        <f t="shared" ref="T54" si="134">Y18-T18</f>
        <v>-2.6822977619653301</v>
      </c>
      <c r="U54" s="29">
        <f t="shared" ref="U54" si="135">Z18-U18</f>
        <v>2.0002257163083073</v>
      </c>
      <c r="V54" s="29"/>
      <c r="W54" s="29">
        <f t="shared" ref="W54" si="136">AB18-W18</f>
        <v>1.6228909116317993</v>
      </c>
      <c r="X54" s="29">
        <f t="shared" ref="X54" si="137">AC18-X18</f>
        <v>2.5606865846700586</v>
      </c>
      <c r="Y54" s="29">
        <f t="shared" ref="Y54" si="138">AD18-Y18</f>
        <v>1.2130001801231529</v>
      </c>
      <c r="Z54" s="29">
        <f t="shared" ref="Z54" si="139">AE18-Z18</f>
        <v>5.3965776764250108</v>
      </c>
      <c r="AA54" s="29"/>
      <c r="AB54" s="29">
        <f t="shared" ref="AB54" si="140">AB18-R18</f>
        <v>3.2275642450270823</v>
      </c>
      <c r="AC54" s="29">
        <f t="shared" ref="AC54" si="141">AC18-S18</f>
        <v>5.6385367295484059</v>
      </c>
      <c r="AD54" s="29">
        <f t="shared" ref="AD54" si="142">AD18-T18</f>
        <v>-1.4692975818421772</v>
      </c>
      <c r="AE54" s="29">
        <f t="shared" ref="AE54" si="143">AE18-U18</f>
        <v>7.3968033927333181</v>
      </c>
      <c r="AG54" s="24" t="str">
        <f>$A$18</f>
        <v>All occupations</v>
      </c>
      <c r="AH54" s="29">
        <f t="shared" ref="AH54" si="144">AM18-AH18</f>
        <v>7.267156395703239</v>
      </c>
      <c r="AI54" s="29">
        <f t="shared" ref="AI54" si="145">AN18-AI18</f>
        <v>-1.0968644527967371</v>
      </c>
      <c r="AJ54" s="29">
        <f t="shared" ref="AJ54" si="146">AO18-AJ18</f>
        <v>5.069482340785445</v>
      </c>
      <c r="AK54" s="29">
        <f t="shared" ref="AK54" si="147">AP18-AK18</f>
        <v>11.239774283691929</v>
      </c>
      <c r="AL54" s="29"/>
      <c r="AM54" s="29">
        <f t="shared" ref="AM54" si="148">AR18-AM18</f>
        <v>11.854749639472928</v>
      </c>
      <c r="AN54" s="29">
        <f t="shared" ref="AN54" si="149">AS18-AN18</f>
        <v>-0.62712669124712761</v>
      </c>
      <c r="AO54" s="29">
        <f t="shared" ref="AO54" si="150">AT18-AO18</f>
        <v>1.4427993753490291</v>
      </c>
      <c r="AP54" s="29">
        <f t="shared" ref="AP54" si="151">AU18-AP18</f>
        <v>12.670422323574854</v>
      </c>
      <c r="AQ54" s="29"/>
      <c r="AR54" s="29">
        <f t="shared" ref="AR54" si="152">AR18-AH18</f>
        <v>19.121906035176167</v>
      </c>
      <c r="AS54" s="29">
        <f t="shared" ref="AS54" si="153">AS18-AI18</f>
        <v>-1.7239911440438647</v>
      </c>
      <c r="AT54" s="29">
        <f t="shared" ref="AT54" si="154">AT18-AJ18</f>
        <v>6.5122817161344742</v>
      </c>
      <c r="AU54" s="29">
        <f t="shared" ref="AU54" si="155">AU18-AK18</f>
        <v>23.910196607266784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Greater Lincolnshire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0.52241841326519101</v>
      </c>
      <c r="N7" s="91">
        <f>'Occ T2'!I180</f>
        <v>0.23020070827648453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-2.1353288962586814</v>
      </c>
      <c r="N9" s="91">
        <f>'Occ T2'!I178</f>
        <v>-1.4832785420224925</v>
      </c>
    </row>
    <row r="10" spans="1:14" x14ac:dyDescent="0.2">
      <c r="L10" s="91" t="str">
        <f>'Occ T3'!A48</f>
        <v>91 Elementary trades and related occupations</v>
      </c>
      <c r="M10" s="91">
        <f>'Occ T2'!H177</f>
        <v>-4.0270258989486667</v>
      </c>
      <c r="N10" s="91">
        <f>'Occ T2'!I177</f>
        <v>4.0733207095563051</v>
      </c>
    </row>
    <row r="11" spans="1:14" x14ac:dyDescent="0.2">
      <c r="L11" s="114" t="str">
        <f>"["&amp;'Occ T3'!A47&amp;"]"</f>
        <v>[Elementary occupations]</v>
      </c>
      <c r="M11" s="91">
        <f>'Occ T1'!H88</f>
        <v>-2.5057155715052626</v>
      </c>
      <c r="N11" s="91">
        <f>'Occ T1'!I88</f>
        <v>-6.8367726321361122E-2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0.28881492085373051</v>
      </c>
      <c r="N13" s="91">
        <f>'Occ T2'!I176</f>
        <v>-0.36341294700982241</v>
      </c>
    </row>
    <row r="14" spans="1:14" x14ac:dyDescent="0.2">
      <c r="L14" s="91" t="str">
        <f>'Occ T3'!A44</f>
        <v>81 Process, plant and machine operatives</v>
      </c>
      <c r="M14" s="91">
        <f>'Occ T2'!H175</f>
        <v>-3.1562684905210081</v>
      </c>
      <c r="N14" s="91">
        <f>'Occ T2'!I175</f>
        <v>-0.38485807210871803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-1.4704362294704287</v>
      </c>
      <c r="N15" s="91">
        <f>'Occ T1'!I87</f>
        <v>-0.37379395565542151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1.7720764793354604</v>
      </c>
      <c r="N17" s="91">
        <f>'Occ T2'!I174</f>
        <v>1.2904033636425893</v>
      </c>
    </row>
    <row r="18" spans="12:14" x14ac:dyDescent="0.2">
      <c r="L18" s="91" t="str">
        <f>'Occ T3'!A40</f>
        <v>71 Sales occupations</v>
      </c>
      <c r="M18" s="91">
        <f>'Occ T2'!H173</f>
        <v>-2.2656371889221871</v>
      </c>
      <c r="N18" s="91">
        <f>'Occ T2'!I173</f>
        <v>-0.39800448581286396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-1.5760741652843135</v>
      </c>
      <c r="N19" s="91">
        <f>'Occ T1'!I86</f>
        <v>-4.7788725599950954E-2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0.72981010636821164</v>
      </c>
      <c r="N21" s="91">
        <f>'Occ T2'!I172</f>
        <v>-1.0369852633635102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4.1226804193178701</v>
      </c>
      <c r="N22" s="91">
        <f>'Occ T2'!I171</f>
        <v>-0.50589225225016188</v>
      </c>
    </row>
    <row r="23" spans="12:14" x14ac:dyDescent="0.2">
      <c r="L23" s="91" t="str">
        <f>'Occ T3'!A35</f>
        <v>61 Caring personal service occupations</v>
      </c>
      <c r="M23" s="91">
        <f>'Occ T2'!H170</f>
        <v>-0.35252486004240247</v>
      </c>
      <c r="N23" s="91">
        <f>'Occ T2'!I170</f>
        <v>0.67727316714287777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0.58184893647519331</v>
      </c>
      <c r="N24" s="91">
        <f>'Occ T1'!I85</f>
        <v>0.40811118875707653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-3.7651518734696188</v>
      </c>
      <c r="N26" s="91">
        <f>'Occ T2'!I169</f>
        <v>-0.51178783423651009</v>
      </c>
    </row>
    <row r="27" spans="12:14" x14ac:dyDescent="0.2">
      <c r="L27" s="91" t="str">
        <f>'Occ T3'!A31</f>
        <v>53 Skilled construction and building trades</v>
      </c>
      <c r="M27" s="91">
        <f>'Occ T2'!H168</f>
        <v>-5.0577405135382447</v>
      </c>
      <c r="N27" s="91">
        <f>'Occ T2'!I168</f>
        <v>-1.2747230980522328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-2.9197928323575928</v>
      </c>
      <c r="N28" s="91">
        <f>'Occ T2'!I167</f>
        <v>-0.71745943929563127</v>
      </c>
    </row>
    <row r="29" spans="12:14" x14ac:dyDescent="0.2">
      <c r="L29" s="91" t="str">
        <f>'Occ T3'!A29</f>
        <v>51 Skilled agricultural and related trades</v>
      </c>
      <c r="M29" s="91">
        <f>'Occ T2'!H166</f>
        <v>2.3463485233949255</v>
      </c>
      <c r="N29" s="91">
        <f>'Occ T2'!I166</f>
        <v>-0.55377716898685758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-2.6724009271615778</v>
      </c>
      <c r="N30" s="91">
        <f>'Occ T1'!I84</f>
        <v>-0.76767119895284619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-1.7950375833312715</v>
      </c>
      <c r="N32" s="91">
        <f>'Occ T2'!I165</f>
        <v>-2.3579790711757642</v>
      </c>
    </row>
    <row r="33" spans="12:14" x14ac:dyDescent="0.2">
      <c r="L33" s="91" t="str">
        <f>'Occ T3'!A25</f>
        <v>41 Administrative occupations</v>
      </c>
      <c r="M33" s="91">
        <f>'Occ T2'!H164</f>
        <v>0.31320689803877588</v>
      </c>
      <c r="N33" s="91">
        <f>'Occ T2'!I164</f>
        <v>-3.6025625880720114E-2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-8.3567627689740132E-2</v>
      </c>
      <c r="N34" s="91">
        <f>'Occ T1'!I83</f>
        <v>-0.39873868858705253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2.4235085007760837</v>
      </c>
      <c r="N36" s="91">
        <f>'Occ T2'!I163</f>
        <v>0.28478195746237667</v>
      </c>
    </row>
    <row r="37" spans="12:14" x14ac:dyDescent="0.2">
      <c r="L37" s="91" t="str">
        <f>'Occ T3'!A21</f>
        <v>34 Culture, media and sports occupations</v>
      </c>
      <c r="M37" s="91">
        <f>'Occ T2'!H162</f>
        <v>0.86223860740157754</v>
      </c>
      <c r="N37" s="91">
        <f>'Occ T2'!I162</f>
        <v>-0.72565251059176772</v>
      </c>
    </row>
    <row r="38" spans="12:14" x14ac:dyDescent="0.2">
      <c r="L38" s="91" t="str">
        <f>'Occ T3'!A20</f>
        <v>33 Protective service occupations</v>
      </c>
      <c r="M38" s="91">
        <f>'Occ T2'!H161</f>
        <v>0.96975369409324497</v>
      </c>
      <c r="N38" s="91">
        <f>'Occ T2'!I161</f>
        <v>-0.6060276737569148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3.0071343626423941</v>
      </c>
      <c r="N39" s="91">
        <f>'Occ T2'!I160</f>
        <v>4.1773881525108081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5.3226719309982462</v>
      </c>
      <c r="N40" s="91">
        <f>'Occ T2'!I159</f>
        <v>-3.4129669856530764E-2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2.6420837278857245</v>
      </c>
      <c r="N41" s="91">
        <f>'Occ T1'!I82</f>
        <v>0.85429515401460598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5.7371092945450286</v>
      </c>
      <c r="N43" s="91">
        <f>'Occ T2'!I158</f>
        <v>0.97877453193280228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1.2465473525053561</v>
      </c>
      <c r="N44" s="91">
        <f>'Occ T2'!I157</f>
        <v>-0.30432640784666676</v>
      </c>
    </row>
    <row r="45" spans="12:14" x14ac:dyDescent="0.2">
      <c r="L45" s="91" t="str">
        <f>'Occ T3'!A13</f>
        <v>22 Health professionals</v>
      </c>
      <c r="M45" s="91">
        <f>'Occ T2'!H156</f>
        <v>3.0055465035826234</v>
      </c>
      <c r="N45" s="91">
        <f>'Occ T2'!I156</f>
        <v>0.29370944541005084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3.8445963923345428</v>
      </c>
      <c r="N46" s="91">
        <f>'Occ T2'!I155</f>
        <v>2.3151079070570457</v>
      </c>
    </row>
    <row r="47" spans="12:14" x14ac:dyDescent="0.2">
      <c r="L47" s="114" t="str">
        <f>"["&amp;'Occ T3'!A11&amp;"]"</f>
        <v>[Professional occupations]</v>
      </c>
      <c r="M47" s="91">
        <f>'Occ T1'!H81</f>
        <v>3.6675828025585666</v>
      </c>
      <c r="N47" s="91">
        <f>'Occ T1'!I81</f>
        <v>1.0172111429947783</v>
      </c>
    </row>
    <row r="49" spans="12:14" x14ac:dyDescent="0.2">
      <c r="L49" s="107" t="str">
        <f>'Occ T3'!A9</f>
        <v>12 Other managers and proprietors</v>
      </c>
      <c r="M49" s="91">
        <f>'Occ T2'!H154</f>
        <v>2.6231971261082121</v>
      </c>
      <c r="N49" s="91">
        <f>'Occ T2'!I154</f>
        <v>0.90415009162645443</v>
      </c>
    </row>
    <row r="50" spans="12:14" x14ac:dyDescent="0.2">
      <c r="L50" s="107" t="str">
        <f>'Occ T3'!A8</f>
        <v>11 Corporate managers and directors</v>
      </c>
      <c r="M50" s="91">
        <f>'Occ T2'!H153</f>
        <v>4.2723240701384002</v>
      </c>
      <c r="N50" s="91">
        <f>'Occ T2'!I153</f>
        <v>-0.27564721899374645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3.725660303447631</v>
      </c>
      <c r="N51" s="91">
        <f>'Occ T1'!I80</f>
        <v>0.12459826275421637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Greater Lincolnshire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7.0375665505287088</v>
      </c>
      <c r="N82" s="94">
        <f>'Occ T2'!F119</f>
        <v>-1.5122374746346736</v>
      </c>
    </row>
    <row r="83" spans="12:14" x14ac:dyDescent="0.2">
      <c r="L83" s="10" t="str">
        <f>name!D5</f>
        <v>12 Other managers and proprietors</v>
      </c>
      <c r="M83" s="94">
        <f>'Occ T2'!D9-'Occ T2'!B9</f>
        <v>2.1401252110444737</v>
      </c>
      <c r="N83" s="94">
        <f>'Occ T2'!F120</f>
        <v>2.54745813653415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4.8283684069273249</v>
      </c>
      <c r="N84" s="94">
        <f>'Occ T2'!F121</f>
        <v>11.504705147656846</v>
      </c>
    </row>
    <row r="85" spans="12:14" x14ac:dyDescent="0.2">
      <c r="L85" s="10" t="str">
        <f>name!D7</f>
        <v>22 Health professionals</v>
      </c>
      <c r="M85" s="94">
        <f>'Occ T2'!D11-'Occ T2'!B11</f>
        <v>3.0558873387521608</v>
      </c>
      <c r="N85" s="94">
        <f>'Occ T2'!F122</f>
        <v>0.99863054774898075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1.1667694349103073</v>
      </c>
      <c r="N86" s="94">
        <f>'Occ T2'!F123</f>
        <v>-0.86812649724724267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7.55414293104851</v>
      </c>
      <c r="N87" s="94">
        <f>'Occ T2'!F124</f>
        <v>4.8822813920006674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2.3322301624823085</v>
      </c>
      <c r="N88" s="94">
        <f>'Occ T2'!F125</f>
        <v>-5.2150216649019754E-2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1.3539686152072044</v>
      </c>
      <c r="N89" s="94">
        <f>'Occ T2'!F126</f>
        <v>8.3345936317451699</v>
      </c>
    </row>
    <row r="90" spans="12:14" x14ac:dyDescent="0.2">
      <c r="L90" s="10" t="str">
        <f>name!D12</f>
        <v>33 Protective service occupations</v>
      </c>
      <c r="M90" s="94">
        <f>'Occ T2'!D16-'Occ T2'!B16</f>
        <v>0.269741205091659</v>
      </c>
      <c r="N90" s="94">
        <f>'Occ T2'!F127</f>
        <v>-0.49900293981924815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0.27892387399426166</v>
      </c>
      <c r="N91" s="94">
        <f>'Occ T2'!F128</f>
        <v>-0.68696758629196086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3.2756238398702813</v>
      </c>
      <c r="N92" s="94">
        <f>'Occ T2'!F129</f>
        <v>1.2650601299508288</v>
      </c>
    </row>
    <row r="93" spans="12:14" x14ac:dyDescent="0.2">
      <c r="L93" s="10" t="str">
        <f>name!D15</f>
        <v>41 Administrative occupations</v>
      </c>
      <c r="M93" s="94">
        <f>'Occ T2'!D19-'Occ T2'!B19</f>
        <v>0.65183945759230966</v>
      </c>
      <c r="N93" s="94">
        <f>'Occ T2'!F130</f>
        <v>-0.22647347361322545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-0.86610949061900122</v>
      </c>
      <c r="N94" s="94">
        <f>'Occ T2'!F131</f>
        <v>-2.7490406491188173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1.1007653322437214</v>
      </c>
      <c r="N95" s="94">
        <f>'Occ T2'!F132</f>
        <v>-0.80349844858393205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-2.915452071265566</v>
      </c>
      <c r="N96" s="94">
        <f>'Occ T2'!F133</f>
        <v>-1.8689754160394614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-3.3081611057947296</v>
      </c>
      <c r="N97" s="94">
        <f>'Occ T2'!F134</f>
        <v>-1.9545292325523675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-1.916279210904694</v>
      </c>
      <c r="N98" s="94">
        <f>'Occ T2'!F135</f>
        <v>-0.67104742881584301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-0.77130094255694814</v>
      </c>
      <c r="N99" s="94">
        <f>'Occ T2'!F136</f>
        <v>4.6133615373514871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2.3768233225480326</v>
      </c>
      <c r="N100" s="94">
        <f>'Occ T2'!F137</f>
        <v>-0.95194037749309146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1.9800833773732873E-2</v>
      </c>
      <c r="N101" s="94">
        <f>'Occ T2'!F138</f>
        <v>-8.0272963567101896E-2</v>
      </c>
    </row>
    <row r="102" spans="12:14" x14ac:dyDescent="0.2">
      <c r="L102" s="10" t="str">
        <f>name!D24</f>
        <v>71 Sales occupations</v>
      </c>
      <c r="M102" s="94">
        <f>'Occ T2'!D28-'Occ T2'!B28</f>
        <v>-4.2194193695712201</v>
      </c>
      <c r="N102" s="94">
        <f>'Occ T2'!F139</f>
        <v>-2.0180228862945455</v>
      </c>
    </row>
    <row r="103" spans="12:14" x14ac:dyDescent="0.2">
      <c r="L103" s="10" t="str">
        <f>name!D25</f>
        <v>72 Customer service occupations</v>
      </c>
      <c r="M103" s="94">
        <f>'Occ T2'!D29-'Occ T2'!B29</f>
        <v>0.67882103968152041</v>
      </c>
      <c r="N103" s="94">
        <f>'Occ T2'!F140</f>
        <v>1.7120471848774823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-3.4992636191876443</v>
      </c>
      <c r="N104" s="94">
        <f>'Occ T2'!F141</f>
        <v>-1.1306554681072321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0.3065202681803072</v>
      </c>
      <c r="N105" s="94">
        <f>'Occ T2'!F142</f>
        <v>-1.1378911865492469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-2.4220689641209958</v>
      </c>
      <c r="N106" s="94">
        <f>'Occ T2'!F143</f>
        <v>8.7056909196960977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-5.2698630498561627</v>
      </c>
      <c r="N107" s="94">
        <f>'Occ T2'!F144</f>
        <v>-9.2859963821849902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13.239999999999782</v>
      </c>
      <c r="N109" s="94">
        <f>'Occ T2'!F146</f>
        <v>18.066999999999666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Greater Lincolnshire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9.177691761573179</v>
      </c>
      <c r="N153" s="94">
        <f>'Occ T1'!H8</f>
        <v>1.0352206618994799</v>
      </c>
    </row>
    <row r="154" spans="1:14" x14ac:dyDescent="0.2">
      <c r="L154" s="10" t="str">
        <f>name!E5</f>
        <v>Professional occupations</v>
      </c>
      <c r="M154" s="94">
        <f>'Occ T1'!D9-'Occ T1'!B9</f>
        <v>16.605168111638307</v>
      </c>
      <c r="N154" s="94">
        <f>'Occ T1'!H9</f>
        <v>16.517490590159241</v>
      </c>
    </row>
    <row r="155" spans="1:14" x14ac:dyDescent="0.2">
      <c r="L155" s="10" t="str">
        <f>name!E6</f>
        <v>Associate professional occupations</v>
      </c>
      <c r="M155" s="94">
        <f>'Occ T1'!D10-'Occ T1'!B10</f>
        <v>7.5104876966457113</v>
      </c>
      <c r="N155" s="94">
        <f>'Occ T1'!H10</f>
        <v>8.3615330189357735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-0.21427003302669334</v>
      </c>
      <c r="N156" s="94">
        <f>'Occ T1'!H11</f>
        <v>-2.9755141227320436</v>
      </c>
    </row>
    <row r="157" spans="1:14" x14ac:dyDescent="0.2">
      <c r="L157" s="10" t="str">
        <f>name!E8</f>
        <v>Skilled trades occupations</v>
      </c>
      <c r="M157" s="94">
        <f>'Occ T1'!D12-'Occ T1'!B12</f>
        <v>-7.0391270557212664</v>
      </c>
      <c r="N157" s="94">
        <f>'Occ T1'!H12</f>
        <v>-5.2980505259916129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1.6253232137648226</v>
      </c>
      <c r="N158" s="94">
        <f>'Occ T1'!H13</f>
        <v>3.5811481962912879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-3.5405983298897041</v>
      </c>
      <c r="N159" s="94">
        <f>'Occ T1'!H14</f>
        <v>-0.30597570141706143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-3.1927433510073371</v>
      </c>
      <c r="N160" s="94">
        <f>'Occ T1'!H15</f>
        <v>-2.2685466546564825</v>
      </c>
    </row>
    <row r="161" spans="12:14" x14ac:dyDescent="0.2">
      <c r="L161" s="10" t="str">
        <f>name!E12</f>
        <v>Elementary occupations</v>
      </c>
      <c r="M161" s="94">
        <f>'Occ T1'!D16-'Occ T1'!B16</f>
        <v>-7.6919320139771585</v>
      </c>
      <c r="N161" s="94">
        <f>'Occ T1'!H16</f>
        <v>-0.58030546248888726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13.239999999999782</v>
      </c>
      <c r="N163" s="94">
        <f>'Occ T1'!H18</f>
        <v>18.066999999999695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Greater Lincolnshire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39.777051001068827</v>
      </c>
      <c r="N5" s="87">
        <f>SUM(N6:N7)</f>
        <v>43.691533133803986</v>
      </c>
      <c r="O5" s="87">
        <f t="shared" ref="O5:AL5" si="1">SUM(O6:O7)</f>
        <v>44.043397483682377</v>
      </c>
      <c r="P5" s="87">
        <f t="shared" si="1"/>
        <v>42.94999689269585</v>
      </c>
      <c r="Q5" s="87">
        <f t="shared" si="1"/>
        <v>44.872714371260187</v>
      </c>
      <c r="R5" s="87">
        <f t="shared" si="1"/>
        <v>45.730595176532695</v>
      </c>
      <c r="S5" s="87">
        <f t="shared" si="1"/>
        <v>47.39258309008175</v>
      </c>
      <c r="T5" s="87">
        <f t="shared" si="1"/>
        <v>50.682310526004571</v>
      </c>
      <c r="U5" s="87">
        <f t="shared" si="1"/>
        <v>49.604813934770597</v>
      </c>
      <c r="V5" s="87">
        <f t="shared" si="1"/>
        <v>52.216714304978296</v>
      </c>
      <c r="W5" s="87">
        <f t="shared" si="1"/>
        <v>54.908286938105874</v>
      </c>
      <c r="X5" s="87">
        <f t="shared" si="1"/>
        <v>49.485012889551697</v>
      </c>
      <c r="Y5" s="87">
        <f t="shared" si="1"/>
        <v>49.895973387058284</v>
      </c>
      <c r="Z5" s="87">
        <f t="shared" si="1"/>
        <v>50.347563874814931</v>
      </c>
      <c r="AA5" s="87">
        <f t="shared" si="1"/>
        <v>50.911415178589877</v>
      </c>
      <c r="AB5" s="87">
        <f t="shared" si="1"/>
        <v>51.386419923366432</v>
      </c>
      <c r="AC5" s="87">
        <f t="shared" si="1"/>
        <v>51.832594629029998</v>
      </c>
      <c r="AD5" s="87">
        <f t="shared" si="1"/>
        <v>52.273701223613706</v>
      </c>
      <c r="AE5" s="87">
        <f t="shared" si="1"/>
        <v>52.711524917407274</v>
      </c>
      <c r="AF5" s="87">
        <f t="shared" si="1"/>
        <v>53.143818484458976</v>
      </c>
      <c r="AG5" s="87">
        <f t="shared" si="1"/>
        <v>53.60334427142331</v>
      </c>
      <c r="AH5" s="87">
        <f t="shared" si="1"/>
        <v>54.071958697016129</v>
      </c>
      <c r="AI5" s="87">
        <f t="shared" si="1"/>
        <v>54.526225870759333</v>
      </c>
      <c r="AJ5" s="87">
        <f t="shared" si="1"/>
        <v>54.98845742514338</v>
      </c>
      <c r="AK5" s="87">
        <f t="shared" si="1"/>
        <v>55.460882456467751</v>
      </c>
      <c r="AL5" s="87">
        <f t="shared" si="1"/>
        <v>55.943507600005354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26.039097768455182</v>
      </c>
      <c r="N6" s="11">
        <v>28.686458448555751</v>
      </c>
      <c r="O6" s="11">
        <v>28.841634666860351</v>
      </c>
      <c r="P6" s="11">
        <v>28.163943847534632</v>
      </c>
      <c r="Q6" s="11">
        <v>28.72964474018681</v>
      </c>
      <c r="R6" s="11">
        <v>30.247562792471243</v>
      </c>
      <c r="S6" s="11">
        <v>32.318679479805681</v>
      </c>
      <c r="T6" s="11">
        <v>34.188942838094682</v>
      </c>
      <c r="U6" s="11">
        <v>33.950605193001813</v>
      </c>
      <c r="V6" s="11">
        <v>35.435168332564437</v>
      </c>
      <c r="W6" s="11">
        <v>37.285129342999952</v>
      </c>
      <c r="X6" s="11">
        <v>32.176417225158715</v>
      </c>
      <c r="Y6" s="11">
        <v>32.414168539891385</v>
      </c>
      <c r="Z6" s="11">
        <v>32.666917879624755</v>
      </c>
      <c r="AA6" s="11">
        <v>32.984553193633303</v>
      </c>
      <c r="AB6" s="11">
        <v>33.254205149928133</v>
      </c>
      <c r="AC6" s="11">
        <v>33.503676555017854</v>
      </c>
      <c r="AD6" s="11">
        <v>33.740801875833668</v>
      </c>
      <c r="AE6" s="11">
        <v>33.979837544384878</v>
      </c>
      <c r="AF6" s="11">
        <v>34.219667452259088</v>
      </c>
      <c r="AG6" s="11">
        <v>34.47874856632361</v>
      </c>
      <c r="AH6" s="11">
        <v>34.735659292329487</v>
      </c>
      <c r="AI6" s="11">
        <v>34.983994879404229</v>
      </c>
      <c r="AJ6" s="11">
        <v>35.234656543725301</v>
      </c>
      <c r="AK6" s="11">
        <v>35.501523678626612</v>
      </c>
      <c r="AL6" s="11">
        <v>35.772891868365278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13.737953232613643</v>
      </c>
      <c r="N7" s="11">
        <v>15.005074685248232</v>
      </c>
      <c r="O7" s="11">
        <v>15.201762816822026</v>
      </c>
      <c r="P7" s="11">
        <v>14.786053045161221</v>
      </c>
      <c r="Q7" s="11">
        <v>16.143069631073374</v>
      </c>
      <c r="R7" s="11">
        <v>15.483032384061453</v>
      </c>
      <c r="S7" s="11">
        <v>15.073903610276068</v>
      </c>
      <c r="T7" s="11">
        <v>16.493367687909885</v>
      </c>
      <c r="U7" s="11">
        <v>15.654208741768782</v>
      </c>
      <c r="V7" s="11">
        <v>16.781545972413859</v>
      </c>
      <c r="W7" s="11">
        <v>17.623157595105926</v>
      </c>
      <c r="X7" s="11">
        <v>17.308595664392985</v>
      </c>
      <c r="Y7" s="11">
        <v>17.481804847166899</v>
      </c>
      <c r="Z7" s="11">
        <v>17.680645995190176</v>
      </c>
      <c r="AA7" s="11">
        <v>17.92686198495657</v>
      </c>
      <c r="AB7" s="11">
        <v>18.132214773438296</v>
      </c>
      <c r="AC7" s="11">
        <v>18.32891807401214</v>
      </c>
      <c r="AD7" s="11">
        <v>18.532899347780038</v>
      </c>
      <c r="AE7" s="11">
        <v>18.731687373022393</v>
      </c>
      <c r="AF7" s="11">
        <v>18.924151032199887</v>
      </c>
      <c r="AG7" s="11">
        <v>19.124595705099701</v>
      </c>
      <c r="AH7" s="11">
        <v>19.336299404686642</v>
      </c>
      <c r="AI7" s="11">
        <v>19.542230991355108</v>
      </c>
      <c r="AJ7" s="11">
        <v>19.75380088141808</v>
      </c>
      <c r="AK7" s="11">
        <v>19.959358777841139</v>
      </c>
      <c r="AL7" s="11">
        <v>20.170615731640076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84.406094081105508</v>
      </c>
      <c r="N9" s="87">
        <f>SUM(N10:N13)</f>
        <v>82.36762403238626</v>
      </c>
      <c r="O9" s="87">
        <f t="shared" ref="O9:AL9" si="3">SUM(O10:O13)</f>
        <v>80.773404408219903</v>
      </c>
      <c r="P9" s="87">
        <f t="shared" si="3"/>
        <v>79.916889414423451</v>
      </c>
      <c r="Q9" s="87">
        <f t="shared" si="3"/>
        <v>85.466398668315463</v>
      </c>
      <c r="R9" s="87">
        <f t="shared" si="3"/>
        <v>84.148060400468779</v>
      </c>
      <c r="S9" s="87">
        <f t="shared" si="3"/>
        <v>87.324132285380699</v>
      </c>
      <c r="T9" s="87">
        <f t="shared" si="3"/>
        <v>88.596456501641484</v>
      </c>
      <c r="U9" s="87">
        <f t="shared" si="3"/>
        <v>91.645553663883973</v>
      </c>
      <c r="V9" s="87">
        <f t="shared" si="3"/>
        <v>93.942602772046001</v>
      </c>
      <c r="W9" s="87">
        <f t="shared" si="3"/>
        <v>100.75322851210709</v>
      </c>
      <c r="X9" s="87">
        <f t="shared" si="3"/>
        <v>102.28465407561157</v>
      </c>
      <c r="Y9" s="87">
        <f t="shared" si="3"/>
        <v>102.97701848800567</v>
      </c>
      <c r="Z9" s="87">
        <f t="shared" si="3"/>
        <v>104.0506761163881</v>
      </c>
      <c r="AA9" s="87">
        <f t="shared" si="3"/>
        <v>105.31401438314809</v>
      </c>
      <c r="AB9" s="87">
        <f t="shared" si="3"/>
        <v>106.41960924409312</v>
      </c>
      <c r="AC9" s="87">
        <f t="shared" si="3"/>
        <v>107.47877045749695</v>
      </c>
      <c r="AD9" s="87">
        <f t="shared" si="3"/>
        <v>108.51895519341011</v>
      </c>
      <c r="AE9" s="87">
        <f t="shared" si="3"/>
        <v>109.59025153947064</v>
      </c>
      <c r="AF9" s="87">
        <f t="shared" si="3"/>
        <v>110.64381246277497</v>
      </c>
      <c r="AG9" s="87">
        <f t="shared" si="3"/>
        <v>111.77282424604567</v>
      </c>
      <c r="AH9" s="87">
        <f t="shared" si="3"/>
        <v>112.88477927938978</v>
      </c>
      <c r="AI9" s="87">
        <f t="shared" si="3"/>
        <v>113.96810430736377</v>
      </c>
      <c r="AJ9" s="87">
        <f t="shared" si="3"/>
        <v>115.0517459580585</v>
      </c>
      <c r="AK9" s="87">
        <f t="shared" si="3"/>
        <v>116.14901381325845</v>
      </c>
      <c r="AL9" s="87">
        <f t="shared" si="3"/>
        <v>117.27071910226633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22.362488614189964</v>
      </c>
      <c r="N10" s="11">
        <v>20.992223124475977</v>
      </c>
      <c r="O10" s="11">
        <v>20.891016096397582</v>
      </c>
      <c r="P10" s="11">
        <v>20.645086485960416</v>
      </c>
      <c r="Q10" s="11">
        <v>22.963654934878267</v>
      </c>
      <c r="R10" s="11">
        <v>23.25915527928213</v>
      </c>
      <c r="S10" s="11">
        <v>24.007174062997347</v>
      </c>
      <c r="T10" s="11">
        <v>24.453552817073543</v>
      </c>
      <c r="U10" s="11">
        <v>25.908613539988892</v>
      </c>
      <c r="V10" s="11">
        <v>26.194759519288692</v>
      </c>
      <c r="W10" s="11">
        <v>28.087523686209455</v>
      </c>
      <c r="X10" s="11">
        <v>32.393808848084049</v>
      </c>
      <c r="Y10" s="11">
        <v>32.843391727494733</v>
      </c>
      <c r="Z10" s="11">
        <v>33.370694254027313</v>
      </c>
      <c r="AA10" s="11">
        <v>33.961528056285765</v>
      </c>
      <c r="AB10" s="11">
        <v>34.493218359218091</v>
      </c>
      <c r="AC10" s="11">
        <v>35.002235226858673</v>
      </c>
      <c r="AD10" s="11">
        <v>35.49084439283007</v>
      </c>
      <c r="AE10" s="11">
        <v>35.992463835961537</v>
      </c>
      <c r="AF10" s="11">
        <v>36.485091581465277</v>
      </c>
      <c r="AG10" s="11">
        <v>37.002042526811799</v>
      </c>
      <c r="AH10" s="11">
        <v>37.518003554211504</v>
      </c>
      <c r="AI10" s="11">
        <v>38.034113960919939</v>
      </c>
      <c r="AJ10" s="11">
        <v>38.54549227563087</v>
      </c>
      <c r="AK10" s="11">
        <v>39.067959406492911</v>
      </c>
      <c r="AL10" s="11">
        <v>39.592228833866301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18.549962758864211</v>
      </c>
      <c r="N11" s="11">
        <v>19.401912585812273</v>
      </c>
      <c r="O11" s="11">
        <v>18.949625607496781</v>
      </c>
      <c r="P11" s="11">
        <v>18.168646682755782</v>
      </c>
      <c r="Q11" s="11">
        <v>19.438109673456438</v>
      </c>
      <c r="R11" s="11">
        <v>19.148814719960843</v>
      </c>
      <c r="S11" s="11">
        <v>20.147145923280867</v>
      </c>
      <c r="T11" s="11">
        <v>21.632074927423613</v>
      </c>
      <c r="U11" s="11">
        <v>21.311057761619264</v>
      </c>
      <c r="V11" s="11">
        <v>21.995438768546176</v>
      </c>
      <c r="W11" s="11">
        <v>22.204702058713004</v>
      </c>
      <c r="X11" s="11">
        <v>21.087691353864123</v>
      </c>
      <c r="Y11" s="11">
        <v>21.203581688754568</v>
      </c>
      <c r="Z11" s="11">
        <v>21.378532211688942</v>
      </c>
      <c r="AA11" s="11">
        <v>21.567042341521077</v>
      </c>
      <c r="AB11" s="11">
        <v>21.725810467444898</v>
      </c>
      <c r="AC11" s="11">
        <v>21.868762836384274</v>
      </c>
      <c r="AD11" s="11">
        <v>22.032630924734356</v>
      </c>
      <c r="AE11" s="11">
        <v>22.19324026490651</v>
      </c>
      <c r="AF11" s="11">
        <v>22.331218908538862</v>
      </c>
      <c r="AG11" s="11">
        <v>22.484005561072859</v>
      </c>
      <c r="AH11" s="11">
        <v>22.626976066011078</v>
      </c>
      <c r="AI11" s="11">
        <v>22.771652702525643</v>
      </c>
      <c r="AJ11" s="11">
        <v>22.911955925474636</v>
      </c>
      <c r="AK11" s="11">
        <v>23.046509341054879</v>
      </c>
      <c r="AL11" s="11">
        <v>23.203332606461984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18.604224356237772</v>
      </c>
      <c r="N12" s="11">
        <v>18.221285339489071</v>
      </c>
      <c r="O12" s="11">
        <v>18.588603565604444</v>
      </c>
      <c r="P12" s="11">
        <v>18.372631118720946</v>
      </c>
      <c r="Q12" s="11">
        <v>18.294657321842617</v>
      </c>
      <c r="R12" s="11">
        <v>18.259091469867247</v>
      </c>
      <c r="S12" s="11">
        <v>17.758110491050179</v>
      </c>
      <c r="T12" s="11">
        <v>16.827601263370678</v>
      </c>
      <c r="U12" s="11">
        <v>17.778468566175601</v>
      </c>
      <c r="V12" s="11">
        <v>18.576127910613074</v>
      </c>
      <c r="W12" s="11">
        <v>19.425860904777554</v>
      </c>
      <c r="X12" s="11">
        <v>18.054362161395524</v>
      </c>
      <c r="Y12" s="11">
        <v>17.918079936845878</v>
      </c>
      <c r="Z12" s="11">
        <v>17.933189200673329</v>
      </c>
      <c r="AA12" s="11">
        <v>17.989424319359127</v>
      </c>
      <c r="AB12" s="11">
        <v>18.030334762119871</v>
      </c>
      <c r="AC12" s="11">
        <v>18.071798769268966</v>
      </c>
      <c r="AD12" s="11">
        <v>18.105599215967427</v>
      </c>
      <c r="AE12" s="11">
        <v>18.153532083489061</v>
      </c>
      <c r="AF12" s="11">
        <v>18.211585124020964</v>
      </c>
      <c r="AG12" s="11">
        <v>18.289141194736125</v>
      </c>
      <c r="AH12" s="11">
        <v>18.347936115132423</v>
      </c>
      <c r="AI12" s="11">
        <v>18.399074246418383</v>
      </c>
      <c r="AJ12" s="11">
        <v>18.452237573840737</v>
      </c>
      <c r="AK12" s="11">
        <v>18.504201252724339</v>
      </c>
      <c r="AL12" s="11">
        <v>18.557734407530312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24.889418351813561</v>
      </c>
      <c r="N13" s="11">
        <v>23.752202982608942</v>
      </c>
      <c r="O13" s="11">
        <v>22.3441591387211</v>
      </c>
      <c r="P13" s="11">
        <v>22.730525126986304</v>
      </c>
      <c r="Q13" s="11">
        <v>24.769976738138141</v>
      </c>
      <c r="R13" s="11">
        <v>23.48099893135856</v>
      </c>
      <c r="S13" s="11">
        <v>25.411701808052317</v>
      </c>
      <c r="T13" s="11">
        <v>25.683227493773639</v>
      </c>
      <c r="U13" s="11">
        <v>26.647413796100206</v>
      </c>
      <c r="V13" s="11">
        <v>27.176276573598052</v>
      </c>
      <c r="W13" s="11">
        <v>31.03514186240707</v>
      </c>
      <c r="X13" s="11">
        <v>30.748791712267877</v>
      </c>
      <c r="Y13" s="11">
        <v>31.011965134910483</v>
      </c>
      <c r="Z13" s="11">
        <v>31.368260449998523</v>
      </c>
      <c r="AA13" s="11">
        <v>31.796019665982111</v>
      </c>
      <c r="AB13" s="11">
        <v>32.170245655310246</v>
      </c>
      <c r="AC13" s="11">
        <v>32.535973624985026</v>
      </c>
      <c r="AD13" s="11">
        <v>32.889880659878266</v>
      </c>
      <c r="AE13" s="11">
        <v>33.251015355113545</v>
      </c>
      <c r="AF13" s="11">
        <v>33.615916848749862</v>
      </c>
      <c r="AG13" s="11">
        <v>33.997634963424908</v>
      </c>
      <c r="AH13" s="11">
        <v>34.391863544034763</v>
      </c>
      <c r="AI13" s="11">
        <v>34.763263397499813</v>
      </c>
      <c r="AJ13" s="11">
        <v>35.142060183112264</v>
      </c>
      <c r="AK13" s="11">
        <v>35.530343812986324</v>
      </c>
      <c r="AL13" s="11">
        <v>35.917423254407737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51.447857325935601</v>
      </c>
      <c r="N15" s="87">
        <f>SUM(N16:N20)</f>
        <v>52.941477515470098</v>
      </c>
      <c r="O15" s="87">
        <f t="shared" ref="O15:AL15" si="5">SUM(O16:O20)</f>
        <v>52.442487538977076</v>
      </c>
      <c r="P15" s="87">
        <f t="shared" si="5"/>
        <v>50.492105649911601</v>
      </c>
      <c r="Q15" s="87">
        <f t="shared" si="5"/>
        <v>53.788474466868379</v>
      </c>
      <c r="R15" s="87">
        <f t="shared" si="5"/>
        <v>53.926885449501597</v>
      </c>
      <c r="S15" s="87">
        <f t="shared" si="5"/>
        <v>54.753543662627024</v>
      </c>
      <c r="T15" s="87">
        <f t="shared" si="5"/>
        <v>58.277728625155866</v>
      </c>
      <c r="U15" s="87">
        <f t="shared" si="5"/>
        <v>57.985553581606865</v>
      </c>
      <c r="V15" s="87">
        <f t="shared" si="5"/>
        <v>57.79169663030892</v>
      </c>
      <c r="W15" s="87">
        <f t="shared" si="5"/>
        <v>61.437373146147308</v>
      </c>
      <c r="X15" s="87">
        <f t="shared" si="5"/>
        <v>62.117112564641147</v>
      </c>
      <c r="Y15" s="87">
        <f t="shared" si="5"/>
        <v>62.539918083001055</v>
      </c>
      <c r="Z15" s="87">
        <f t="shared" si="5"/>
        <v>63.115023273841715</v>
      </c>
      <c r="AA15" s="87">
        <f t="shared" si="5"/>
        <v>63.826573586306786</v>
      </c>
      <c r="AB15" s="87">
        <f t="shared" si="5"/>
        <v>64.423006273493314</v>
      </c>
      <c r="AC15" s="87">
        <f t="shared" si="5"/>
        <v>64.972914702303072</v>
      </c>
      <c r="AD15" s="87">
        <f t="shared" si="5"/>
        <v>65.489071350528519</v>
      </c>
      <c r="AE15" s="87">
        <f t="shared" si="5"/>
        <v>65.978459803386372</v>
      </c>
      <c r="AF15" s="87">
        <f t="shared" si="5"/>
        <v>66.48200715820137</v>
      </c>
      <c r="AG15" s="87">
        <f t="shared" si="5"/>
        <v>67.029697574356135</v>
      </c>
      <c r="AH15" s="87">
        <f t="shared" si="5"/>
        <v>67.594031823639682</v>
      </c>
      <c r="AI15" s="87">
        <f t="shared" si="5"/>
        <v>68.118708211630661</v>
      </c>
      <c r="AJ15" s="87">
        <f t="shared" si="5"/>
        <v>68.670363767557433</v>
      </c>
      <c r="AK15" s="87">
        <f t="shared" si="5"/>
        <v>69.224209348369726</v>
      </c>
      <c r="AL15" s="87">
        <f t="shared" si="5"/>
        <v>69.798906165083082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8.4139604562159871</v>
      </c>
      <c r="N16" s="11">
        <v>8.0503194029323044</v>
      </c>
      <c r="O16" s="11">
        <v>8.1822401368710871</v>
      </c>
      <c r="P16" s="11">
        <v>8.1517213400390922</v>
      </c>
      <c r="Q16" s="11">
        <v>8.0265526419711222</v>
      </c>
      <c r="R16" s="11">
        <v>7.8788112683670883</v>
      </c>
      <c r="S16" s="11">
        <v>8.259426511266561</v>
      </c>
      <c r="T16" s="11">
        <v>9.3580074829238864</v>
      </c>
      <c r="U16" s="11">
        <v>9.5479753494650907</v>
      </c>
      <c r="V16" s="11">
        <v>9.0640058563672952</v>
      </c>
      <c r="W16" s="11">
        <v>10.211041430849397</v>
      </c>
      <c r="X16" s="11">
        <v>9.1427230687541776</v>
      </c>
      <c r="Y16" s="11">
        <v>9.2182736342815605</v>
      </c>
      <c r="Z16" s="11">
        <v>9.2898380593806777</v>
      </c>
      <c r="AA16" s="11">
        <v>9.3776876884558877</v>
      </c>
      <c r="AB16" s="11">
        <v>9.4565333793712654</v>
      </c>
      <c r="AC16" s="11">
        <v>9.527780964473834</v>
      </c>
      <c r="AD16" s="11">
        <v>9.5883703860575604</v>
      </c>
      <c r="AE16" s="11">
        <v>9.6479541503681467</v>
      </c>
      <c r="AF16" s="11">
        <v>9.7045344698970339</v>
      </c>
      <c r="AG16" s="11">
        <v>9.775892084125525</v>
      </c>
      <c r="AH16" s="11">
        <v>9.8458266491644828</v>
      </c>
      <c r="AI16" s="11">
        <v>9.9193467988578377</v>
      </c>
      <c r="AJ16" s="11">
        <v>9.9995744495142933</v>
      </c>
      <c r="AK16" s="11">
        <v>10.07740795408861</v>
      </c>
      <c r="AL16" s="11">
        <v>10.158891214200377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7.0328000313434522</v>
      </c>
      <c r="N17" s="11">
        <v>8.9567277951979758</v>
      </c>
      <c r="O17" s="11">
        <v>8.5214861996522107</v>
      </c>
      <c r="P17" s="11">
        <v>8.0166026815317135</v>
      </c>
      <c r="Q17" s="11">
        <v>8.5033026710342341</v>
      </c>
      <c r="R17" s="11">
        <v>8.4794949970886488</v>
      </c>
      <c r="S17" s="11">
        <v>8.6583732406822289</v>
      </c>
      <c r="T17" s="11">
        <v>8.9383630478753666</v>
      </c>
      <c r="U17" s="11">
        <v>9.669700290725272</v>
      </c>
      <c r="V17" s="11">
        <v>9.6209059892435427</v>
      </c>
      <c r="W17" s="11">
        <v>9.8334636122958532</v>
      </c>
      <c r="X17" s="11">
        <v>14.385192407051289</v>
      </c>
      <c r="Y17" s="11">
        <v>14.627125118254314</v>
      </c>
      <c r="Z17" s="11">
        <v>14.90944646087069</v>
      </c>
      <c r="AA17" s="11">
        <v>15.202837560894331</v>
      </c>
      <c r="AB17" s="11">
        <v>15.479455893129849</v>
      </c>
      <c r="AC17" s="11">
        <v>15.741178170784529</v>
      </c>
      <c r="AD17" s="11">
        <v>16.004699435401676</v>
      </c>
      <c r="AE17" s="11">
        <v>16.255619432893528</v>
      </c>
      <c r="AF17" s="11">
        <v>16.515204861986192</v>
      </c>
      <c r="AG17" s="11">
        <v>16.800683541253576</v>
      </c>
      <c r="AH17" s="11">
        <v>17.096847596832372</v>
      </c>
      <c r="AI17" s="11">
        <v>17.369119939313173</v>
      </c>
      <c r="AJ17" s="11">
        <v>17.633997439763053</v>
      </c>
      <c r="AK17" s="11">
        <v>17.9020850582618</v>
      </c>
      <c r="AL17" s="11">
        <v>18.168057244041023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5.4005664419396124</v>
      </c>
      <c r="N18" s="11">
        <v>5.7496853493878808</v>
      </c>
      <c r="O18" s="11">
        <v>5.5031327570420281</v>
      </c>
      <c r="P18" s="11">
        <v>5.1883694028971821</v>
      </c>
      <c r="Q18" s="11">
        <v>5.6197702267841576</v>
      </c>
      <c r="R18" s="11">
        <v>5.4562316961422113</v>
      </c>
      <c r="S18" s="11">
        <v>5.7763741229156915</v>
      </c>
      <c r="T18" s="11">
        <v>5.327020943131072</v>
      </c>
      <c r="U18" s="11">
        <v>5.4987201052088981</v>
      </c>
      <c r="V18" s="11">
        <v>5.4434429140666705</v>
      </c>
      <c r="W18" s="11">
        <v>5.7259729012338703</v>
      </c>
      <c r="X18" s="11">
        <v>4.746567075661126</v>
      </c>
      <c r="Y18" s="11">
        <v>4.7946000507767055</v>
      </c>
      <c r="Z18" s="11">
        <v>4.8431930870696629</v>
      </c>
      <c r="AA18" s="11">
        <v>4.9048172013794691</v>
      </c>
      <c r="AB18" s="11">
        <v>4.9464339165450673</v>
      </c>
      <c r="AC18" s="11">
        <v>4.9816840485060574</v>
      </c>
      <c r="AD18" s="11">
        <v>5.0157832860997287</v>
      </c>
      <c r="AE18" s="11">
        <v>5.0418581810068108</v>
      </c>
      <c r="AF18" s="11">
        <v>5.075494578870523</v>
      </c>
      <c r="AG18" s="11">
        <v>5.09953135738568</v>
      </c>
      <c r="AH18" s="11">
        <v>5.1193645028696197</v>
      </c>
      <c r="AI18" s="11">
        <v>5.1333589801330817</v>
      </c>
      <c r="AJ18" s="11">
        <v>5.1670036315538761</v>
      </c>
      <c r="AK18" s="11">
        <v>5.1918063705100028</v>
      </c>
      <c r="AL18" s="11">
        <v>5.2269699614146221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4.646254740962191</v>
      </c>
      <c r="N19" s="11">
        <v>5.9032291087832158</v>
      </c>
      <c r="O19" s="11">
        <v>5.760524875108648</v>
      </c>
      <c r="P19" s="11">
        <v>5.3708886314174871</v>
      </c>
      <c r="Q19" s="11">
        <v>5.6333456975662051</v>
      </c>
      <c r="R19" s="11">
        <v>6.3591490193584974</v>
      </c>
      <c r="S19" s="11">
        <v>6.3103650904246944</v>
      </c>
      <c r="T19" s="11">
        <v>7.3883895473419647</v>
      </c>
      <c r="U19" s="11">
        <v>6.489460463628526</v>
      </c>
      <c r="V19" s="11">
        <v>6.4279469411592771</v>
      </c>
      <c r="W19" s="11">
        <v>6.6380728933527591</v>
      </c>
      <c r="X19" s="11">
        <v>5.624240050754759</v>
      </c>
      <c r="Y19" s="11">
        <v>5.542252309964586</v>
      </c>
      <c r="Z19" s="11">
        <v>5.5419956024828609</v>
      </c>
      <c r="AA19" s="11">
        <v>5.5904009755983903</v>
      </c>
      <c r="AB19" s="11">
        <v>5.6290627564795095</v>
      </c>
      <c r="AC19" s="11">
        <v>5.66088191271065</v>
      </c>
      <c r="AD19" s="11">
        <v>5.6867188472526529</v>
      </c>
      <c r="AE19" s="11">
        <v>5.7171951678424913</v>
      </c>
      <c r="AF19" s="11">
        <v>5.7496196103103498</v>
      </c>
      <c r="AG19" s="11">
        <v>5.7844079429728099</v>
      </c>
      <c r="AH19" s="11">
        <v>5.8273751260002866</v>
      </c>
      <c r="AI19" s="11">
        <v>5.8589446105543566</v>
      </c>
      <c r="AJ19" s="11">
        <v>5.8886081803950798</v>
      </c>
      <c r="AK19" s="11">
        <v>5.9196145049051028</v>
      </c>
      <c r="AL19" s="11">
        <v>5.9511053070607982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25.954275655474362</v>
      </c>
      <c r="N20" s="11">
        <v>24.281515859168721</v>
      </c>
      <c r="O20" s="11">
        <v>24.475103570303101</v>
      </c>
      <c r="P20" s="11">
        <v>23.76452359402613</v>
      </c>
      <c r="Q20" s="11">
        <v>26.005503229512659</v>
      </c>
      <c r="R20" s="11">
        <v>25.75319846854515</v>
      </c>
      <c r="S20" s="11">
        <v>25.749004697337845</v>
      </c>
      <c r="T20" s="11">
        <v>27.265947603883578</v>
      </c>
      <c r="U20" s="11">
        <v>26.779697372579083</v>
      </c>
      <c r="V20" s="11">
        <v>27.23539492947214</v>
      </c>
      <c r="W20" s="11">
        <v>29.028822308415432</v>
      </c>
      <c r="X20" s="11">
        <v>28.218389962419803</v>
      </c>
      <c r="Y20" s="11">
        <v>28.357666969723887</v>
      </c>
      <c r="Z20" s="11">
        <v>28.530550064037818</v>
      </c>
      <c r="AA20" s="11">
        <v>28.750830159978712</v>
      </c>
      <c r="AB20" s="11">
        <v>28.911520327967629</v>
      </c>
      <c r="AC20" s="11">
        <v>29.061389605827994</v>
      </c>
      <c r="AD20" s="11">
        <v>29.193499395716891</v>
      </c>
      <c r="AE20" s="11">
        <v>29.315832871275394</v>
      </c>
      <c r="AF20" s="11">
        <v>29.437153637137268</v>
      </c>
      <c r="AG20" s="11">
        <v>29.569182648618543</v>
      </c>
      <c r="AH20" s="11">
        <v>29.704617948772928</v>
      </c>
      <c r="AI20" s="11">
        <v>29.837937882772213</v>
      </c>
      <c r="AJ20" s="11">
        <v>29.981180066331127</v>
      </c>
      <c r="AK20" s="11">
        <v>30.133295460604216</v>
      </c>
      <c r="AL20" s="11">
        <v>30.293882438366261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51.218498920937989</v>
      </c>
      <c r="N22" s="87">
        <f>SUM(N23:N24)</f>
        <v>51.635687955328237</v>
      </c>
      <c r="O22" s="87">
        <f t="shared" ref="O22:AL22" si="7">SUM(O23:O24)</f>
        <v>50.225154721859809</v>
      </c>
      <c r="P22" s="87">
        <f t="shared" si="7"/>
        <v>49.577419281414485</v>
      </c>
      <c r="Q22" s="87">
        <f t="shared" si="7"/>
        <v>51.208906797470547</v>
      </c>
      <c r="R22" s="87">
        <f t="shared" si="7"/>
        <v>51.366410445082977</v>
      </c>
      <c r="S22" s="87">
        <f t="shared" si="7"/>
        <v>49.262439541219642</v>
      </c>
      <c r="T22" s="87">
        <f t="shared" si="7"/>
        <v>52.605367126435269</v>
      </c>
      <c r="U22" s="87">
        <f t="shared" si="7"/>
        <v>51.337254749297784</v>
      </c>
      <c r="V22" s="87">
        <f t="shared" si="7"/>
        <v>49.545930358588819</v>
      </c>
      <c r="W22" s="87">
        <f t="shared" si="7"/>
        <v>51.152140412056283</v>
      </c>
      <c r="X22" s="87">
        <f t="shared" si="7"/>
        <v>51.660416751204295</v>
      </c>
      <c r="Y22" s="87">
        <f t="shared" si="7"/>
        <v>51.413493764883746</v>
      </c>
      <c r="Z22" s="87">
        <f t="shared" si="7"/>
        <v>51.243629225070528</v>
      </c>
      <c r="AA22" s="87">
        <f t="shared" si="7"/>
        <v>51.21024654691535</v>
      </c>
      <c r="AB22" s="87">
        <f t="shared" si="7"/>
        <v>51.029967874902667</v>
      </c>
      <c r="AC22" s="87">
        <f t="shared" si="7"/>
        <v>50.823148441102191</v>
      </c>
      <c r="AD22" s="87">
        <f t="shared" si="7"/>
        <v>50.600216172829512</v>
      </c>
      <c r="AE22" s="87">
        <f t="shared" si="7"/>
        <v>50.367199889048131</v>
      </c>
      <c r="AF22" s="87">
        <f t="shared" si="7"/>
        <v>50.096151249343187</v>
      </c>
      <c r="AG22" s="87">
        <f t="shared" si="7"/>
        <v>49.781952254377678</v>
      </c>
      <c r="AH22" s="87">
        <f t="shared" si="7"/>
        <v>49.417101050615145</v>
      </c>
      <c r="AI22" s="87">
        <f t="shared" si="7"/>
        <v>49.145239761244071</v>
      </c>
      <c r="AJ22" s="87">
        <f t="shared" si="7"/>
        <v>48.852928316658918</v>
      </c>
      <c r="AK22" s="87">
        <f t="shared" si="7"/>
        <v>48.539552124208157</v>
      </c>
      <c r="AL22" s="87">
        <f t="shared" si="7"/>
        <v>48.17662628932424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39.719436543854243</v>
      </c>
      <c r="N23" s="11">
        <v>40.775334447837956</v>
      </c>
      <c r="O23" s="11">
        <v>39.90479792280329</v>
      </c>
      <c r="P23" s="11">
        <v>38.730500806746576</v>
      </c>
      <c r="Q23" s="11">
        <v>40.471415936775841</v>
      </c>
      <c r="R23" s="11">
        <v>41.363649282321632</v>
      </c>
      <c r="S23" s="11">
        <v>39.778933448069438</v>
      </c>
      <c r="T23" s="11">
        <v>42.419182863801211</v>
      </c>
      <c r="U23" s="11">
        <v>41.118529742029708</v>
      </c>
      <c r="V23" s="11">
        <v>40.242010662428157</v>
      </c>
      <c r="W23" s="11">
        <v>42.015488739913941</v>
      </c>
      <c r="X23" s="11">
        <v>42.675563047955649</v>
      </c>
      <c r="Y23" s="11">
        <v>42.579719563606673</v>
      </c>
      <c r="Z23" s="11">
        <v>42.548624833721107</v>
      </c>
      <c r="AA23" s="11">
        <v>42.615427484132169</v>
      </c>
      <c r="AB23" s="11">
        <v>42.577492293785532</v>
      </c>
      <c r="AC23" s="11">
        <v>42.534678354968598</v>
      </c>
      <c r="AD23" s="11">
        <v>42.47547967859051</v>
      </c>
      <c r="AE23" s="11">
        <v>42.380132606161453</v>
      </c>
      <c r="AF23" s="11">
        <v>42.287833005842984</v>
      </c>
      <c r="AG23" s="11">
        <v>42.220749530877946</v>
      </c>
      <c r="AH23" s="11">
        <v>42.1542867634953</v>
      </c>
      <c r="AI23" s="11">
        <v>42.080038121558736</v>
      </c>
      <c r="AJ23" s="11">
        <v>42.004120027381703</v>
      </c>
      <c r="AK23" s="11">
        <v>41.911205631043877</v>
      </c>
      <c r="AL23" s="11">
        <v>41.789015266300716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11.499062377083744</v>
      </c>
      <c r="N24" s="11">
        <v>10.860353507490281</v>
      </c>
      <c r="O24" s="11">
        <v>10.320356799056519</v>
      </c>
      <c r="P24" s="11">
        <v>10.846918474667911</v>
      </c>
      <c r="Q24" s="11">
        <v>10.737490860694706</v>
      </c>
      <c r="R24" s="11">
        <v>10.002761162761342</v>
      </c>
      <c r="S24" s="11">
        <v>9.4835060931502024</v>
      </c>
      <c r="T24" s="11">
        <v>10.186184262634056</v>
      </c>
      <c r="U24" s="11">
        <v>10.218725007268075</v>
      </c>
      <c r="V24" s="11">
        <v>9.3039196961606603</v>
      </c>
      <c r="W24" s="11">
        <v>9.1366516721423405</v>
      </c>
      <c r="X24" s="11">
        <v>8.9848537032486497</v>
      </c>
      <c r="Y24" s="11">
        <v>8.8337742012770715</v>
      </c>
      <c r="Z24" s="11">
        <v>8.6950043913494195</v>
      </c>
      <c r="AA24" s="11">
        <v>8.5948190627831824</v>
      </c>
      <c r="AB24" s="11">
        <v>8.452475581117131</v>
      </c>
      <c r="AC24" s="11">
        <v>8.2884700861335929</v>
      </c>
      <c r="AD24" s="11">
        <v>8.1247364942390039</v>
      </c>
      <c r="AE24" s="11">
        <v>7.9870672828866764</v>
      </c>
      <c r="AF24" s="11">
        <v>7.8083182435002021</v>
      </c>
      <c r="AG24" s="11">
        <v>7.5612027234997301</v>
      </c>
      <c r="AH24" s="11">
        <v>7.2628142871198431</v>
      </c>
      <c r="AI24" s="11">
        <v>7.0652016396853368</v>
      </c>
      <c r="AJ24" s="11">
        <v>6.8488082892772146</v>
      </c>
      <c r="AK24" s="11">
        <v>6.6283464931642762</v>
      </c>
      <c r="AL24" s="11">
        <v>6.3876110230235232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53.897943912564713</v>
      </c>
      <c r="N26" s="87">
        <f>SUM(N27:N30)</f>
        <v>58.029539705035816</v>
      </c>
      <c r="O26" s="87">
        <f t="shared" ref="O26:AL26" si="9">SUM(O27:O30)</f>
        <v>56.965802434873133</v>
      </c>
      <c r="P26" s="87">
        <f t="shared" si="9"/>
        <v>52.034151261459371</v>
      </c>
      <c r="Q26" s="87">
        <f t="shared" si="9"/>
        <v>55.193800848226282</v>
      </c>
      <c r="R26" s="87">
        <f>SUM(R27:R30)</f>
        <v>55.572068003104462</v>
      </c>
      <c r="S26" s="87">
        <f t="shared" si="9"/>
        <v>56.082879858656923</v>
      </c>
      <c r="T26" s="87">
        <f t="shared" si="9"/>
        <v>58.342220612938227</v>
      </c>
      <c r="U26" s="87">
        <f t="shared" si="9"/>
        <v>54.578467467847631</v>
      </c>
      <c r="V26" s="87">
        <f t="shared" si="9"/>
        <v>52.237315937644496</v>
      </c>
      <c r="W26" s="87">
        <f t="shared" si="9"/>
        <v>48.532940947383196</v>
      </c>
      <c r="X26" s="87">
        <f t="shared" si="9"/>
        <v>48.405473566994225</v>
      </c>
      <c r="Y26" s="87">
        <f t="shared" si="9"/>
        <v>47.924993709002635</v>
      </c>
      <c r="Z26" s="87">
        <f t="shared" si="9"/>
        <v>47.461476781117881</v>
      </c>
      <c r="AA26" s="87">
        <f t="shared" si="9"/>
        <v>47.126477977490296</v>
      </c>
      <c r="AB26" s="87">
        <f t="shared" si="9"/>
        <v>46.790098801743497</v>
      </c>
      <c r="AC26" s="87">
        <f t="shared" si="9"/>
        <v>46.436497568797847</v>
      </c>
      <c r="AD26" s="87">
        <f t="shared" si="9"/>
        <v>46.027146322058009</v>
      </c>
      <c r="AE26" s="87">
        <f t="shared" si="9"/>
        <v>45.642480151899598</v>
      </c>
      <c r="AF26" s="87">
        <f t="shared" si="9"/>
        <v>45.269122489002285</v>
      </c>
      <c r="AG26" s="87">
        <f t="shared" si="9"/>
        <v>44.91947117043609</v>
      </c>
      <c r="AH26" s="87">
        <f t="shared" si="9"/>
        <v>44.578520101648358</v>
      </c>
      <c r="AI26" s="87">
        <f t="shared" si="9"/>
        <v>44.239065246402895</v>
      </c>
      <c r="AJ26" s="87">
        <f t="shared" si="9"/>
        <v>43.912335024353816</v>
      </c>
      <c r="AK26" s="87">
        <f t="shared" si="9"/>
        <v>43.573005328416812</v>
      </c>
      <c r="AL26" s="87">
        <f t="shared" si="9"/>
        <v>43.234890421391583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8.3044106928676023</v>
      </c>
      <c r="N27" s="11">
        <v>11.239013645105103</v>
      </c>
      <c r="O27" s="11">
        <v>11.206329954202008</v>
      </c>
      <c r="P27" s="11">
        <v>9.2938648458100879</v>
      </c>
      <c r="Q27" s="11">
        <v>8.064423463956329</v>
      </c>
      <c r="R27" s="11">
        <v>8.9526980313788851</v>
      </c>
      <c r="S27" s="11">
        <v>9.7353991269067972</v>
      </c>
      <c r="T27" s="11">
        <v>10.552601243394236</v>
      </c>
      <c r="U27" s="11">
        <v>9.2652940192855393</v>
      </c>
      <c r="V27" s="11">
        <v>8.610293929416617</v>
      </c>
      <c r="W27" s="11">
        <v>10.053463363622607</v>
      </c>
      <c r="X27" s="11">
        <v>9.4312796106522168</v>
      </c>
      <c r="Y27" s="11">
        <v>9.3865015369413101</v>
      </c>
      <c r="Z27" s="11">
        <v>9.3619704177350815</v>
      </c>
      <c r="AA27" s="11">
        <v>9.3479027693064456</v>
      </c>
      <c r="AB27" s="11">
        <v>9.3251742602478878</v>
      </c>
      <c r="AC27" s="11">
        <v>9.2941755786827542</v>
      </c>
      <c r="AD27" s="11">
        <v>9.2478887518657995</v>
      </c>
      <c r="AE27" s="11">
        <v>9.2288132244113097</v>
      </c>
      <c r="AF27" s="11">
        <v>9.2264515798229692</v>
      </c>
      <c r="AG27" s="11">
        <v>9.227350687657319</v>
      </c>
      <c r="AH27" s="11">
        <v>9.2282032335097259</v>
      </c>
      <c r="AI27" s="11">
        <v>9.228232423833278</v>
      </c>
      <c r="AJ27" s="11">
        <v>9.2358920288454911</v>
      </c>
      <c r="AK27" s="11">
        <v>9.2426659440507617</v>
      </c>
      <c r="AL27" s="11">
        <v>9.2499649150386745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20.065425593148056</v>
      </c>
      <c r="N28" s="11">
        <v>20.84262936150779</v>
      </c>
      <c r="O28" s="11">
        <v>20.099650045326396</v>
      </c>
      <c r="P28" s="11">
        <v>18.852042687549449</v>
      </c>
      <c r="Q28" s="11">
        <v>21.669018989207544</v>
      </c>
      <c r="R28" s="11">
        <v>21.170991389265154</v>
      </c>
      <c r="S28" s="11">
        <v>20.701769773925278</v>
      </c>
      <c r="T28" s="11">
        <v>21.473844989777568</v>
      </c>
      <c r="U28" s="11">
        <v>20.352959540926467</v>
      </c>
      <c r="V28" s="11">
        <v>20.612383160737192</v>
      </c>
      <c r="W28" s="11">
        <v>18.255539317999588</v>
      </c>
      <c r="X28" s="11">
        <v>18.226868090357332</v>
      </c>
      <c r="Y28" s="11">
        <v>18.074280576562199</v>
      </c>
      <c r="Z28" s="11">
        <v>17.904849439540037</v>
      </c>
      <c r="AA28" s="11">
        <v>17.788506089151962</v>
      </c>
      <c r="AB28" s="11">
        <v>17.667412211289474</v>
      </c>
      <c r="AC28" s="11">
        <v>17.541300769883343</v>
      </c>
      <c r="AD28" s="11">
        <v>17.407576461983233</v>
      </c>
      <c r="AE28" s="11">
        <v>17.277950442716371</v>
      </c>
      <c r="AF28" s="11">
        <v>17.148288840962621</v>
      </c>
      <c r="AG28" s="11">
        <v>17.024414337712798</v>
      </c>
      <c r="AH28" s="11">
        <v>16.896211143685701</v>
      </c>
      <c r="AI28" s="11">
        <v>16.766866593243176</v>
      </c>
      <c r="AJ28" s="11">
        <v>16.640423110721137</v>
      </c>
      <c r="AK28" s="11">
        <v>16.511961022987453</v>
      </c>
      <c r="AL28" s="11">
        <v>16.386563901960127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15.612698009700015</v>
      </c>
      <c r="N29" s="11">
        <v>15.712486818972666</v>
      </c>
      <c r="O29" s="11">
        <v>15.514959165937693</v>
      </c>
      <c r="P29" s="11">
        <v>13.737203086520738</v>
      </c>
      <c r="Q29" s="11">
        <v>15.361042833002506</v>
      </c>
      <c r="R29" s="11">
        <v>14.47344054106075</v>
      </c>
      <c r="S29" s="11">
        <v>14.823978808058117</v>
      </c>
      <c r="T29" s="11">
        <v>15.395861442781543</v>
      </c>
      <c r="U29" s="11">
        <v>14.653702785786555</v>
      </c>
      <c r="V29" s="11">
        <v>13.659114038381423</v>
      </c>
      <c r="W29" s="11">
        <v>11.165279435266021</v>
      </c>
      <c r="X29" s="11">
        <v>11.445187226597628</v>
      </c>
      <c r="Y29" s="11">
        <v>11.233714265748119</v>
      </c>
      <c r="Z29" s="11">
        <v>11.033465516067542</v>
      </c>
      <c r="AA29" s="11">
        <v>10.874717530402432</v>
      </c>
      <c r="AB29" s="11">
        <v>10.730291669143234</v>
      </c>
      <c r="AC29" s="11">
        <v>10.584331714042538</v>
      </c>
      <c r="AD29" s="11">
        <v>10.429767559361679</v>
      </c>
      <c r="AE29" s="11">
        <v>10.273184404242881</v>
      </c>
      <c r="AF29" s="11">
        <v>10.114758797411389</v>
      </c>
      <c r="AG29" s="11">
        <v>9.9578332452795486</v>
      </c>
      <c r="AH29" s="11">
        <v>9.8045424307636324</v>
      </c>
      <c r="AI29" s="11">
        <v>9.6552740301844509</v>
      </c>
      <c r="AJ29" s="11">
        <v>9.5071162141443235</v>
      </c>
      <c r="AK29" s="11">
        <v>9.3585454417822636</v>
      </c>
      <c r="AL29" s="11">
        <v>9.210750202713653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9.9154096168490398</v>
      </c>
      <c r="N30" s="11">
        <v>10.235409879450255</v>
      </c>
      <c r="O30" s="11">
        <v>10.144863269407033</v>
      </c>
      <c r="P30" s="11">
        <v>10.151040641579096</v>
      </c>
      <c r="Q30" s="11">
        <v>10.0993155620599</v>
      </c>
      <c r="R30" s="11">
        <v>10.974938041399668</v>
      </c>
      <c r="S30" s="11">
        <v>10.821732149766735</v>
      </c>
      <c r="T30" s="11">
        <v>10.919912936984879</v>
      </c>
      <c r="U30" s="11">
        <v>10.306511121849068</v>
      </c>
      <c r="V30" s="11">
        <v>9.3555248091092658</v>
      </c>
      <c r="W30" s="11">
        <v>9.0586588304949736</v>
      </c>
      <c r="X30" s="11">
        <v>9.3021386393870475</v>
      </c>
      <c r="Y30" s="11">
        <v>9.2304973297509996</v>
      </c>
      <c r="Z30" s="11">
        <v>9.1611914077752186</v>
      </c>
      <c r="AA30" s="11">
        <v>9.1153515886294496</v>
      </c>
      <c r="AB30" s="11">
        <v>9.0672206610629029</v>
      </c>
      <c r="AC30" s="11">
        <v>9.0166895061892074</v>
      </c>
      <c r="AD30" s="11">
        <v>8.9419135488472961</v>
      </c>
      <c r="AE30" s="11">
        <v>8.8625320805290375</v>
      </c>
      <c r="AF30" s="11">
        <v>8.779623270805299</v>
      </c>
      <c r="AG30" s="11">
        <v>8.7098728997864256</v>
      </c>
      <c r="AH30" s="11">
        <v>8.6495632936892992</v>
      </c>
      <c r="AI30" s="11">
        <v>8.5886921991419882</v>
      </c>
      <c r="AJ30" s="11">
        <v>8.5289036706428636</v>
      </c>
      <c r="AK30" s="11">
        <v>8.4598329195963409</v>
      </c>
      <c r="AL30" s="11">
        <v>8.3876114016791306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55.011177640816484</v>
      </c>
      <c r="N32" s="87">
        <f t="shared" si="10"/>
        <v>53.964012978056317</v>
      </c>
      <c r="O32" s="87">
        <f t="shared" si="10"/>
        <v>52.667367867235569</v>
      </c>
      <c r="P32" s="87">
        <f t="shared" si="10"/>
        <v>53.345916618186706</v>
      </c>
      <c r="Q32" s="87">
        <f t="shared" si="10"/>
        <v>55.991515247018732</v>
      </c>
      <c r="R32" s="87">
        <f t="shared" si="10"/>
        <v>55.221174806923877</v>
      </c>
      <c r="S32" s="87">
        <f t="shared" si="10"/>
        <v>58.010778079674381</v>
      </c>
      <c r="T32" s="87">
        <f t="shared" si="10"/>
        <v>58.335270108607126</v>
      </c>
      <c r="U32" s="87">
        <f t="shared" si="10"/>
        <v>56.709168527938424</v>
      </c>
      <c r="V32" s="87">
        <f t="shared" si="10"/>
        <v>58.548155106719392</v>
      </c>
      <c r="W32" s="87">
        <f t="shared" si="10"/>
        <v>56.846498020688699</v>
      </c>
      <c r="X32" s="87">
        <f t="shared" si="10"/>
        <v>55.714917626033206</v>
      </c>
      <c r="Y32" s="87">
        <f t="shared" si="10"/>
        <v>55.924431268286078</v>
      </c>
      <c r="Z32" s="87">
        <f t="shared" si="10"/>
        <v>56.335118701764145</v>
      </c>
      <c r="AA32" s="87">
        <f t="shared" si="10"/>
        <v>56.815823383775189</v>
      </c>
      <c r="AB32" s="87">
        <f t="shared" si="10"/>
        <v>57.23757849986368</v>
      </c>
      <c r="AC32" s="87">
        <f t="shared" si="10"/>
        <v>57.582542842867646</v>
      </c>
      <c r="AD32" s="87">
        <f t="shared" si="10"/>
        <v>57.898831745934956</v>
      </c>
      <c r="AE32" s="87">
        <f t="shared" ref="AE32" si="11">SUM(AE33:AE35)</f>
        <v>58.189615223409824</v>
      </c>
      <c r="AF32" s="87">
        <f t="shared" ref="AF32" si="12">SUM(AF33:AF35)</f>
        <v>58.487445257606254</v>
      </c>
      <c r="AG32" s="87">
        <f t="shared" ref="AG32" si="13">SUM(AG33:AG35)</f>
        <v>58.792663401180313</v>
      </c>
      <c r="AH32" s="87">
        <f t="shared" ref="AH32" si="14">SUM(AH33:AH35)</f>
        <v>59.110899549002681</v>
      </c>
      <c r="AI32" s="87">
        <f t="shared" ref="AI32" si="15">SUM(AI33:AI35)</f>
        <v>59.43463994558833</v>
      </c>
      <c r="AJ32" s="87">
        <f t="shared" ref="AJ32" si="16">SUM(AJ33:AJ35)</f>
        <v>59.762160881132758</v>
      </c>
      <c r="AK32" s="87">
        <f t="shared" ref="AK32" si="17">SUM(AK33:AK35)</f>
        <v>60.09130258972997</v>
      </c>
      <c r="AL32" s="87">
        <f t="shared" ref="AL32" si="18">SUM(AL33:AL35)</f>
        <v>60.427646216979987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43.200516472834714</v>
      </c>
      <c r="N33" s="11">
        <v>41.180823580991607</v>
      </c>
      <c r="O33" s="11">
        <v>40.745072870915692</v>
      </c>
      <c r="P33" s="11">
        <v>40.49364388432415</v>
      </c>
      <c r="Q33" s="11">
        <v>43.280938760271837</v>
      </c>
      <c r="R33" s="11">
        <v>44.06827943212275</v>
      </c>
      <c r="S33" s="11">
        <v>44.32558974046264</v>
      </c>
      <c r="T33" s="11">
        <v>45.66815094005171</v>
      </c>
      <c r="U33" s="11">
        <v>44.535520091137514</v>
      </c>
      <c r="V33" s="11">
        <v>44.697965228436082</v>
      </c>
      <c r="W33" s="11">
        <v>43.296978489565802</v>
      </c>
      <c r="X33" s="11">
        <v>43.345809871754575</v>
      </c>
      <c r="Y33" s="11">
        <v>43.651530670435861</v>
      </c>
      <c r="Z33" s="11">
        <v>44.045029317979534</v>
      </c>
      <c r="AA33" s="11">
        <v>44.465924689743765</v>
      </c>
      <c r="AB33" s="11">
        <v>44.846827713113818</v>
      </c>
      <c r="AC33" s="11">
        <v>45.16444662673684</v>
      </c>
      <c r="AD33" s="11">
        <v>45.45873055682376</v>
      </c>
      <c r="AE33" s="11">
        <v>45.736887705160846</v>
      </c>
      <c r="AF33" s="11">
        <v>46.022847236153872</v>
      </c>
      <c r="AG33" s="11">
        <v>46.312851612136484</v>
      </c>
      <c r="AH33" s="11">
        <v>46.615367507801544</v>
      </c>
      <c r="AI33" s="11">
        <v>46.935583467534272</v>
      </c>
      <c r="AJ33" s="11">
        <v>47.25662562320322</v>
      </c>
      <c r="AK33" s="11">
        <v>47.582294389763057</v>
      </c>
      <c r="AL33" s="11">
        <v>47.910340026917289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10.969560671641633</v>
      </c>
      <c r="N34" s="11">
        <v>12.224852058338715</v>
      </c>
      <c r="O34" s="11">
        <v>11.401113452918544</v>
      </c>
      <c r="P34" s="11">
        <v>12.36177955311943</v>
      </c>
      <c r="Q34" s="11">
        <v>12.120099212050885</v>
      </c>
      <c r="R34" s="11">
        <v>10.618128366267882</v>
      </c>
      <c r="S34" s="11">
        <v>13.240707231896719</v>
      </c>
      <c r="T34" s="11">
        <v>12.193498198504155</v>
      </c>
      <c r="U34" s="11">
        <v>11.696493316434145</v>
      </c>
      <c r="V34" s="11">
        <v>13.411998144831484</v>
      </c>
      <c r="W34" s="11">
        <v>12.994951688815915</v>
      </c>
      <c r="X34" s="11">
        <v>11.972126653161567</v>
      </c>
      <c r="Y34" s="11">
        <v>11.869186859577228</v>
      </c>
      <c r="Z34" s="11">
        <v>11.880182269551138</v>
      </c>
      <c r="AA34" s="11">
        <v>11.932600047905455</v>
      </c>
      <c r="AB34" s="11">
        <v>11.967287253679919</v>
      </c>
      <c r="AC34" s="11">
        <v>11.989192758035649</v>
      </c>
      <c r="AD34" s="11">
        <v>12.005867837238055</v>
      </c>
      <c r="AE34" s="11">
        <v>12.013688984847319</v>
      </c>
      <c r="AF34" s="11">
        <v>12.019952522880638</v>
      </c>
      <c r="AG34" s="11">
        <v>12.030267264152275</v>
      </c>
      <c r="AH34" s="11">
        <v>12.041319072889136</v>
      </c>
      <c r="AI34" s="11">
        <v>12.040592855176065</v>
      </c>
      <c r="AJ34" s="11">
        <v>12.041642527022734</v>
      </c>
      <c r="AK34" s="11">
        <v>12.040366100058812</v>
      </c>
      <c r="AL34" s="11">
        <v>12.043011311322823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0.84110049634013995</v>
      </c>
      <c r="N35" s="11">
        <v>0.55833733872599467</v>
      </c>
      <c r="O35" s="11">
        <v>0.52118154340133194</v>
      </c>
      <c r="P35" s="11">
        <v>0.49049318074313014</v>
      </c>
      <c r="Q35" s="11">
        <v>0.59047727469600741</v>
      </c>
      <c r="R35" s="11">
        <v>0.53476700853324488</v>
      </c>
      <c r="S35" s="11">
        <v>0.44448110731501783</v>
      </c>
      <c r="T35" s="11">
        <v>0.47362097005126402</v>
      </c>
      <c r="U35" s="11">
        <v>0.47715512036676705</v>
      </c>
      <c r="V35" s="11">
        <v>0.43819173345182433</v>
      </c>
      <c r="W35" s="11">
        <v>0.55456784230697775</v>
      </c>
      <c r="X35" s="11">
        <v>0.39698110111706009</v>
      </c>
      <c r="Y35" s="11">
        <v>0.40371373827298945</v>
      </c>
      <c r="Z35" s="11">
        <v>0.40990711423347848</v>
      </c>
      <c r="AA35" s="11">
        <v>0.41729864612597423</v>
      </c>
      <c r="AB35" s="11">
        <v>0.42346353306994405</v>
      </c>
      <c r="AC35" s="11">
        <v>0.42890345809515429</v>
      </c>
      <c r="AD35" s="11">
        <v>0.43423335187313999</v>
      </c>
      <c r="AE35" s="11">
        <v>0.43903853340165833</v>
      </c>
      <c r="AF35" s="11">
        <v>0.44464549857174474</v>
      </c>
      <c r="AG35" s="11">
        <v>0.4495445248915606</v>
      </c>
      <c r="AH35" s="11">
        <v>0.45421296831199948</v>
      </c>
      <c r="AI35" s="11">
        <v>0.4584636228779948</v>
      </c>
      <c r="AJ35" s="11">
        <v>0.46389273090680683</v>
      </c>
      <c r="AK35" s="11">
        <v>0.46864209990810063</v>
      </c>
      <c r="AL35" s="11">
        <v>0.47429487873987586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42.506383455348967</v>
      </c>
      <c r="N37" s="87">
        <f t="shared" ref="N37:AL37" si="19">SUM(N38:N39)</f>
        <v>46.935019049590323</v>
      </c>
      <c r="O37" s="87">
        <f t="shared" si="19"/>
        <v>44.839193148446576</v>
      </c>
      <c r="P37" s="87">
        <f t="shared" si="19"/>
        <v>44.584337304362677</v>
      </c>
      <c r="Q37" s="87">
        <f t="shared" si="19"/>
        <v>45.770430833579169</v>
      </c>
      <c r="R37" s="87">
        <f t="shared" si="19"/>
        <v>46.36807217069466</v>
      </c>
      <c r="S37" s="87">
        <f t="shared" si="19"/>
        <v>46.616307291431255</v>
      </c>
      <c r="T37" s="87">
        <f t="shared" si="19"/>
        <v>46.160588171820429</v>
      </c>
      <c r="U37" s="87">
        <f t="shared" si="19"/>
        <v>43.79346774449089</v>
      </c>
      <c r="V37" s="87">
        <f t="shared" si="19"/>
        <v>43.433376381887506</v>
      </c>
      <c r="W37" s="87">
        <f t="shared" si="19"/>
        <v>42.827473840804956</v>
      </c>
      <c r="X37" s="87">
        <f t="shared" si="19"/>
        <v>42.193080327889</v>
      </c>
      <c r="Y37" s="87">
        <f t="shared" si="19"/>
        <v>42.297784095508703</v>
      </c>
      <c r="Z37" s="87">
        <f t="shared" si="19"/>
        <v>42.370941859318393</v>
      </c>
      <c r="AA37" s="87">
        <f t="shared" si="19"/>
        <v>42.518936721947242</v>
      </c>
      <c r="AB37" s="87">
        <f t="shared" si="19"/>
        <v>42.585358209329534</v>
      </c>
      <c r="AC37" s="87">
        <f t="shared" si="19"/>
        <v>42.632837420013693</v>
      </c>
      <c r="AD37" s="87">
        <f t="shared" si="19"/>
        <v>42.650082835383827</v>
      </c>
      <c r="AE37" s="87">
        <f t="shared" si="19"/>
        <v>42.635906909748691</v>
      </c>
      <c r="AF37" s="87">
        <f t="shared" si="19"/>
        <v>42.61528644885054</v>
      </c>
      <c r="AG37" s="87">
        <f t="shared" si="19"/>
        <v>42.595553289734127</v>
      </c>
      <c r="AH37" s="87">
        <f t="shared" si="19"/>
        <v>42.55449313750124</v>
      </c>
      <c r="AI37" s="87">
        <f t="shared" si="19"/>
        <v>42.546986719017269</v>
      </c>
      <c r="AJ37" s="87">
        <f t="shared" si="19"/>
        <v>42.539525787931296</v>
      </c>
      <c r="AK37" s="87">
        <f t="shared" si="19"/>
        <v>42.533790266325468</v>
      </c>
      <c r="AL37" s="87">
        <f t="shared" si="19"/>
        <v>42.521498139387894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35.593601828834224</v>
      </c>
      <c r="N38" s="11">
        <v>39.971461738096913</v>
      </c>
      <c r="O38" s="11">
        <v>38.090918569115203</v>
      </c>
      <c r="P38" s="11">
        <v>37.844961370795545</v>
      </c>
      <c r="Q38" s="11">
        <v>39.006830507672227</v>
      </c>
      <c r="R38" s="11">
        <v>38.973525313793111</v>
      </c>
      <c r="S38" s="11">
        <v>39.617152560141299</v>
      </c>
      <c r="T38" s="11">
        <v>38.17121469033799</v>
      </c>
      <c r="U38" s="11">
        <v>35.750804819775247</v>
      </c>
      <c r="V38" s="11">
        <v>35.582072392355371</v>
      </c>
      <c r="W38" s="11">
        <v>34.754105944221891</v>
      </c>
      <c r="X38" s="11">
        <v>33.756408588857191</v>
      </c>
      <c r="Y38" s="11">
        <v>33.761150227884372</v>
      </c>
      <c r="Z38" s="11">
        <v>33.734085779012297</v>
      </c>
      <c r="AA38" s="11">
        <v>33.763198522175983</v>
      </c>
      <c r="AB38" s="11">
        <v>33.725088646435069</v>
      </c>
      <c r="AC38" s="11">
        <v>33.680683523876723</v>
      </c>
      <c r="AD38" s="11">
        <v>33.607432975191848</v>
      </c>
      <c r="AE38" s="11">
        <v>33.507731513891478</v>
      </c>
      <c r="AF38" s="11">
        <v>33.402467951265251</v>
      </c>
      <c r="AG38" s="11">
        <v>33.293755390051487</v>
      </c>
      <c r="AH38" s="11">
        <v>33.155640150752987</v>
      </c>
      <c r="AI38" s="11">
        <v>33.054766585584986</v>
      </c>
      <c r="AJ38" s="11">
        <v>32.951226996962333</v>
      </c>
      <c r="AK38" s="11">
        <v>32.848110110128168</v>
      </c>
      <c r="AL38" s="11">
        <v>32.736083057927345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6.9127816265147395</v>
      </c>
      <c r="N39" s="11">
        <v>6.9635573114934086</v>
      </c>
      <c r="O39" s="11">
        <v>6.7482745793313716</v>
      </c>
      <c r="P39" s="11">
        <v>6.7393759335671346</v>
      </c>
      <c r="Q39" s="11">
        <v>6.7636003259069408</v>
      </c>
      <c r="R39" s="11">
        <v>7.394546856901548</v>
      </c>
      <c r="S39" s="11">
        <v>6.9991547312899582</v>
      </c>
      <c r="T39" s="11">
        <v>7.9893734814824402</v>
      </c>
      <c r="U39" s="11">
        <v>8.0426629247156445</v>
      </c>
      <c r="V39" s="11">
        <v>7.8513039895321315</v>
      </c>
      <c r="W39" s="11">
        <v>8.0733678965830684</v>
      </c>
      <c r="X39" s="11">
        <v>8.4366717390318087</v>
      </c>
      <c r="Y39" s="11">
        <v>8.5366338676243352</v>
      </c>
      <c r="Z39" s="11">
        <v>8.6368560803060976</v>
      </c>
      <c r="AA39" s="11">
        <v>8.75573819977126</v>
      </c>
      <c r="AB39" s="11">
        <v>8.8602695628944659</v>
      </c>
      <c r="AC39" s="11">
        <v>8.9521538961369718</v>
      </c>
      <c r="AD39" s="11">
        <v>9.0426498601919807</v>
      </c>
      <c r="AE39" s="11">
        <v>9.1281753958572107</v>
      </c>
      <c r="AF39" s="11">
        <v>9.2128184975852854</v>
      </c>
      <c r="AG39" s="11">
        <v>9.30179789968264</v>
      </c>
      <c r="AH39" s="11">
        <v>9.3988529867482509</v>
      </c>
      <c r="AI39" s="11">
        <v>9.4922201334322871</v>
      </c>
      <c r="AJ39" s="11">
        <v>9.5882987909689632</v>
      </c>
      <c r="AK39" s="11">
        <v>9.6856801561973018</v>
      </c>
      <c r="AL39" s="11">
        <v>9.7854150814605507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44.300377942535</v>
      </c>
      <c r="N41" s="87">
        <f t="shared" ref="N41" si="20">SUM(N42:N43)</f>
        <v>42.257862640937844</v>
      </c>
      <c r="O41" s="87">
        <f t="shared" ref="O41" si="21">SUM(O42:O43)</f>
        <v>41.96107832606355</v>
      </c>
      <c r="P41" s="87">
        <f t="shared" ref="P41" si="22">SUM(P42:P43)</f>
        <v>42.519144962564916</v>
      </c>
      <c r="Q41" s="87">
        <f t="shared" ref="Q41" si="23">SUM(Q42:Q43)</f>
        <v>42.82185422135305</v>
      </c>
      <c r="R41" s="87">
        <f t="shared" ref="R41" si="24">SUM(R42:R43)</f>
        <v>44.721812114267756</v>
      </c>
      <c r="S41" s="87">
        <f t="shared" ref="S41" si="25">SUM(S42:S43)</f>
        <v>46.350425893870963</v>
      </c>
      <c r="T41" s="87">
        <f t="shared" ref="T41" si="26">SUM(T42:T43)</f>
        <v>48.142804195221117</v>
      </c>
      <c r="U41" s="87">
        <f t="shared" ref="U41" si="27">SUM(U42:U43)</f>
        <v>47.487709306951132</v>
      </c>
      <c r="V41" s="87">
        <f t="shared" ref="V41" si="28">SUM(V42:V43)</f>
        <v>44.49196610860912</v>
      </c>
      <c r="W41" s="87">
        <f t="shared" ref="W41" si="29">SUM(W42:W43)</f>
        <v>41.529068763260419</v>
      </c>
      <c r="X41" s="87">
        <f t="shared" ref="X41" si="30">SUM(X42:X43)</f>
        <v>42.578323326205478</v>
      </c>
      <c r="Y41" s="87">
        <f t="shared" ref="Y41" si="31">SUM(Y42:Y43)</f>
        <v>42.262712583944449</v>
      </c>
      <c r="Z41" s="87">
        <f t="shared" ref="Z41" si="32">SUM(Z42:Z43)</f>
        <v>42.026969829674805</v>
      </c>
      <c r="AA41" s="87">
        <f t="shared" ref="AA41" si="33">SUM(AA42:AA43)</f>
        <v>41.873905938376772</v>
      </c>
      <c r="AB41" s="87">
        <f t="shared" ref="AB41" si="34">SUM(AB42:AB43)</f>
        <v>41.651395757268759</v>
      </c>
      <c r="AC41" s="87">
        <f t="shared" ref="AC41" si="35">SUM(AC42:AC43)</f>
        <v>41.422252162142215</v>
      </c>
      <c r="AD41" s="87">
        <f t="shared" ref="AD41" si="36">SUM(AD42:AD43)</f>
        <v>41.177958372045865</v>
      </c>
      <c r="AE41" s="87">
        <f t="shared" ref="AE41" si="37">SUM(AE42:AE43)</f>
        <v>40.974773040543852</v>
      </c>
      <c r="AF41" s="87">
        <f t="shared" ref="AF41" si="38">SUM(AF42:AF43)</f>
        <v>40.772524828174028</v>
      </c>
      <c r="AG41" s="87">
        <f t="shared" ref="AG41" si="39">SUM(AG42:AG43)</f>
        <v>40.574102002701309</v>
      </c>
      <c r="AH41" s="87">
        <f t="shared" ref="AH41" si="40">SUM(AH42:AH43)</f>
        <v>40.364392680768951</v>
      </c>
      <c r="AI41" s="87">
        <f t="shared" ref="AI41" si="41">SUM(AI42:AI43)</f>
        <v>40.116912585555617</v>
      </c>
      <c r="AJ41" s="87">
        <f t="shared" ref="AJ41" si="42">SUM(AJ42:AJ43)</f>
        <v>39.854702237747667</v>
      </c>
      <c r="AK41" s="87">
        <f t="shared" ref="AK41" si="43">SUM(AK42:AK43)</f>
        <v>39.564723931860733</v>
      </c>
      <c r="AL41" s="87">
        <f t="shared" ref="AL41" si="44">SUM(AL42:AL43)</f>
        <v>39.260522108603936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22.33972756040972</v>
      </c>
      <c r="N42" s="11">
        <v>20.929943769542788</v>
      </c>
      <c r="O42" s="11">
        <v>21.508646263574317</v>
      </c>
      <c r="P42" s="11">
        <v>21.791583736663465</v>
      </c>
      <c r="Q42" s="11">
        <v>22.723734388525823</v>
      </c>
      <c r="R42" s="11">
        <v>23.617997881207206</v>
      </c>
      <c r="S42" s="11">
        <v>23.538407367572784</v>
      </c>
      <c r="T42" s="11">
        <v>24.486965408365158</v>
      </c>
      <c r="U42" s="11">
        <v>24.15664823282502</v>
      </c>
      <c r="V42" s="11">
        <v>22.621141012114837</v>
      </c>
      <c r="W42" s="11">
        <v>20.118734262019561</v>
      </c>
      <c r="X42" s="11">
        <v>21.081026027848925</v>
      </c>
      <c r="Y42" s="11">
        <v>20.963000165288854</v>
      </c>
      <c r="Z42" s="11">
        <v>20.795838057964357</v>
      </c>
      <c r="AA42" s="11">
        <v>20.650605471455602</v>
      </c>
      <c r="AB42" s="11">
        <v>20.473548267191795</v>
      </c>
      <c r="AC42" s="11">
        <v>20.309925022273163</v>
      </c>
      <c r="AD42" s="11">
        <v>20.149495604770301</v>
      </c>
      <c r="AE42" s="11">
        <v>20.032224166300193</v>
      </c>
      <c r="AF42" s="11">
        <v>19.91788910293052</v>
      </c>
      <c r="AG42" s="11">
        <v>19.798706238750938</v>
      </c>
      <c r="AH42" s="11">
        <v>19.666172066868704</v>
      </c>
      <c r="AI42" s="11">
        <v>19.519895576767677</v>
      </c>
      <c r="AJ42" s="11">
        <v>19.361955807745463</v>
      </c>
      <c r="AK42" s="11">
        <v>19.180575708089275</v>
      </c>
      <c r="AL42" s="11">
        <v>18.988078793912329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21.96065038212528</v>
      </c>
      <c r="N43" s="11">
        <v>21.32791887139506</v>
      </c>
      <c r="O43" s="11">
        <v>20.452432062489233</v>
      </c>
      <c r="P43" s="11">
        <v>20.72756122590145</v>
      </c>
      <c r="Q43" s="11">
        <v>20.09811983282723</v>
      </c>
      <c r="R43" s="11">
        <v>21.10381423306055</v>
      </c>
      <c r="S43" s="11">
        <v>22.812018526298175</v>
      </c>
      <c r="T43" s="11">
        <v>23.655838786855956</v>
      </c>
      <c r="U43" s="11">
        <v>23.331061074126108</v>
      </c>
      <c r="V43" s="11">
        <v>21.870825096494286</v>
      </c>
      <c r="W43" s="11">
        <v>21.410334501240857</v>
      </c>
      <c r="X43" s="11">
        <v>21.497297298356557</v>
      </c>
      <c r="Y43" s="11">
        <v>21.299712418655592</v>
      </c>
      <c r="Z43" s="11">
        <v>21.231131771710448</v>
      </c>
      <c r="AA43" s="11">
        <v>21.22330046692117</v>
      </c>
      <c r="AB43" s="11">
        <v>21.17784749007696</v>
      </c>
      <c r="AC43" s="11">
        <v>21.112327139869048</v>
      </c>
      <c r="AD43" s="11">
        <v>21.028462767275567</v>
      </c>
      <c r="AE43" s="11">
        <v>20.942548874243656</v>
      </c>
      <c r="AF43" s="11">
        <v>20.854635725243508</v>
      </c>
      <c r="AG43" s="11">
        <v>20.775395763950367</v>
      </c>
      <c r="AH43" s="11">
        <v>20.698220613900247</v>
      </c>
      <c r="AI43" s="11">
        <v>20.59701700878794</v>
      </c>
      <c r="AJ43" s="11">
        <v>20.492746430002203</v>
      </c>
      <c r="AK43" s="11">
        <v>20.384148223771458</v>
      </c>
      <c r="AL43" s="11">
        <v>20.272443314691611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63.633615719687029</v>
      </c>
      <c r="N45" s="87">
        <f t="shared" ref="N45" si="45">SUM(N46:N47)</f>
        <v>63.617242989390746</v>
      </c>
      <c r="O45" s="87">
        <f t="shared" ref="O45" si="46">SUM(O46:O47)</f>
        <v>60.343114070641803</v>
      </c>
      <c r="P45" s="87">
        <f t="shared" ref="P45" si="47">SUM(P46:P47)</f>
        <v>60.766038614980985</v>
      </c>
      <c r="Q45" s="87">
        <f t="shared" ref="Q45" si="48">SUM(Q46:Q47)</f>
        <v>62.177904545908241</v>
      </c>
      <c r="R45" s="87">
        <f t="shared" ref="R45" si="49">SUM(R46:R47)</f>
        <v>64.549921433423492</v>
      </c>
      <c r="S45" s="87">
        <f t="shared" ref="S45" si="50">SUM(S46:S47)</f>
        <v>65.041910297057527</v>
      </c>
      <c r="T45" s="87">
        <f t="shared" ref="T45" si="51">SUM(T46:T47)</f>
        <v>66.177254132175719</v>
      </c>
      <c r="U45" s="87">
        <f t="shared" ref="U45" si="52">SUM(U46:U47)</f>
        <v>63.763011023212698</v>
      </c>
      <c r="V45" s="87">
        <f t="shared" ref="V45" si="53">SUM(V46:V47)</f>
        <v>61.55824239921737</v>
      </c>
      <c r="W45" s="87">
        <f t="shared" ref="W45" si="54">SUM(W46:W47)</f>
        <v>56.857989419446334</v>
      </c>
      <c r="X45" s="87">
        <f t="shared" ref="X45" si="55">SUM(X46:X47)</f>
        <v>59.509008871869312</v>
      </c>
      <c r="Y45" s="87">
        <f t="shared" ref="Y45" si="56">SUM(Y46:Y47)</f>
        <v>59.418674620309439</v>
      </c>
      <c r="Z45" s="87">
        <f t="shared" ref="Z45" si="57">SUM(Z46:Z47)</f>
        <v>59.193600338009162</v>
      </c>
      <c r="AA45" s="87">
        <f t="shared" ref="AA45" si="58">SUM(AA46:AA47)</f>
        <v>59.077606283450407</v>
      </c>
      <c r="AB45" s="87">
        <f t="shared" ref="AB45" si="59">SUM(AB46:AB47)</f>
        <v>58.846565415939224</v>
      </c>
      <c r="AC45" s="87">
        <f t="shared" ref="AC45" si="60">SUM(AC46:AC47)</f>
        <v>58.558441776246269</v>
      </c>
      <c r="AD45" s="87">
        <f t="shared" ref="AD45" si="61">SUM(AD46:AD47)</f>
        <v>58.245036784195491</v>
      </c>
      <c r="AE45" s="87">
        <f t="shared" ref="AE45" si="62">SUM(AE46:AE47)</f>
        <v>57.937788525085999</v>
      </c>
      <c r="AF45" s="87">
        <f t="shared" ref="AF45" si="63">SUM(AF46:AF47)</f>
        <v>57.652831621588334</v>
      </c>
      <c r="AG45" s="87">
        <f t="shared" ref="AG45" si="64">SUM(AG46:AG47)</f>
        <v>57.418391789745357</v>
      </c>
      <c r="AH45" s="87">
        <f t="shared" ref="AH45" si="65">SUM(AH46:AH47)</f>
        <v>57.190823680417999</v>
      </c>
      <c r="AI45" s="87">
        <f t="shared" ref="AI45" si="66">SUM(AI46:AI47)</f>
        <v>56.942117352437918</v>
      </c>
      <c r="AJ45" s="87">
        <f t="shared" ref="AJ45" si="67">SUM(AJ46:AJ47)</f>
        <v>56.718780601416249</v>
      </c>
      <c r="AK45" s="87">
        <f t="shared" ref="AK45" si="68">SUM(AK46:AK47)</f>
        <v>56.497520141363111</v>
      </c>
      <c r="AL45" s="87">
        <f t="shared" ref="AL45" si="69">SUM(AL46:AL47)</f>
        <v>56.277683956957446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11.537460020005678</v>
      </c>
      <c r="N46" s="11">
        <v>12.039825593836714</v>
      </c>
      <c r="O46" s="11">
        <v>11.749745352442407</v>
      </c>
      <c r="P46" s="11">
        <v>11.553980935698601</v>
      </c>
      <c r="Q46" s="11">
        <v>12.138714796790216</v>
      </c>
      <c r="R46" s="11">
        <v>13.037691425580578</v>
      </c>
      <c r="S46" s="11">
        <v>13.437311100684539</v>
      </c>
      <c r="T46" s="11">
        <v>12.571219265730864</v>
      </c>
      <c r="U46" s="11">
        <v>12.389937029939562</v>
      </c>
      <c r="V46" s="11">
        <v>11.543826331138638</v>
      </c>
      <c r="W46" s="11">
        <v>10.615622461459582</v>
      </c>
      <c r="X46" s="11">
        <v>17.302806522029684</v>
      </c>
      <c r="Y46" s="11">
        <v>17.486083133070828</v>
      </c>
      <c r="Z46" s="11">
        <v>17.660518476483961</v>
      </c>
      <c r="AA46" s="11">
        <v>17.849397874203714</v>
      </c>
      <c r="AB46" s="11">
        <v>17.994784591289726</v>
      </c>
      <c r="AC46" s="11">
        <v>18.106416315615984</v>
      </c>
      <c r="AD46" s="11">
        <v>18.218553361976202</v>
      </c>
      <c r="AE46" s="11">
        <v>18.345250418279122</v>
      </c>
      <c r="AF46" s="11">
        <v>18.475339557442258</v>
      </c>
      <c r="AG46" s="11">
        <v>18.628180361562993</v>
      </c>
      <c r="AH46" s="11">
        <v>18.774657640131856</v>
      </c>
      <c r="AI46" s="11">
        <v>18.912403337802942</v>
      </c>
      <c r="AJ46" s="11">
        <v>19.052986421147381</v>
      </c>
      <c r="AK46" s="11">
        <v>19.190689827149104</v>
      </c>
      <c r="AL46" s="11">
        <v>19.321313381155679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52.096155699681347</v>
      </c>
      <c r="N47" s="11">
        <v>51.577417395554029</v>
      </c>
      <c r="O47" s="11">
        <v>48.593368718199393</v>
      </c>
      <c r="P47" s="11">
        <v>49.212057679282388</v>
      </c>
      <c r="Q47" s="11">
        <v>50.039189749118023</v>
      </c>
      <c r="R47" s="11">
        <v>51.512230007842916</v>
      </c>
      <c r="S47" s="11">
        <v>51.604599196372988</v>
      </c>
      <c r="T47" s="11">
        <v>53.606034866444858</v>
      </c>
      <c r="U47" s="11">
        <v>51.373073993273138</v>
      </c>
      <c r="V47" s="11">
        <v>50.014416068078731</v>
      </c>
      <c r="W47" s="11">
        <v>46.242366957986754</v>
      </c>
      <c r="X47" s="11">
        <v>42.206202349839629</v>
      </c>
      <c r="Y47" s="11">
        <v>41.932591487238611</v>
      </c>
      <c r="Z47" s="11">
        <v>41.533081861525197</v>
      </c>
      <c r="AA47" s="11">
        <v>41.22820840924669</v>
      </c>
      <c r="AB47" s="11">
        <v>40.851780824649495</v>
      </c>
      <c r="AC47" s="11">
        <v>40.452025460630288</v>
      </c>
      <c r="AD47" s="11">
        <v>40.026483422219293</v>
      </c>
      <c r="AE47" s="11">
        <v>39.592538106806877</v>
      </c>
      <c r="AF47" s="11">
        <v>39.177492064146072</v>
      </c>
      <c r="AG47" s="11">
        <v>38.79021142818236</v>
      </c>
      <c r="AH47" s="11">
        <v>38.416166040286143</v>
      </c>
      <c r="AI47" s="11">
        <v>38.029714014634976</v>
      </c>
      <c r="AJ47" s="11">
        <v>37.665794180268868</v>
      </c>
      <c r="AK47" s="11">
        <v>37.306830314214004</v>
      </c>
      <c r="AL47" s="11">
        <v>36.956370575801763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486.19900000000013</v>
      </c>
      <c r="N49" s="87">
        <f t="shared" si="70"/>
        <v>495.4399999999996</v>
      </c>
      <c r="O49" s="87">
        <f t="shared" si="70"/>
        <v>484.26099999999974</v>
      </c>
      <c r="P49" s="87">
        <f t="shared" si="70"/>
        <v>476.18600000000004</v>
      </c>
      <c r="Q49" s="87">
        <f t="shared" si="70"/>
        <v>497.29199999999997</v>
      </c>
      <c r="R49" s="87">
        <f t="shared" si="70"/>
        <v>501.60500000000036</v>
      </c>
      <c r="S49" s="87">
        <f t="shared" si="70"/>
        <v>510.83500000000015</v>
      </c>
      <c r="T49" s="87">
        <f t="shared" si="70"/>
        <v>527.31999999999982</v>
      </c>
      <c r="U49" s="87">
        <f t="shared" si="70"/>
        <v>516.90499999999997</v>
      </c>
      <c r="V49" s="87">
        <f t="shared" si="70"/>
        <v>513.76599999999996</v>
      </c>
      <c r="W49" s="87">
        <f t="shared" si="70"/>
        <v>514.84500000000014</v>
      </c>
      <c r="X49" s="87">
        <f t="shared" si="70"/>
        <v>513.94799999999987</v>
      </c>
      <c r="Y49" s="87">
        <f t="shared" si="70"/>
        <v>514.65499999999997</v>
      </c>
      <c r="Z49" s="87">
        <f t="shared" si="70"/>
        <v>516.14499999999975</v>
      </c>
      <c r="AA49" s="87">
        <f t="shared" si="70"/>
        <v>518.67499999999995</v>
      </c>
      <c r="AB49" s="87">
        <f t="shared" si="70"/>
        <v>520.37000000000023</v>
      </c>
      <c r="AC49" s="87">
        <f t="shared" si="70"/>
        <v>521.7399999999999</v>
      </c>
      <c r="AD49" s="87">
        <f t="shared" si="70"/>
        <v>522.88099999999997</v>
      </c>
      <c r="AE49" s="87">
        <f t="shared" ref="AE49:AL49" si="71">SUM(AE5,AE9,AE15,AE22,AE26,AE32,AE37,AE41,AE45)</f>
        <v>524.02800000000047</v>
      </c>
      <c r="AF49" s="87">
        <f t="shared" si="71"/>
        <v>525.1629999999999</v>
      </c>
      <c r="AG49" s="87">
        <f t="shared" si="71"/>
        <v>526.48800000000006</v>
      </c>
      <c r="AH49" s="87">
        <f t="shared" si="71"/>
        <v>527.76699999999994</v>
      </c>
      <c r="AI49" s="87">
        <f t="shared" si="71"/>
        <v>529.0379999999999</v>
      </c>
      <c r="AJ49" s="87">
        <f t="shared" si="71"/>
        <v>530.35100000000011</v>
      </c>
      <c r="AK49" s="87">
        <f t="shared" si="71"/>
        <v>531.63400000000024</v>
      </c>
      <c r="AL49" s="87">
        <f t="shared" si="71"/>
        <v>532.91199999999981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8.1812284683984993E-2</v>
      </c>
      <c r="N52" s="337">
        <f t="shared" si="73"/>
        <v>8.8187334760624944E-2</v>
      </c>
      <c r="O52" s="337">
        <f t="shared" si="73"/>
        <v>9.0949709936753942E-2</v>
      </c>
      <c r="P52" s="337">
        <f t="shared" si="73"/>
        <v>9.0195841315569639E-2</v>
      </c>
      <c r="Q52" s="337">
        <f t="shared" si="73"/>
        <v>9.023413682757854E-2</v>
      </c>
      <c r="R52" s="337">
        <f t="shared" si="73"/>
        <v>9.1168539341778224E-2</v>
      </c>
      <c r="S52" s="337">
        <f t="shared" si="73"/>
        <v>9.2774737616024228E-2</v>
      </c>
      <c r="T52" s="337">
        <f t="shared" si="73"/>
        <v>9.6113006383229518E-2</v>
      </c>
      <c r="U52" s="337">
        <f t="shared" si="73"/>
        <v>9.5965049544443556E-2</v>
      </c>
      <c r="V52" s="337">
        <f t="shared" si="73"/>
        <v>0.1016352080616045</v>
      </c>
      <c r="W52" s="337">
        <f t="shared" si="73"/>
        <v>0.10665013147278474</v>
      </c>
      <c r="X52" s="337">
        <f t="shared" si="73"/>
        <v>9.628408494546474E-2</v>
      </c>
      <c r="Y52" s="337">
        <f t="shared" si="73"/>
        <v>9.6950332527728847E-2</v>
      </c>
      <c r="Z52" s="337">
        <f t="shared" si="73"/>
        <v>9.7545387197037564E-2</v>
      </c>
      <c r="AA52" s="337">
        <f t="shared" si="73"/>
        <v>9.8156678418257828E-2</v>
      </c>
      <c r="AB52" s="337">
        <f t="shared" si="73"/>
        <v>9.8749774051860043E-2</v>
      </c>
      <c r="AC52" s="337">
        <f t="shared" si="73"/>
        <v>9.9345640796239518E-2</v>
      </c>
      <c r="AD52" s="337">
        <f t="shared" si="73"/>
        <v>9.9972462613125562E-2</v>
      </c>
      <c r="AE52" s="337">
        <f t="shared" ref="AE52:AL52" si="74">AE5/AE$49</f>
        <v>0.10058913820904079</v>
      </c>
      <c r="AF52" s="337">
        <f t="shared" si="74"/>
        <v>0.10119490231501264</v>
      </c>
      <c r="AG52" s="337">
        <f t="shared" si="74"/>
        <v>0.10181304088872549</v>
      </c>
      <c r="AH52" s="337">
        <f t="shared" si="74"/>
        <v>0.10245422449114124</v>
      </c>
      <c r="AI52" s="337">
        <f t="shared" si="74"/>
        <v>0.10306674732393391</v>
      </c>
      <c r="AJ52" s="337">
        <f t="shared" si="74"/>
        <v>0.10368314083530222</v>
      </c>
      <c r="AK52" s="337">
        <f t="shared" si="74"/>
        <v>0.10432154914183014</v>
      </c>
      <c r="AL52" s="337">
        <f t="shared" si="74"/>
        <v>0.10497700858679364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5.3556460972678216E-2</v>
      </c>
      <c r="N53" s="336">
        <f t="shared" si="75"/>
        <v>5.7900973777966602E-2</v>
      </c>
      <c r="O53" s="336">
        <f t="shared" si="75"/>
        <v>5.9558037229635187E-2</v>
      </c>
      <c r="P53" s="336">
        <f t="shared" si="75"/>
        <v>5.9144838041300309E-2</v>
      </c>
      <c r="Q53" s="336">
        <f t="shared" si="75"/>
        <v>5.7772183626896893E-2</v>
      </c>
      <c r="R53" s="336">
        <f t="shared" si="75"/>
        <v>6.0301557585094291E-2</v>
      </c>
      <c r="S53" s="336">
        <f t="shared" si="75"/>
        <v>6.3266376579141345E-2</v>
      </c>
      <c r="T53" s="336">
        <f t="shared" si="75"/>
        <v>6.4835285667326659E-2</v>
      </c>
      <c r="U53" s="336">
        <f t="shared" si="75"/>
        <v>6.5680550958109929E-2</v>
      </c>
      <c r="V53" s="336">
        <f t="shared" si="75"/>
        <v>6.8971415649467738E-2</v>
      </c>
      <c r="W53" s="336">
        <f t="shared" si="75"/>
        <v>7.2420105746389574E-2</v>
      </c>
      <c r="X53" s="336">
        <f t="shared" si="75"/>
        <v>6.2606367230067489E-2</v>
      </c>
      <c r="Y53" s="336">
        <f t="shared" si="75"/>
        <v>6.2982325130216135E-2</v>
      </c>
      <c r="Z53" s="336">
        <f t="shared" si="75"/>
        <v>6.3290195351354314E-2</v>
      </c>
      <c r="AA53" s="336">
        <f t="shared" si="75"/>
        <v>6.3593875150399201E-2</v>
      </c>
      <c r="AB53" s="336">
        <f t="shared" si="75"/>
        <v>6.3904923707992611E-2</v>
      </c>
      <c r="AC53" s="336">
        <f t="shared" si="75"/>
        <v>6.4215273038329176E-2</v>
      </c>
      <c r="AD53" s="336">
        <f t="shared" si="75"/>
        <v>6.4528643947348766E-2</v>
      </c>
      <c r="AE53" s="336">
        <f t="shared" ref="AE53:AL53" si="76">AE6/AE$49</f>
        <v>6.4843553291779918E-2</v>
      </c>
      <c r="AF53" s="336">
        <f t="shared" si="76"/>
        <v>6.5160088300697291E-2</v>
      </c>
      <c r="AG53" s="336">
        <f t="shared" si="76"/>
        <v>6.5488194538761771E-2</v>
      </c>
      <c r="AH53" s="336">
        <f t="shared" si="76"/>
        <v>6.5816277433658213E-2</v>
      </c>
      <c r="AI53" s="336">
        <f t="shared" si="76"/>
        <v>6.6127565277738526E-2</v>
      </c>
      <c r="AJ53" s="336">
        <f t="shared" si="76"/>
        <v>6.6436485542075513E-2</v>
      </c>
      <c r="AK53" s="336">
        <f t="shared" si="76"/>
        <v>6.6778128710027196E-2</v>
      </c>
      <c r="AL53" s="336">
        <f t="shared" si="76"/>
        <v>6.7127202743352168E-2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2.825582371130677E-2</v>
      </c>
      <c r="N54" s="336">
        <f t="shared" si="77"/>
        <v>3.0286360982658331E-2</v>
      </c>
      <c r="O54" s="336">
        <f t="shared" si="77"/>
        <v>3.1391672707118755E-2</v>
      </c>
      <c r="P54" s="336">
        <f t="shared" si="77"/>
        <v>3.1051003274269341E-2</v>
      </c>
      <c r="Q54" s="336">
        <f t="shared" si="77"/>
        <v>3.246195320068164E-2</v>
      </c>
      <c r="R54" s="336">
        <f t="shared" si="77"/>
        <v>3.0866981756683929E-2</v>
      </c>
      <c r="S54" s="336">
        <f t="shared" si="77"/>
        <v>2.9508361036882876E-2</v>
      </c>
      <c r="T54" s="336">
        <f t="shared" si="77"/>
        <v>3.1277720715902846E-2</v>
      </c>
      <c r="U54" s="336">
        <f t="shared" si="77"/>
        <v>3.0284498586333627E-2</v>
      </c>
      <c r="V54" s="336">
        <f t="shared" si="77"/>
        <v>3.2663792412136773E-2</v>
      </c>
      <c r="W54" s="336">
        <f t="shared" si="77"/>
        <v>3.423002572639517E-2</v>
      </c>
      <c r="X54" s="336">
        <f t="shared" si="77"/>
        <v>3.3677717715397258E-2</v>
      </c>
      <c r="Y54" s="336">
        <f t="shared" si="77"/>
        <v>3.3968007397512705E-2</v>
      </c>
      <c r="Z54" s="336">
        <f t="shared" si="77"/>
        <v>3.4255191845683257E-2</v>
      </c>
      <c r="AA54" s="336">
        <f t="shared" si="77"/>
        <v>3.4562803267858627E-2</v>
      </c>
      <c r="AB54" s="336">
        <f t="shared" si="77"/>
        <v>3.4844850343867417E-2</v>
      </c>
      <c r="AC54" s="336">
        <f t="shared" si="77"/>
        <v>3.5130367757910348E-2</v>
      </c>
      <c r="AD54" s="336">
        <f t="shared" si="77"/>
        <v>3.5443818665776804E-2</v>
      </c>
      <c r="AE54" s="336">
        <f t="shared" ref="AE54:AL54" si="78">AE7/AE$49</f>
        <v>3.5745584917260861E-2</v>
      </c>
      <c r="AF54" s="336">
        <f t="shared" si="78"/>
        <v>3.6034814014315346E-2</v>
      </c>
      <c r="AG54" s="336">
        <f t="shared" si="78"/>
        <v>3.6324846349963719E-2</v>
      </c>
      <c r="AH54" s="336">
        <f t="shared" si="78"/>
        <v>3.6637947057483029E-2</v>
      </c>
      <c r="AI54" s="336">
        <f t="shared" si="78"/>
        <v>3.6939182046195382E-2</v>
      </c>
      <c r="AJ54" s="336">
        <f t="shared" si="78"/>
        <v>3.7246655293226703E-2</v>
      </c>
      <c r="AK54" s="336">
        <f t="shared" si="78"/>
        <v>3.7543420431802949E-2</v>
      </c>
      <c r="AL54" s="336">
        <f t="shared" si="78"/>
        <v>3.7849805843441477E-2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0.17360400593400127</v>
      </c>
      <c r="N56" s="337">
        <f t="shared" si="79"/>
        <v>0.16625146139267383</v>
      </c>
      <c r="O56" s="337">
        <f t="shared" si="79"/>
        <v>0.16679725273813079</v>
      </c>
      <c r="P56" s="337">
        <f t="shared" si="79"/>
        <v>0.16782704534451548</v>
      </c>
      <c r="Q56" s="337">
        <f t="shared" si="79"/>
        <v>0.17186361065192174</v>
      </c>
      <c r="R56" s="337">
        <f t="shared" si="79"/>
        <v>0.16775761884444676</v>
      </c>
      <c r="S56" s="337">
        <f t="shared" si="79"/>
        <v>0.17094391004019041</v>
      </c>
      <c r="T56" s="337">
        <f t="shared" si="79"/>
        <v>0.16801269912319183</v>
      </c>
      <c r="U56" s="337">
        <f t="shared" si="79"/>
        <v>0.17729670570778766</v>
      </c>
      <c r="V56" s="337">
        <f t="shared" si="79"/>
        <v>0.18285095310325325</v>
      </c>
      <c r="W56" s="337">
        <f t="shared" si="79"/>
        <v>0.1956962357837933</v>
      </c>
      <c r="X56" s="337">
        <f t="shared" si="79"/>
        <v>0.19901751553778124</v>
      </c>
      <c r="Y56" s="337">
        <f t="shared" si="79"/>
        <v>0.20008941618755413</v>
      </c>
      <c r="Z56" s="337">
        <f t="shared" si="79"/>
        <v>0.20159194822460386</v>
      </c>
      <c r="AA56" s="337">
        <f t="shared" si="79"/>
        <v>0.20304432329136377</v>
      </c>
      <c r="AB56" s="337">
        <f t="shared" si="79"/>
        <v>0.20450757969155231</v>
      </c>
      <c r="AC56" s="337">
        <f t="shared" si="79"/>
        <v>0.20600063337581356</v>
      </c>
      <c r="AD56" s="337">
        <f t="shared" si="79"/>
        <v>0.20754044456274012</v>
      </c>
      <c r="AE56" s="337">
        <f t="shared" ref="AE56:AL56" si="80">AE9/AE$49</f>
        <v>0.20913052649757369</v>
      </c>
      <c r="AF56" s="337">
        <f t="shared" si="80"/>
        <v>0.21068470639168219</v>
      </c>
      <c r="AG56" s="337">
        <f t="shared" si="80"/>
        <v>0.21229890186679595</v>
      </c>
      <c r="AH56" s="337">
        <f t="shared" si="80"/>
        <v>0.213891318099445</v>
      </c>
      <c r="AI56" s="337">
        <f t="shared" si="80"/>
        <v>0.21542517608822767</v>
      </c>
      <c r="AJ56" s="337">
        <f t="shared" si="80"/>
        <v>0.21693509762036553</v>
      </c>
      <c r="AK56" s="337">
        <f t="shared" si="80"/>
        <v>0.21847551852074623</v>
      </c>
      <c r="AL56" s="337">
        <f t="shared" si="80"/>
        <v>0.22005644290664569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4.5994517911780892E-2</v>
      </c>
      <c r="N57" s="336">
        <f t="shared" si="81"/>
        <v>4.2370868570313247E-2</v>
      </c>
      <c r="O57" s="336">
        <f t="shared" si="81"/>
        <v>4.313999288895367E-2</v>
      </c>
      <c r="P57" s="336">
        <f t="shared" si="81"/>
        <v>4.3355089158354961E-2</v>
      </c>
      <c r="Q57" s="336">
        <f t="shared" si="81"/>
        <v>4.6177406704467933E-2</v>
      </c>
      <c r="R57" s="336">
        <f t="shared" si="81"/>
        <v>4.6369464577271188E-2</v>
      </c>
      <c r="S57" s="336">
        <f t="shared" si="81"/>
        <v>4.6995945976680026E-2</v>
      </c>
      <c r="T57" s="336">
        <f t="shared" si="81"/>
        <v>4.6373270152987846E-2</v>
      </c>
      <c r="U57" s="336">
        <f t="shared" si="81"/>
        <v>5.0122582563505658E-2</v>
      </c>
      <c r="V57" s="336">
        <f t="shared" si="81"/>
        <v>5.098577858264014E-2</v>
      </c>
      <c r="W57" s="336">
        <f t="shared" si="81"/>
        <v>5.4555300500557347E-2</v>
      </c>
      <c r="X57" s="336">
        <f t="shared" si="81"/>
        <v>6.3029350922824995E-2</v>
      </c>
      <c r="Y57" s="336">
        <f t="shared" si="81"/>
        <v>6.381632691316462E-2</v>
      </c>
      <c r="Z57" s="336">
        <f t="shared" si="81"/>
        <v>6.4653719892718772E-2</v>
      </c>
      <c r="AA57" s="336">
        <f t="shared" si="81"/>
        <v>6.5477472514167384E-2</v>
      </c>
      <c r="AB57" s="336">
        <f t="shared" si="81"/>
        <v>6.6285947228353043E-2</v>
      </c>
      <c r="AC57" s="336">
        <f t="shared" si="81"/>
        <v>6.7087505705636291E-2</v>
      </c>
      <c r="AD57" s="336">
        <f t="shared" si="81"/>
        <v>6.7875567084728791E-2</v>
      </c>
      <c r="AE57" s="336">
        <f t="shared" ref="AE57:AL57" si="82">AE10/AE$49</f>
        <v>6.8684237933777398E-2</v>
      </c>
      <c r="AF57" s="336">
        <f t="shared" si="82"/>
        <v>6.9473842562147906E-2</v>
      </c>
      <c r="AG57" s="336">
        <f t="shared" si="82"/>
        <v>7.0280884895404627E-2</v>
      </c>
      <c r="AH57" s="336">
        <f t="shared" si="82"/>
        <v>7.1088195272177884E-2</v>
      </c>
      <c r="AI57" s="336">
        <f t="shared" si="82"/>
        <v>7.1892971697533919E-2</v>
      </c>
      <c r="AJ57" s="336">
        <f t="shared" si="82"/>
        <v>7.2679211080267342E-2</v>
      </c>
      <c r="AK57" s="336">
        <f t="shared" si="82"/>
        <v>7.3486570472341667E-2</v>
      </c>
      <c r="AL57" s="336">
        <f t="shared" si="82"/>
        <v>7.4294121419420683E-2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Greater Lincolnshire</v>
      </c>
      <c r="L58" s="232" t="str">
        <f>'Occ T3'!A13</f>
        <v>22 Health professionals</v>
      </c>
      <c r="M58" s="336">
        <f t="shared" ref="M58:AD58" si="83">M11/M$49</f>
        <v>3.815302532268517E-2</v>
      </c>
      <c r="N58" s="336">
        <f t="shared" si="83"/>
        <v>3.9160973247643081E-2</v>
      </c>
      <c r="O58" s="336">
        <f t="shared" si="83"/>
        <v>3.9131017380083864E-2</v>
      </c>
      <c r="P58" s="336">
        <f t="shared" si="83"/>
        <v>3.8154516686243992E-2</v>
      </c>
      <c r="Q58" s="336">
        <f t="shared" si="83"/>
        <v>3.908791951902793E-2</v>
      </c>
      <c r="R58" s="336">
        <f t="shared" si="83"/>
        <v>3.8175087409337685E-2</v>
      </c>
      <c r="S58" s="336">
        <f t="shared" si="83"/>
        <v>3.9439634957042606E-2</v>
      </c>
      <c r="T58" s="336">
        <f t="shared" si="83"/>
        <v>4.1022671105635324E-2</v>
      </c>
      <c r="U58" s="336">
        <f t="shared" si="83"/>
        <v>4.1228190405624372E-2</v>
      </c>
      <c r="V58" s="336">
        <f t="shared" si="83"/>
        <v>4.2812172795681648E-2</v>
      </c>
      <c r="W58" s="336">
        <f t="shared" si="83"/>
        <v>4.3128906872384888E-2</v>
      </c>
      <c r="X58" s="336">
        <f t="shared" si="83"/>
        <v>4.1030787849868328E-2</v>
      </c>
      <c r="Y58" s="336">
        <f t="shared" si="83"/>
        <v>4.1199603013192469E-2</v>
      </c>
      <c r="Z58" s="336">
        <f t="shared" si="83"/>
        <v>4.1419624740506936E-2</v>
      </c>
      <c r="AA58" s="336">
        <f t="shared" si="83"/>
        <v>4.1581033096873915E-2</v>
      </c>
      <c r="AB58" s="336">
        <f t="shared" si="83"/>
        <v>4.1750697518006204E-2</v>
      </c>
      <c r="AC58" s="336">
        <f t="shared" si="83"/>
        <v>4.1915058911305016E-2</v>
      </c>
      <c r="AD58" s="336">
        <f t="shared" si="83"/>
        <v>4.2136988960651385E-2</v>
      </c>
      <c r="AE58" s="336">
        <f t="shared" ref="AE58:AL58" si="84">AE11/AE$49</f>
        <v>4.2351248912093416E-2</v>
      </c>
      <c r="AF58" s="336">
        <f t="shared" si="84"/>
        <v>4.2522452854711519E-2</v>
      </c>
      <c r="AG58" s="336">
        <f t="shared" si="84"/>
        <v>4.2705637281519916E-2</v>
      </c>
      <c r="AH58" s="336">
        <f t="shared" si="84"/>
        <v>4.2873040690325617E-2</v>
      </c>
      <c r="AI58" s="336">
        <f t="shared" si="84"/>
        <v>4.3043510489843159E-2</v>
      </c>
      <c r="AJ58" s="336">
        <f t="shared" si="84"/>
        <v>4.3201494718544196E-2</v>
      </c>
      <c r="AK58" s="336">
        <f t="shared" si="84"/>
        <v>4.3350330003451377E-2</v>
      </c>
      <c r="AL58" s="336">
        <f t="shared" si="84"/>
        <v>4.3540645747256572E-2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3.8264629002194094E-2</v>
      </c>
      <c r="N59" s="336">
        <f t="shared" si="85"/>
        <v>3.6777985910481766E-2</v>
      </c>
      <c r="O59" s="336">
        <f t="shared" si="85"/>
        <v>3.8385506091972006E-2</v>
      </c>
      <c r="P59" s="336">
        <f t="shared" si="85"/>
        <v>3.8582888028461451E-2</v>
      </c>
      <c r="Q59" s="336">
        <f t="shared" si="85"/>
        <v>3.6788561492729861E-2</v>
      </c>
      <c r="R59" s="336">
        <f t="shared" si="85"/>
        <v>3.6401334655490343E-2</v>
      </c>
      <c r="S59" s="336">
        <f t="shared" si="85"/>
        <v>3.4762908749498708E-2</v>
      </c>
      <c r="T59" s="336">
        <f t="shared" si="85"/>
        <v>3.1911555153172046E-2</v>
      </c>
      <c r="U59" s="336">
        <f t="shared" si="85"/>
        <v>3.4394073507076933E-2</v>
      </c>
      <c r="V59" s="336">
        <f t="shared" si="85"/>
        <v>3.6156787157213745E-2</v>
      </c>
      <c r="W59" s="336">
        <f t="shared" si="85"/>
        <v>3.7731474336504284E-2</v>
      </c>
      <c r="X59" s="336">
        <f t="shared" si="85"/>
        <v>3.5128772096390155E-2</v>
      </c>
      <c r="Y59" s="336">
        <f t="shared" si="85"/>
        <v>3.4815711373339185E-2</v>
      </c>
      <c r="Z59" s="336">
        <f t="shared" si="85"/>
        <v>3.4744479168980304E-2</v>
      </c>
      <c r="AA59" s="336">
        <f t="shared" si="85"/>
        <v>3.4683422797241292E-2</v>
      </c>
      <c r="AB59" s="336">
        <f t="shared" si="85"/>
        <v>3.4649066552875578E-2</v>
      </c>
      <c r="AC59" s="336">
        <f t="shared" si="85"/>
        <v>3.4637556578504564E-2</v>
      </c>
      <c r="AD59" s="336">
        <f t="shared" si="85"/>
        <v>3.46266152642139E-2</v>
      </c>
      <c r="AE59" s="336">
        <f t="shared" ref="AE59:AL59" si="86">AE12/AE$49</f>
        <v>3.4642294082547202E-2</v>
      </c>
      <c r="AF59" s="336">
        <f t="shared" si="86"/>
        <v>3.4677966886511362E-2</v>
      </c>
      <c r="AG59" s="336">
        <f t="shared" si="86"/>
        <v>3.4738001995745622E-2</v>
      </c>
      <c r="AH59" s="336">
        <f t="shared" si="86"/>
        <v>3.4765220476332216E-2</v>
      </c>
      <c r="AI59" s="336">
        <f t="shared" si="86"/>
        <v>3.4778360432366651E-2</v>
      </c>
      <c r="AJ59" s="336">
        <f t="shared" si="86"/>
        <v>3.4792500766173219E-2</v>
      </c>
      <c r="AK59" s="336">
        <f t="shared" si="86"/>
        <v>3.4806278854859415E-2</v>
      </c>
      <c r="AL59" s="336">
        <f t="shared" si="86"/>
        <v>3.4823262391408559E-2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5.1191833697341114E-2</v>
      </c>
      <c r="N60" s="336">
        <f t="shared" si="87"/>
        <v>4.7941633664235754E-2</v>
      </c>
      <c r="O60" s="336">
        <f t="shared" si="87"/>
        <v>4.6140736377121246E-2</v>
      </c>
      <c r="P60" s="336">
        <f t="shared" si="87"/>
        <v>4.7734551471455069E-2</v>
      </c>
      <c r="Q60" s="336">
        <f t="shared" si="87"/>
        <v>4.9809722935696014E-2</v>
      </c>
      <c r="R60" s="336">
        <f t="shared" si="87"/>
        <v>4.681173220234755E-2</v>
      </c>
      <c r="S60" s="336">
        <f t="shared" si="87"/>
        <v>4.9745420356969099E-2</v>
      </c>
      <c r="T60" s="336">
        <f t="shared" si="87"/>
        <v>4.8705202711396584E-2</v>
      </c>
      <c r="U60" s="336">
        <f t="shared" si="87"/>
        <v>5.155185923158067E-2</v>
      </c>
      <c r="V60" s="336">
        <f t="shared" si="87"/>
        <v>5.2896214567717703E-2</v>
      </c>
      <c r="W60" s="336">
        <f t="shared" si="87"/>
        <v>6.0280554074346765E-2</v>
      </c>
      <c r="X60" s="336">
        <f t="shared" si="87"/>
        <v>5.9828604668697778E-2</v>
      </c>
      <c r="Y60" s="336">
        <f t="shared" si="87"/>
        <v>6.0257774887857857E-2</v>
      </c>
      <c r="Z60" s="336">
        <f t="shared" si="87"/>
        <v>6.0774124422397852E-2</v>
      </c>
      <c r="AA60" s="336">
        <f t="shared" si="87"/>
        <v>6.1302394883081146E-2</v>
      </c>
      <c r="AB60" s="336">
        <f t="shared" si="87"/>
        <v>6.1821868392317451E-2</v>
      </c>
      <c r="AC60" s="336">
        <f t="shared" si="87"/>
        <v>6.2360512180367679E-2</v>
      </c>
      <c r="AD60" s="336">
        <f t="shared" si="87"/>
        <v>6.2901273253146067E-2</v>
      </c>
      <c r="AE60" s="336">
        <f t="shared" ref="AE60:AL60" si="88">AE13/AE$49</f>
        <v>6.3452745569155686E-2</v>
      </c>
      <c r="AF60" s="336">
        <f t="shared" si="88"/>
        <v>6.4010444088311372E-2</v>
      </c>
      <c r="AG60" s="336">
        <f t="shared" si="88"/>
        <v>6.4574377694125801E-2</v>
      </c>
      <c r="AH60" s="336">
        <f t="shared" si="88"/>
        <v>6.5164861660609252E-2</v>
      </c>
      <c r="AI60" s="336">
        <f t="shared" si="88"/>
        <v>6.571033346848397E-2</v>
      </c>
      <c r="AJ60" s="336">
        <f t="shared" si="88"/>
        <v>6.6261891055380787E-2</v>
      </c>
      <c r="AK60" s="336">
        <f t="shared" si="88"/>
        <v>6.6832339190093765E-2</v>
      </c>
      <c r="AL60" s="336">
        <f t="shared" si="88"/>
        <v>6.7398413348559894E-2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0.10581646059727721</v>
      </c>
      <c r="N62" s="337">
        <f t="shared" si="89"/>
        <v>0.10685749538888693</v>
      </c>
      <c r="O62" s="337">
        <f t="shared" si="89"/>
        <v>0.10829384885212129</v>
      </c>
      <c r="P62" s="337">
        <f t="shared" si="89"/>
        <v>0.10603441858834908</v>
      </c>
      <c r="Q62" s="337">
        <f t="shared" si="89"/>
        <v>0.10816275843341212</v>
      </c>
      <c r="R62" s="337">
        <f t="shared" si="89"/>
        <v>0.10750866807448402</v>
      </c>
      <c r="S62" s="337">
        <f t="shared" si="89"/>
        <v>0.10718440134804194</v>
      </c>
      <c r="T62" s="337">
        <f t="shared" si="89"/>
        <v>0.11051681829848267</v>
      </c>
      <c r="U62" s="337">
        <f t="shared" si="89"/>
        <v>0.11217835691588758</v>
      </c>
      <c r="V62" s="337">
        <f t="shared" si="89"/>
        <v>0.11248641722167081</v>
      </c>
      <c r="W62" s="337">
        <f t="shared" si="89"/>
        <v>0.11933178557846981</v>
      </c>
      <c r="X62" s="337">
        <f t="shared" si="89"/>
        <v>0.12086264089877023</v>
      </c>
      <c r="Y62" s="337">
        <f t="shared" si="89"/>
        <v>0.12151813949733523</v>
      </c>
      <c r="Z62" s="337">
        <f t="shared" si="89"/>
        <v>0.12228157450685707</v>
      </c>
      <c r="AA62" s="337">
        <f t="shared" si="89"/>
        <v>0.12305696936676491</v>
      </c>
      <c r="AB62" s="337">
        <f t="shared" si="89"/>
        <v>0.12380230657703804</v>
      </c>
      <c r="AC62" s="337">
        <f t="shared" si="89"/>
        <v>0.12453121229406042</v>
      </c>
      <c r="AD62" s="337">
        <f t="shared" si="89"/>
        <v>0.12524660745088945</v>
      </c>
      <c r="AE62" s="337">
        <f t="shared" ref="AE62:AL62" si="90">AE15/AE$49</f>
        <v>0.12590636340689107</v>
      </c>
      <c r="AF62" s="337">
        <f t="shared" si="90"/>
        <v>0.12659309044658779</v>
      </c>
      <c r="AG62" s="337">
        <f t="shared" si="90"/>
        <v>0.12731476799918731</v>
      </c>
      <c r="AH62" s="337">
        <f t="shared" si="90"/>
        <v>0.12807551783957635</v>
      </c>
      <c r="AI62" s="337">
        <f t="shared" si="90"/>
        <v>0.12875957532659407</v>
      </c>
      <c r="AJ62" s="337">
        <f t="shared" si="90"/>
        <v>0.12948097348276408</v>
      </c>
      <c r="AK62" s="337">
        <f t="shared" si="90"/>
        <v>0.130210275016966</v>
      </c>
      <c r="AL62" s="337">
        <f t="shared" si="90"/>
        <v>0.13097642043167185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1.7305589802150939E-2</v>
      </c>
      <c r="N63" s="336">
        <f t="shared" si="91"/>
        <v>1.6248828118303551E-2</v>
      </c>
      <c r="O63" s="336">
        <f t="shared" si="91"/>
        <v>1.6896343370354193E-2</v>
      </c>
      <c r="P63" s="336">
        <f t="shared" si="91"/>
        <v>1.7118775730573958E-2</v>
      </c>
      <c r="Q63" s="336">
        <f t="shared" si="91"/>
        <v>1.6140522353006125E-2</v>
      </c>
      <c r="R63" s="336">
        <f t="shared" si="91"/>
        <v>1.5707202416975673E-2</v>
      </c>
      <c r="S63" s="336">
        <f t="shared" si="91"/>
        <v>1.6168482017219959E-2</v>
      </c>
      <c r="T63" s="336">
        <f t="shared" si="91"/>
        <v>1.7746354173791796E-2</v>
      </c>
      <c r="U63" s="336">
        <f t="shared" si="91"/>
        <v>1.847143159664753E-2</v>
      </c>
      <c r="V63" s="336">
        <f t="shared" si="91"/>
        <v>1.7642284340278057E-2</v>
      </c>
      <c r="W63" s="336">
        <f t="shared" si="91"/>
        <v>1.9833234140079817E-2</v>
      </c>
      <c r="X63" s="336">
        <f t="shared" si="91"/>
        <v>1.7789198651914553E-2</v>
      </c>
      <c r="Y63" s="336">
        <f t="shared" si="91"/>
        <v>1.7911559460768011E-2</v>
      </c>
      <c r="Z63" s="336">
        <f t="shared" si="91"/>
        <v>1.7998504411319848E-2</v>
      </c>
      <c r="AA63" s="336">
        <f t="shared" si="91"/>
        <v>1.8080084230888107E-2</v>
      </c>
      <c r="AB63" s="336">
        <f t="shared" si="91"/>
        <v>1.8172710531681804E-2</v>
      </c>
      <c r="AC63" s="336">
        <f t="shared" si="91"/>
        <v>1.8261549745991944E-2</v>
      </c>
      <c r="AD63" s="336">
        <f t="shared" si="91"/>
        <v>1.8337576592107115E-2</v>
      </c>
      <c r="AE63" s="336">
        <f t="shared" ref="AE63:AL63" si="92">AE16/AE$49</f>
        <v>1.8411142439656161E-2</v>
      </c>
      <c r="AF63" s="336">
        <f t="shared" si="92"/>
        <v>1.8479090244166167E-2</v>
      </c>
      <c r="AG63" s="336">
        <f t="shared" si="92"/>
        <v>1.8568119471147535E-2</v>
      </c>
      <c r="AH63" s="336">
        <f t="shared" si="92"/>
        <v>1.8655631460785697E-2</v>
      </c>
      <c r="AI63" s="336">
        <f t="shared" si="92"/>
        <v>1.8749781298995231E-2</v>
      </c>
      <c r="AJ63" s="336">
        <f t="shared" si="92"/>
        <v>1.8854634854114146E-2</v>
      </c>
      <c r="AK63" s="336">
        <f t="shared" si="92"/>
        <v>1.8955536993662193E-2</v>
      </c>
      <c r="AL63" s="336">
        <f t="shared" si="92"/>
        <v>1.9062980781443053E-2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1.4464859103666298E-2</v>
      </c>
      <c r="N64" s="336">
        <f t="shared" si="93"/>
        <v>1.807832995962777E-2</v>
      </c>
      <c r="O64" s="336">
        <f t="shared" si="93"/>
        <v>1.7596887215060093E-2</v>
      </c>
      <c r="P64" s="336">
        <f t="shared" si="93"/>
        <v>1.6835023880441072E-2</v>
      </c>
      <c r="Q64" s="336">
        <f t="shared" si="93"/>
        <v>1.7099214688823135E-2</v>
      </c>
      <c r="R64" s="336">
        <f t="shared" si="93"/>
        <v>1.6904725824281343E-2</v>
      </c>
      <c r="S64" s="336">
        <f t="shared" si="93"/>
        <v>1.6949451859567623E-2</v>
      </c>
      <c r="T64" s="336">
        <f t="shared" si="93"/>
        <v>1.6950548145102346E-2</v>
      </c>
      <c r="U64" s="336">
        <f t="shared" si="93"/>
        <v>1.8706919628800792E-2</v>
      </c>
      <c r="V64" s="336">
        <f t="shared" si="93"/>
        <v>1.8726241108293549E-2</v>
      </c>
      <c r="W64" s="336">
        <f t="shared" si="93"/>
        <v>1.9099852600871818E-2</v>
      </c>
      <c r="X64" s="336">
        <f t="shared" si="93"/>
        <v>2.7989587287140513E-2</v>
      </c>
      <c r="Y64" s="336">
        <f t="shared" si="93"/>
        <v>2.8421224156482138E-2</v>
      </c>
      <c r="Z64" s="336">
        <f t="shared" si="93"/>
        <v>2.8886158852397481E-2</v>
      </c>
      <c r="AA64" s="336">
        <f t="shared" si="93"/>
        <v>2.9310912538476563E-2</v>
      </c>
      <c r="AB64" s="336">
        <f t="shared" si="93"/>
        <v>2.9747018262255398E-2</v>
      </c>
      <c r="AC64" s="336">
        <f t="shared" si="93"/>
        <v>3.0170541209768337E-2</v>
      </c>
      <c r="AD64" s="336">
        <f t="shared" si="93"/>
        <v>3.0608684261622963E-2</v>
      </c>
      <c r="AE64" s="336">
        <f t="shared" ref="AE64:AL64" si="94">AE17/AE$49</f>
        <v>3.102051690538199E-2</v>
      </c>
      <c r="AF64" s="336">
        <f t="shared" si="94"/>
        <v>3.1447769286842744E-2</v>
      </c>
      <c r="AG64" s="336">
        <f t="shared" si="94"/>
        <v>3.1910857495809165E-2</v>
      </c>
      <c r="AH64" s="336">
        <f t="shared" si="94"/>
        <v>3.2394688559217184E-2</v>
      </c>
      <c r="AI64" s="336">
        <f t="shared" si="94"/>
        <v>3.2831516713947156E-2</v>
      </c>
      <c r="AJ64" s="336">
        <f t="shared" si="94"/>
        <v>3.324967321597027E-2</v>
      </c>
      <c r="AK64" s="336">
        <f t="shared" si="94"/>
        <v>3.367370231825239E-2</v>
      </c>
      <c r="AL64" s="336">
        <f t="shared" si="94"/>
        <v>3.409204004421186E-2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1.1107728403266175E-2</v>
      </c>
      <c r="N65" s="336">
        <f t="shared" si="95"/>
        <v>1.1605210215945192E-2</v>
      </c>
      <c r="O65" s="336">
        <f t="shared" si="95"/>
        <v>1.1363980905012032E-2</v>
      </c>
      <c r="P65" s="336">
        <f t="shared" si="95"/>
        <v>1.0895678165458837E-2</v>
      </c>
      <c r="Q65" s="336">
        <f t="shared" si="95"/>
        <v>1.1300745290059276E-2</v>
      </c>
      <c r="R65" s="336">
        <f t="shared" si="95"/>
        <v>1.0877546468121745E-2</v>
      </c>
      <c r="S65" s="336">
        <f t="shared" si="95"/>
        <v>1.1307710166522831E-2</v>
      </c>
      <c r="T65" s="336">
        <f t="shared" si="95"/>
        <v>1.0102065051830148E-2</v>
      </c>
      <c r="U65" s="336">
        <f t="shared" si="95"/>
        <v>1.0637776971027363E-2</v>
      </c>
      <c r="V65" s="336">
        <f t="shared" si="95"/>
        <v>1.059517935026193E-2</v>
      </c>
      <c r="W65" s="336">
        <f t="shared" si="95"/>
        <v>1.1121741303176429E-2</v>
      </c>
      <c r="X65" s="336">
        <f t="shared" si="95"/>
        <v>9.2355006258631762E-3</v>
      </c>
      <c r="Y65" s="336">
        <f t="shared" si="95"/>
        <v>9.3161439231654319E-3</v>
      </c>
      <c r="Z65" s="336">
        <f t="shared" si="95"/>
        <v>9.3833963073742168E-3</v>
      </c>
      <c r="AA65" s="336">
        <f t="shared" si="95"/>
        <v>9.4564364995025196E-3</v>
      </c>
      <c r="AB65" s="336">
        <f t="shared" si="95"/>
        <v>9.5056093098085312E-3</v>
      </c>
      <c r="AC65" s="336">
        <f t="shared" si="95"/>
        <v>9.5482118459502014E-3</v>
      </c>
      <c r="AD65" s="336">
        <f t="shared" si="95"/>
        <v>9.5925904481129146E-3</v>
      </c>
      <c r="AE65" s="336">
        <f t="shared" ref="AE65:AL65" si="96">AE18/AE$49</f>
        <v>9.6213526395666008E-3</v>
      </c>
      <c r="AF65" s="336">
        <f t="shared" si="96"/>
        <v>9.6646080909556162E-3</v>
      </c>
      <c r="AG65" s="336">
        <f t="shared" si="96"/>
        <v>9.685940339353754E-3</v>
      </c>
      <c r="AH65" s="336">
        <f t="shared" si="96"/>
        <v>9.7000466169154583E-3</v>
      </c>
      <c r="AI65" s="336">
        <f t="shared" si="96"/>
        <v>9.7031951960597964E-3</v>
      </c>
      <c r="AJ65" s="336">
        <f t="shared" si="96"/>
        <v>9.7426112735789598E-3</v>
      </c>
      <c r="AK65" s="336">
        <f t="shared" si="96"/>
        <v>9.7657530754428814E-3</v>
      </c>
      <c r="AL65" s="336">
        <f t="shared" si="96"/>
        <v>9.8083172482785596E-3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9.556281977055053E-3</v>
      </c>
      <c r="N66" s="336">
        <f t="shared" si="97"/>
        <v>1.1915124149812733E-2</v>
      </c>
      <c r="O66" s="336">
        <f t="shared" si="97"/>
        <v>1.189549617893791E-2</v>
      </c>
      <c r="P66" s="336">
        <f t="shared" si="97"/>
        <v>1.1278972148314916E-2</v>
      </c>
      <c r="Q66" s="336">
        <f t="shared" si="97"/>
        <v>1.1328044081879872E-2</v>
      </c>
      <c r="R66" s="336">
        <f t="shared" si="97"/>
        <v>1.2677602933301089E-2</v>
      </c>
      <c r="S66" s="336">
        <f t="shared" si="97"/>
        <v>1.235303980820557E-2</v>
      </c>
      <c r="T66" s="336">
        <f t="shared" si="97"/>
        <v>1.4011206757456511E-2</v>
      </c>
      <c r="U66" s="336">
        <f t="shared" si="97"/>
        <v>1.255445481012667E-2</v>
      </c>
      <c r="V66" s="336">
        <f t="shared" si="97"/>
        <v>1.2511429213220177E-2</v>
      </c>
      <c r="W66" s="336">
        <f t="shared" si="97"/>
        <v>1.2893342449383324E-2</v>
      </c>
      <c r="X66" s="336">
        <f t="shared" si="97"/>
        <v>1.0943208361069136E-2</v>
      </c>
      <c r="Y66" s="336">
        <f t="shared" si="97"/>
        <v>1.0768869067559018E-2</v>
      </c>
      <c r="Z66" s="336">
        <f t="shared" si="97"/>
        <v>1.0737284295077669E-2</v>
      </c>
      <c r="AA66" s="336">
        <f t="shared" si="97"/>
        <v>1.0778234878485353E-2</v>
      </c>
      <c r="AB66" s="336">
        <f t="shared" si="97"/>
        <v>1.0817423672539744E-2</v>
      </c>
      <c r="AC66" s="336">
        <f t="shared" si="97"/>
        <v>1.0850005582686111E-2</v>
      </c>
      <c r="AD66" s="336">
        <f t="shared" si="97"/>
        <v>1.0875741989578228E-2</v>
      </c>
      <c r="AE66" s="336">
        <f t="shared" ref="AE66:AL66" si="98">AE19/AE$49</f>
        <v>1.0910094819060214E-2</v>
      </c>
      <c r="AF66" s="336">
        <f t="shared" si="98"/>
        <v>1.094825722739483E-2</v>
      </c>
      <c r="AG66" s="336">
        <f t="shared" si="98"/>
        <v>1.0986780217161282E-2</v>
      </c>
      <c r="AH66" s="336">
        <f t="shared" si="98"/>
        <v>1.1041567824438223E-2</v>
      </c>
      <c r="AI66" s="336">
        <f t="shared" si="98"/>
        <v>1.1074714123662871E-2</v>
      </c>
      <c r="AJ66" s="336">
        <f t="shared" si="98"/>
        <v>1.1103228202445321E-2</v>
      </c>
      <c r="AK66" s="336">
        <f t="shared" si="98"/>
        <v>1.1134755310806118E-2</v>
      </c>
      <c r="AL66" s="336">
        <f t="shared" si="98"/>
        <v>1.1167144494889964E-2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5.3382001311138766E-2</v>
      </c>
      <c r="N67" s="336">
        <f t="shared" si="99"/>
        <v>4.9010002945197681E-2</v>
      </c>
      <c r="O67" s="336">
        <f t="shared" si="99"/>
        <v>5.0541141182757057E-2</v>
      </c>
      <c r="P67" s="336">
        <f t="shared" si="99"/>
        <v>4.9905968663560306E-2</v>
      </c>
      <c r="Q67" s="336">
        <f t="shared" si="99"/>
        <v>5.2294232019643713E-2</v>
      </c>
      <c r="R67" s="336">
        <f t="shared" si="99"/>
        <v>5.1341590431804175E-2</v>
      </c>
      <c r="S67" s="336">
        <f t="shared" si="99"/>
        <v>5.0405717496525955E-2</v>
      </c>
      <c r="T67" s="336">
        <f t="shared" si="99"/>
        <v>5.170664417030188E-2</v>
      </c>
      <c r="U67" s="336">
        <f t="shared" si="99"/>
        <v>5.1807773909285232E-2</v>
      </c>
      <c r="V67" s="336">
        <f t="shared" si="99"/>
        <v>5.3011283209617108E-2</v>
      </c>
      <c r="W67" s="336">
        <f t="shared" si="99"/>
        <v>5.6383615084958434E-2</v>
      </c>
      <c r="X67" s="336">
        <f t="shared" si="99"/>
        <v>5.4905145972782871E-2</v>
      </c>
      <c r="Y67" s="336">
        <f t="shared" si="99"/>
        <v>5.5100342889360616E-2</v>
      </c>
      <c r="Z67" s="336">
        <f t="shared" si="99"/>
        <v>5.5276230640687853E-2</v>
      </c>
      <c r="AA67" s="336">
        <f t="shared" si="99"/>
        <v>5.5431301219412379E-2</v>
      </c>
      <c r="AB67" s="336">
        <f t="shared" si="99"/>
        <v>5.5559544800752571E-2</v>
      </c>
      <c r="AC67" s="336">
        <f t="shared" si="99"/>
        <v>5.5700903909663819E-2</v>
      </c>
      <c r="AD67" s="336">
        <f t="shared" si="99"/>
        <v>5.5832014159468202E-2</v>
      </c>
      <c r="AE67" s="336">
        <f t="shared" ref="AE67:AL67" si="100">AE20/AE$49</f>
        <v>5.5943256603226098E-2</v>
      </c>
      <c r="AF67" s="336">
        <f t="shared" si="100"/>
        <v>5.6053365597228427E-2</v>
      </c>
      <c r="AG67" s="336">
        <f t="shared" si="100"/>
        <v>5.6163070475715574E-2</v>
      </c>
      <c r="AH67" s="336">
        <f t="shared" si="100"/>
        <v>5.6283583378219801E-2</v>
      </c>
      <c r="AI67" s="336">
        <f t="shared" si="100"/>
        <v>5.6400367993929015E-2</v>
      </c>
      <c r="AJ67" s="336">
        <f t="shared" si="100"/>
        <v>5.6530825936655385E-2</v>
      </c>
      <c r="AK67" s="336">
        <f t="shared" si="100"/>
        <v>5.6680527318802416E-2</v>
      </c>
      <c r="AL67" s="336">
        <f t="shared" si="100"/>
        <v>5.684593786284841E-2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0.10534472288288947</v>
      </c>
      <c r="N69" s="337">
        <f t="shared" si="101"/>
        <v>0.10422187945125197</v>
      </c>
      <c r="O69" s="337">
        <f t="shared" si="101"/>
        <v>0.10371505184571922</v>
      </c>
      <c r="P69" s="337">
        <f t="shared" si="101"/>
        <v>0.1041135591584265</v>
      </c>
      <c r="Q69" s="337">
        <f t="shared" si="101"/>
        <v>0.10297552906033186</v>
      </c>
      <c r="R69" s="337">
        <f t="shared" si="101"/>
        <v>0.10240410371723356</v>
      </c>
      <c r="S69" s="337">
        <f t="shared" si="101"/>
        <v>9.6435129819255977E-2</v>
      </c>
      <c r="T69" s="337">
        <f t="shared" si="101"/>
        <v>9.9759855735483738E-2</v>
      </c>
      <c r="U69" s="337">
        <f t="shared" si="101"/>
        <v>9.9316614753770585E-2</v>
      </c>
      <c r="V69" s="337">
        <f t="shared" si="101"/>
        <v>9.6436763737944561E-2</v>
      </c>
      <c r="W69" s="337">
        <f t="shared" si="101"/>
        <v>9.935444728424335E-2</v>
      </c>
      <c r="X69" s="337">
        <f t="shared" si="101"/>
        <v>0.10051681639232823</v>
      </c>
      <c r="Y69" s="337">
        <f t="shared" si="101"/>
        <v>9.9898949325050279E-2</v>
      </c>
      <c r="Z69" s="337">
        <f t="shared" si="101"/>
        <v>9.9281460103402247E-2</v>
      </c>
      <c r="AA69" s="337">
        <f t="shared" si="101"/>
        <v>9.8732822185213009E-2</v>
      </c>
      <c r="AB69" s="337">
        <f t="shared" si="101"/>
        <v>9.8064776745205612E-2</v>
      </c>
      <c r="AC69" s="337">
        <f t="shared" si="101"/>
        <v>9.7410872160658954E-2</v>
      </c>
      <c r="AD69" s="337">
        <f t="shared" si="101"/>
        <v>9.6771954178540648E-2</v>
      </c>
      <c r="AE69" s="337">
        <f t="shared" ref="AE69:AL69" si="102">AE22/AE$49</f>
        <v>9.6115474533895295E-2</v>
      </c>
      <c r="AF69" s="337">
        <f t="shared" si="102"/>
        <v>9.539162364702615E-2</v>
      </c>
      <c r="AG69" s="337">
        <f t="shared" si="102"/>
        <v>9.4554770962258727E-2</v>
      </c>
      <c r="AH69" s="337">
        <f t="shared" si="102"/>
        <v>9.3634314101895627E-2</v>
      </c>
      <c r="AI69" s="337">
        <f t="shared" si="102"/>
        <v>9.289548153675932E-2</v>
      </c>
      <c r="AJ69" s="337">
        <f t="shared" si="102"/>
        <v>9.2114332426372167E-2</v>
      </c>
      <c r="AK69" s="337">
        <f t="shared" si="102"/>
        <v>9.1302573056290859E-2</v>
      </c>
      <c r="AL69" s="337">
        <f t="shared" si="102"/>
        <v>9.0402592340431923E-2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8.169378493961163E-2</v>
      </c>
      <c r="N70" s="336">
        <f t="shared" si="103"/>
        <v>8.2301256353620997E-2</v>
      </c>
      <c r="O70" s="336">
        <f t="shared" si="103"/>
        <v>8.2403492998204098E-2</v>
      </c>
      <c r="P70" s="336">
        <f t="shared" si="103"/>
        <v>8.1334816241440469E-2</v>
      </c>
      <c r="Q70" s="336">
        <f t="shared" si="103"/>
        <v>8.1383605480835897E-2</v>
      </c>
      <c r="R70" s="336">
        <f t="shared" si="103"/>
        <v>8.2462593639061818E-2</v>
      </c>
      <c r="S70" s="336">
        <f t="shared" si="103"/>
        <v>7.787041500302333E-2</v>
      </c>
      <c r="T70" s="336">
        <f t="shared" si="103"/>
        <v>8.0442962269212673E-2</v>
      </c>
      <c r="U70" s="336">
        <f t="shared" si="103"/>
        <v>7.9547556595563423E-2</v>
      </c>
      <c r="V70" s="336">
        <f t="shared" si="103"/>
        <v>7.8327508364563161E-2</v>
      </c>
      <c r="W70" s="336">
        <f t="shared" si="103"/>
        <v>8.1608034922965034E-2</v>
      </c>
      <c r="X70" s="336">
        <f t="shared" si="103"/>
        <v>8.3034787659365658E-2</v>
      </c>
      <c r="Y70" s="336">
        <f t="shared" si="103"/>
        <v>8.2734491190422074E-2</v>
      </c>
      <c r="Z70" s="336">
        <f t="shared" si="103"/>
        <v>8.2435410269829465E-2</v>
      </c>
      <c r="AA70" s="336">
        <f t="shared" si="103"/>
        <v>8.2162100514064057E-2</v>
      </c>
      <c r="AB70" s="336">
        <f t="shared" si="103"/>
        <v>8.1821573676010367E-2</v>
      </c>
      <c r="AC70" s="336">
        <f t="shared" si="103"/>
        <v>8.1524664305915984E-2</v>
      </c>
      <c r="AD70" s="336">
        <f t="shared" si="103"/>
        <v>8.1233549657743376E-2</v>
      </c>
      <c r="AE70" s="336">
        <f t="shared" ref="AE70:AL70" si="104">AE23/AE$49</f>
        <v>8.0873794160162077E-2</v>
      </c>
      <c r="AF70" s="336">
        <f t="shared" si="104"/>
        <v>8.0523252791691327E-2</v>
      </c>
      <c r="AG70" s="336">
        <f t="shared" si="104"/>
        <v>8.0193184898569275E-2</v>
      </c>
      <c r="AH70" s="336">
        <f t="shared" si="104"/>
        <v>7.9872911272389713E-2</v>
      </c>
      <c r="AI70" s="336">
        <f t="shared" si="104"/>
        <v>7.954067216638265E-2</v>
      </c>
      <c r="AJ70" s="336">
        <f t="shared" si="104"/>
        <v>7.9200604934056298E-2</v>
      </c>
      <c r="AK70" s="336">
        <f t="shared" si="104"/>
        <v>7.883469761347818E-2</v>
      </c>
      <c r="AL70" s="336">
        <f t="shared" si="104"/>
        <v>7.8416352542822698E-2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2.3650937943277838E-2</v>
      </c>
      <c r="N71" s="336">
        <f t="shared" si="105"/>
        <v>2.1920623097630973E-2</v>
      </c>
      <c r="O71" s="336">
        <f t="shared" si="105"/>
        <v>2.1311558847515129E-2</v>
      </c>
      <c r="P71" s="336">
        <f t="shared" si="105"/>
        <v>2.277874291698603E-2</v>
      </c>
      <c r="Q71" s="336">
        <f t="shared" si="105"/>
        <v>2.1591923579495964E-2</v>
      </c>
      <c r="R71" s="336">
        <f t="shared" si="105"/>
        <v>1.9941510078171739E-2</v>
      </c>
      <c r="S71" s="336">
        <f t="shared" si="105"/>
        <v>1.8564714816232637E-2</v>
      </c>
      <c r="T71" s="336">
        <f t="shared" si="105"/>
        <v>1.9316893466271069E-2</v>
      </c>
      <c r="U71" s="336">
        <f t="shared" si="105"/>
        <v>1.9769058158207169E-2</v>
      </c>
      <c r="V71" s="336">
        <f t="shared" si="105"/>
        <v>1.8109255373381386E-2</v>
      </c>
      <c r="W71" s="336">
        <f t="shared" si="105"/>
        <v>1.7746412361278323E-2</v>
      </c>
      <c r="X71" s="336">
        <f t="shared" si="105"/>
        <v>1.748202873296258E-2</v>
      </c>
      <c r="Y71" s="336">
        <f t="shared" si="105"/>
        <v>1.7164458134628191E-2</v>
      </c>
      <c r="Z71" s="336">
        <f t="shared" si="105"/>
        <v>1.6846049833572782E-2</v>
      </c>
      <c r="AA71" s="336">
        <f t="shared" si="105"/>
        <v>1.6570721671148952E-2</v>
      </c>
      <c r="AB71" s="336">
        <f t="shared" si="105"/>
        <v>1.6243203069195241E-2</v>
      </c>
      <c r="AC71" s="336">
        <f t="shared" si="105"/>
        <v>1.5886207854742967E-2</v>
      </c>
      <c r="AD71" s="336">
        <f t="shared" si="105"/>
        <v>1.5538404520797284E-2</v>
      </c>
      <c r="AE71" s="336">
        <f t="shared" ref="AE71:AL71" si="106">AE24/AE$49</f>
        <v>1.5241680373733215E-2</v>
      </c>
      <c r="AF71" s="336">
        <f t="shared" si="106"/>
        <v>1.4868370855334826E-2</v>
      </c>
      <c r="AG71" s="336">
        <f t="shared" si="106"/>
        <v>1.4361586063689447E-2</v>
      </c>
      <c r="AH71" s="336">
        <f t="shared" si="106"/>
        <v>1.3761402829505907E-2</v>
      </c>
      <c r="AI71" s="336">
        <f t="shared" si="106"/>
        <v>1.3354809370376679E-2</v>
      </c>
      <c r="AJ71" s="336">
        <f t="shared" si="106"/>
        <v>1.2913727492315868E-2</v>
      </c>
      <c r="AK71" s="336">
        <f t="shared" si="106"/>
        <v>1.2467875442812673E-2</v>
      </c>
      <c r="AL71" s="336">
        <f t="shared" si="106"/>
        <v>1.1986239797609221E-2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0.11085572761886532</v>
      </c>
      <c r="N73" s="337">
        <f t="shared" si="107"/>
        <v>0.1171272802055463</v>
      </c>
      <c r="O73" s="337">
        <f t="shared" si="107"/>
        <v>0.11763450377972449</v>
      </c>
      <c r="P73" s="337">
        <f t="shared" si="107"/>
        <v>0.10927274481286592</v>
      </c>
      <c r="Q73" s="337">
        <f t="shared" si="107"/>
        <v>0.11098871658547953</v>
      </c>
      <c r="R73" s="337">
        <f t="shared" si="107"/>
        <v>0.11078850490546231</v>
      </c>
      <c r="S73" s="337">
        <f t="shared" si="107"/>
        <v>0.10978668231162099</v>
      </c>
      <c r="T73" s="337">
        <f t="shared" si="107"/>
        <v>0.110639119724149</v>
      </c>
      <c r="U73" s="337">
        <f t="shared" si="107"/>
        <v>0.10558703720770284</v>
      </c>
      <c r="V73" s="337">
        <f t="shared" si="107"/>
        <v>0.10167530731431138</v>
      </c>
      <c r="W73" s="337">
        <f t="shared" si="107"/>
        <v>9.4267091935209976E-2</v>
      </c>
      <c r="X73" s="337">
        <f t="shared" si="107"/>
        <v>9.4183601389623534E-2</v>
      </c>
      <c r="Y73" s="337">
        <f t="shared" si="107"/>
        <v>9.3120621987550181E-2</v>
      </c>
      <c r="Z73" s="337">
        <f t="shared" si="107"/>
        <v>9.1953766443766585E-2</v>
      </c>
      <c r="AA73" s="337">
        <f t="shared" si="107"/>
        <v>9.0859358900063233E-2</v>
      </c>
      <c r="AB73" s="337">
        <f t="shared" si="107"/>
        <v>8.9916979844617245E-2</v>
      </c>
      <c r="AC73" s="337">
        <f t="shared" si="107"/>
        <v>8.9003138668298107E-2</v>
      </c>
      <c r="AD73" s="337">
        <f t="shared" si="107"/>
        <v>8.8026044782767043E-2</v>
      </c>
      <c r="AE73" s="337">
        <f t="shared" ref="AE73:AL73" si="108">AE26/AE$49</f>
        <v>8.7099315593631557E-2</v>
      </c>
      <c r="AF73" s="337">
        <f t="shared" si="108"/>
        <v>8.6200136888932188E-2</v>
      </c>
      <c r="AG73" s="337">
        <f t="shared" si="108"/>
        <v>8.5319078821238251E-2</v>
      </c>
      <c r="AH73" s="337">
        <f t="shared" si="108"/>
        <v>8.4466289293662469E-2</v>
      </c>
      <c r="AI73" s="337">
        <f t="shared" si="108"/>
        <v>8.3621715730066465E-2</v>
      </c>
      <c r="AJ73" s="337">
        <f t="shared" si="108"/>
        <v>8.2798627747197248E-2</v>
      </c>
      <c r="AK73" s="337">
        <f t="shared" si="108"/>
        <v>8.1960531735022199E-2</v>
      </c>
      <c r="AL73" s="337">
        <f t="shared" si="108"/>
        <v>8.1129511854474284E-2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1.7080271026611738E-2</v>
      </c>
      <c r="N74" s="336">
        <f t="shared" si="109"/>
        <v>2.2684913703183256E-2</v>
      </c>
      <c r="O74" s="336">
        <f t="shared" si="109"/>
        <v>2.3141095306460802E-2</v>
      </c>
      <c r="P74" s="336">
        <f t="shared" si="109"/>
        <v>1.9517299638817789E-2</v>
      </c>
      <c r="Q74" s="336">
        <f t="shared" si="109"/>
        <v>1.6216676447552605E-2</v>
      </c>
      <c r="R74" s="336">
        <f t="shared" si="109"/>
        <v>1.7848103650041126E-2</v>
      </c>
      <c r="S74" s="336">
        <f t="shared" si="109"/>
        <v>1.9057815394220825E-2</v>
      </c>
      <c r="T74" s="336">
        <f t="shared" si="109"/>
        <v>2.0011759924513085E-2</v>
      </c>
      <c r="U74" s="336">
        <f t="shared" si="109"/>
        <v>1.7924558708632223E-2</v>
      </c>
      <c r="V74" s="336">
        <f t="shared" si="109"/>
        <v>1.6759174272755726E-2</v>
      </c>
      <c r="W74" s="336">
        <f t="shared" si="109"/>
        <v>1.9527165192674695E-2</v>
      </c>
      <c r="X74" s="336">
        <f t="shared" si="109"/>
        <v>1.8350649502775027E-2</v>
      </c>
      <c r="Y74" s="336">
        <f t="shared" si="109"/>
        <v>1.8238434557016469E-2</v>
      </c>
      <c r="Z74" s="336">
        <f t="shared" si="109"/>
        <v>1.813825653205027E-2</v>
      </c>
      <c r="AA74" s="336">
        <f t="shared" si="109"/>
        <v>1.8022659216863059E-2</v>
      </c>
      <c r="AB74" s="336">
        <f t="shared" si="109"/>
        <v>1.7920276457612627E-2</v>
      </c>
      <c r="AC74" s="336">
        <f t="shared" si="109"/>
        <v>1.7813806836130555E-2</v>
      </c>
      <c r="AD74" s="336">
        <f t="shared" si="109"/>
        <v>1.7686411921385172E-2</v>
      </c>
      <c r="AE74" s="336">
        <f t="shared" ref="AE74:AL74" si="110">AE27/AE$49</f>
        <v>1.7611297916163452E-2</v>
      </c>
      <c r="AF74" s="336">
        <f t="shared" si="110"/>
        <v>1.7568738810279802E-2</v>
      </c>
      <c r="AG74" s="336">
        <f t="shared" si="110"/>
        <v>1.7526231723528966E-2</v>
      </c>
      <c r="AH74" s="336">
        <f t="shared" si="110"/>
        <v>1.7485373722702872E-2</v>
      </c>
      <c r="AI74" s="336">
        <f t="shared" si="110"/>
        <v>1.7443420744508484E-2</v>
      </c>
      <c r="AJ74" s="336">
        <f t="shared" si="110"/>
        <v>1.7414678258069635E-2</v>
      </c>
      <c r="AK74" s="336">
        <f t="shared" si="110"/>
        <v>1.7385392853073275E-2</v>
      </c>
      <c r="AL74" s="336">
        <f t="shared" si="110"/>
        <v>1.7357396558979114E-2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4.126998532112993E-2</v>
      </c>
      <c r="N75" s="336">
        <f t="shared" si="111"/>
        <v>4.2068927340359691E-2</v>
      </c>
      <c r="O75" s="336">
        <f t="shared" si="111"/>
        <v>4.1505820302123041E-2</v>
      </c>
      <c r="P75" s="336">
        <f t="shared" si="111"/>
        <v>3.9589661786674633E-2</v>
      </c>
      <c r="Q75" s="336">
        <f t="shared" si="111"/>
        <v>4.3574034951713574E-2</v>
      </c>
      <c r="R75" s="336">
        <f t="shared" si="111"/>
        <v>4.2206499913806955E-2</v>
      </c>
      <c r="S75" s="336">
        <f t="shared" si="111"/>
        <v>4.0525355102773442E-2</v>
      </c>
      <c r="T75" s="336">
        <f t="shared" si="111"/>
        <v>4.0722606746904297E-2</v>
      </c>
      <c r="U75" s="336">
        <f t="shared" si="111"/>
        <v>3.9374661767493963E-2</v>
      </c>
      <c r="V75" s="336">
        <f t="shared" si="111"/>
        <v>4.0120177592011134E-2</v>
      </c>
      <c r="W75" s="336">
        <f t="shared" si="111"/>
        <v>3.5458321083043601E-2</v>
      </c>
      <c r="X75" s="336">
        <f t="shared" si="111"/>
        <v>3.5464420700843928E-2</v>
      </c>
      <c r="Y75" s="336">
        <f t="shared" si="111"/>
        <v>3.5119216905620657E-2</v>
      </c>
      <c r="Z75" s="336">
        <f t="shared" si="111"/>
        <v>3.4689572580457129E-2</v>
      </c>
      <c r="AA75" s="336">
        <f t="shared" si="111"/>
        <v>3.4296054541190467E-2</v>
      </c>
      <c r="AB75" s="336">
        <f t="shared" si="111"/>
        <v>3.3951634820011657E-2</v>
      </c>
      <c r="AC75" s="336">
        <f t="shared" si="111"/>
        <v>3.3620770440992348E-2</v>
      </c>
      <c r="AD75" s="336">
        <f t="shared" si="111"/>
        <v>3.3291659979963382E-2</v>
      </c>
      <c r="AE75" s="336">
        <f t="shared" ref="AE75:AL75" si="112">AE28/AE$49</f>
        <v>3.2971426035853721E-2</v>
      </c>
      <c r="AF75" s="336">
        <f t="shared" si="112"/>
        <v>3.2653269253474872E-2</v>
      </c>
      <c r="AG75" s="336">
        <f t="shared" si="112"/>
        <v>3.2335806965615166E-2</v>
      </c>
      <c r="AH75" s="336">
        <f t="shared" si="112"/>
        <v>3.2014527516282192E-2</v>
      </c>
      <c r="AI75" s="336">
        <f t="shared" si="112"/>
        <v>3.1693123354547652E-2</v>
      </c>
      <c r="AJ75" s="336">
        <f t="shared" si="112"/>
        <v>3.1376245374706811E-2</v>
      </c>
      <c r="AK75" s="336">
        <f t="shared" si="112"/>
        <v>3.1058888300950365E-2</v>
      </c>
      <c r="AL75" s="336">
        <f t="shared" si="112"/>
        <v>3.074909910446778E-2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3.2111744387997528E-2</v>
      </c>
      <c r="N76" s="336">
        <f t="shared" si="113"/>
        <v>3.1714207207679396E-2</v>
      </c>
      <c r="O76" s="336">
        <f t="shared" si="113"/>
        <v>3.2038423837430025E-2</v>
      </c>
      <c r="P76" s="336">
        <f t="shared" si="113"/>
        <v>2.8848397656631521E-2</v>
      </c>
      <c r="Q76" s="336">
        <f t="shared" si="113"/>
        <v>3.0889382561960593E-2</v>
      </c>
      <c r="R76" s="336">
        <f t="shared" si="113"/>
        <v>2.8854258911017113E-2</v>
      </c>
      <c r="S76" s="336">
        <f t="shared" si="113"/>
        <v>2.9019113428128678E-2</v>
      </c>
      <c r="T76" s="336">
        <f t="shared" si="113"/>
        <v>2.9196429952934741E-2</v>
      </c>
      <c r="U76" s="336">
        <f t="shared" si="113"/>
        <v>2.8348928305562057E-2</v>
      </c>
      <c r="V76" s="336">
        <f t="shared" si="113"/>
        <v>2.6586255295954625E-2</v>
      </c>
      <c r="W76" s="336">
        <f t="shared" si="113"/>
        <v>2.1686681302656174E-2</v>
      </c>
      <c r="X76" s="336">
        <f t="shared" si="113"/>
        <v>2.2269154129596052E-2</v>
      </c>
      <c r="Y76" s="336">
        <f t="shared" si="113"/>
        <v>2.1827659822110192E-2</v>
      </c>
      <c r="Z76" s="336">
        <f t="shared" si="113"/>
        <v>2.1376678096402264E-2</v>
      </c>
      <c r="AA76" s="336">
        <f t="shared" si="113"/>
        <v>2.0966342180368115E-2</v>
      </c>
      <c r="AB76" s="336">
        <f t="shared" si="113"/>
        <v>2.0620504005117953E-2</v>
      </c>
      <c r="AC76" s="336">
        <f t="shared" si="113"/>
        <v>2.0286601974244912E-2</v>
      </c>
      <c r="AD76" s="336">
        <f t="shared" si="113"/>
        <v>1.9946732735290972E-2</v>
      </c>
      <c r="AE76" s="336">
        <f t="shared" ref="AE76:AL76" si="114">AE29/AE$49</f>
        <v>1.9604266192346349E-2</v>
      </c>
      <c r="AF76" s="336">
        <f t="shared" si="114"/>
        <v>1.9260227391136447E-2</v>
      </c>
      <c r="AG76" s="336">
        <f t="shared" si="114"/>
        <v>1.8913694605156333E-2</v>
      </c>
      <c r="AH76" s="336">
        <f t="shared" si="114"/>
        <v>1.8577407133760986E-2</v>
      </c>
      <c r="AI76" s="336">
        <f t="shared" si="114"/>
        <v>1.8250624775884631E-2</v>
      </c>
      <c r="AJ76" s="336">
        <f t="shared" si="114"/>
        <v>1.7926083318678235E-2</v>
      </c>
      <c r="AK76" s="336">
        <f t="shared" si="114"/>
        <v>1.7603361413645966E-2</v>
      </c>
      <c r="AL76" s="336">
        <f t="shared" si="114"/>
        <v>1.7283810840652222E-2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2.0393726883126122E-2</v>
      </c>
      <c r="N77" s="336">
        <f t="shared" si="115"/>
        <v>2.0659231954323964E-2</v>
      </c>
      <c r="O77" s="336">
        <f t="shared" si="115"/>
        <v>2.0949164333710617E-2</v>
      </c>
      <c r="P77" s="336">
        <f t="shared" si="115"/>
        <v>2.1317385730741968E-2</v>
      </c>
      <c r="Q77" s="336">
        <f t="shared" si="115"/>
        <v>2.0308622624252752E-2</v>
      </c>
      <c r="R77" s="336">
        <f t="shared" si="115"/>
        <v>2.1879642430597104E-2</v>
      </c>
      <c r="S77" s="336">
        <f t="shared" si="115"/>
        <v>2.1184398386498052E-2</v>
      </c>
      <c r="T77" s="336">
        <f t="shared" si="115"/>
        <v>2.0708323099796866E-2</v>
      </c>
      <c r="U77" s="336">
        <f t="shared" si="115"/>
        <v>1.9938888426014583E-2</v>
      </c>
      <c r="V77" s="336">
        <f t="shared" si="115"/>
        <v>1.8209700153589897E-2</v>
      </c>
      <c r="W77" s="336">
        <f t="shared" si="115"/>
        <v>1.7594924356835497E-2</v>
      </c>
      <c r="X77" s="336">
        <f t="shared" si="115"/>
        <v>1.8099377056408527E-2</v>
      </c>
      <c r="Y77" s="336">
        <f t="shared" si="115"/>
        <v>1.793531070280285E-2</v>
      </c>
      <c r="Z77" s="336">
        <f t="shared" si="115"/>
        <v>1.7749259234856915E-2</v>
      </c>
      <c r="AA77" s="336">
        <f t="shared" si="115"/>
        <v>1.7574302961641589E-2</v>
      </c>
      <c r="AB77" s="336">
        <f t="shared" si="115"/>
        <v>1.7424564561875008E-2</v>
      </c>
      <c r="AC77" s="336">
        <f t="shared" si="115"/>
        <v>1.7281959416930288E-2</v>
      </c>
      <c r="AD77" s="336">
        <f t="shared" si="115"/>
        <v>1.7101240146127506E-2</v>
      </c>
      <c r="AE77" s="336">
        <f t="shared" ref="AE77:AL77" si="116">AE30/AE$49</f>
        <v>1.6912325449268035E-2</v>
      </c>
      <c r="AF77" s="336">
        <f t="shared" si="116"/>
        <v>1.671790143404105E-2</v>
      </c>
      <c r="AG77" s="336">
        <f t="shared" si="116"/>
        <v>1.6543345526937793E-2</v>
      </c>
      <c r="AH77" s="336">
        <f t="shared" si="116"/>
        <v>1.6388980920916427E-2</v>
      </c>
      <c r="AI77" s="336">
        <f t="shared" si="116"/>
        <v>1.6234546855125698E-2</v>
      </c>
      <c r="AJ77" s="336">
        <f t="shared" si="116"/>
        <v>1.608162079574256E-2</v>
      </c>
      <c r="AK77" s="336">
        <f t="shared" si="116"/>
        <v>1.591288916735261E-2</v>
      </c>
      <c r="AL77" s="336">
        <f t="shared" si="116"/>
        <v>1.5739205350375172E-2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0.11314539445950418</v>
      </c>
      <c r="N79" s="337">
        <f t="shared" si="117"/>
        <v>0.1089213890240117</v>
      </c>
      <c r="O79" s="337">
        <f t="shared" si="117"/>
        <v>0.10875822721060667</v>
      </c>
      <c r="P79" s="337">
        <f t="shared" si="117"/>
        <v>0.11202747795648486</v>
      </c>
      <c r="Q79" s="337">
        <f t="shared" si="117"/>
        <v>0.11259283327907695</v>
      </c>
      <c r="R79" s="337">
        <f t="shared" si="117"/>
        <v>0.11008896403928158</v>
      </c>
      <c r="S79" s="337">
        <f t="shared" si="117"/>
        <v>0.11356069587963699</v>
      </c>
      <c r="T79" s="337">
        <f t="shared" si="117"/>
        <v>0.11062593891490394</v>
      </c>
      <c r="U79" s="337">
        <f t="shared" si="117"/>
        <v>0.10970907328800926</v>
      </c>
      <c r="V79" s="337">
        <f t="shared" si="117"/>
        <v>0.11395879662476574</v>
      </c>
      <c r="W79" s="337">
        <f t="shared" si="117"/>
        <v>0.11041478118790837</v>
      </c>
      <c r="X79" s="337">
        <f t="shared" si="117"/>
        <v>0.10840574849212999</v>
      </c>
      <c r="Y79" s="337">
        <f t="shared" si="117"/>
        <v>0.10866392295476791</v>
      </c>
      <c r="Z79" s="337">
        <f t="shared" si="117"/>
        <v>0.10914591578289855</v>
      </c>
      <c r="AA79" s="337">
        <f t="shared" si="117"/>
        <v>0.10954031596621236</v>
      </c>
      <c r="AB79" s="337">
        <f t="shared" si="117"/>
        <v>0.10999400138336886</v>
      </c>
      <c r="AC79" s="337">
        <f t="shared" si="117"/>
        <v>0.11036635650490217</v>
      </c>
      <c r="AD79" s="337">
        <f t="shared" si="117"/>
        <v>0.1107304180988312</v>
      </c>
      <c r="AE79" s="337">
        <f t="shared" ref="AE79:AL79" si="118">AE32/AE$49</f>
        <v>0.11104295042137018</v>
      </c>
      <c r="AF79" s="337">
        <f t="shared" si="118"/>
        <v>0.111370079875403</v>
      </c>
      <c r="AG79" s="337">
        <f t="shared" si="118"/>
        <v>0.11166952219458051</v>
      </c>
      <c r="AH79" s="337">
        <f t="shared" si="118"/>
        <v>0.1120018863418946</v>
      </c>
      <c r="AI79" s="337">
        <f t="shared" si="118"/>
        <v>0.11234474639929143</v>
      </c>
      <c r="AJ79" s="337">
        <f t="shared" si="118"/>
        <v>0.11268416743087643</v>
      </c>
      <c r="AK79" s="337">
        <f t="shared" si="118"/>
        <v>0.11303133845790514</v>
      </c>
      <c r="AL79" s="337">
        <f t="shared" si="118"/>
        <v>0.11339141587537907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8.885356916166981E-2</v>
      </c>
      <c r="N80" s="336">
        <f t="shared" si="119"/>
        <v>8.3119698815177695E-2</v>
      </c>
      <c r="O80" s="336">
        <f t="shared" si="119"/>
        <v>8.4138662561956706E-2</v>
      </c>
      <c r="P80" s="336">
        <f t="shared" si="119"/>
        <v>8.5037451509124895E-2</v>
      </c>
      <c r="Q80" s="336">
        <f t="shared" si="119"/>
        <v>8.7033249600379337E-2</v>
      </c>
      <c r="R80" s="336">
        <f t="shared" si="119"/>
        <v>8.78545457723163E-2</v>
      </c>
      <c r="S80" s="336">
        <f t="shared" si="119"/>
        <v>8.6770855051949508E-2</v>
      </c>
      <c r="T80" s="336">
        <f t="shared" si="119"/>
        <v>8.660424588494979E-2</v>
      </c>
      <c r="U80" s="336">
        <f t="shared" si="119"/>
        <v>8.615803695289756E-2</v>
      </c>
      <c r="V80" s="336">
        <f t="shared" si="119"/>
        <v>8.7000629135513222E-2</v>
      </c>
      <c r="W80" s="336">
        <f t="shared" si="119"/>
        <v>8.4097113674146184E-2</v>
      </c>
      <c r="X80" s="336">
        <f t="shared" si="119"/>
        <v>8.4338901740554667E-2</v>
      </c>
      <c r="Y80" s="336">
        <f t="shared" si="119"/>
        <v>8.481707293319965E-2</v>
      </c>
      <c r="Z80" s="336">
        <f t="shared" si="119"/>
        <v>8.5334604264265965E-2</v>
      </c>
      <c r="AA80" s="336">
        <f t="shared" si="119"/>
        <v>8.5729839860690743E-2</v>
      </c>
      <c r="AB80" s="336">
        <f t="shared" si="119"/>
        <v>8.6182577229882193E-2</v>
      </c>
      <c r="AC80" s="336">
        <f t="shared" si="119"/>
        <v>8.6565045092837134E-2</v>
      </c>
      <c r="AD80" s="336">
        <f t="shared" si="119"/>
        <v>8.6938960407480406E-2</v>
      </c>
      <c r="AE80" s="336">
        <f t="shared" ref="AE80:AL80" si="120">AE33/AE$49</f>
        <v>8.7279473053273493E-2</v>
      </c>
      <c r="AF80" s="336">
        <f t="shared" si="120"/>
        <v>8.7635357472163652E-2</v>
      </c>
      <c r="AG80" s="336">
        <f t="shared" si="120"/>
        <v>8.7965635707055956E-2</v>
      </c>
      <c r="AH80" s="336">
        <f t="shared" si="120"/>
        <v>8.8325657928217463E-2</v>
      </c>
      <c r="AI80" s="336">
        <f t="shared" si="120"/>
        <v>8.8718737534041567E-2</v>
      </c>
      <c r="AJ80" s="336">
        <f t="shared" si="120"/>
        <v>8.9104433899819577E-2</v>
      </c>
      <c r="AK80" s="336">
        <f t="shared" si="120"/>
        <v>8.9501977657115678E-2</v>
      </c>
      <c r="AL80" s="336">
        <f t="shared" si="120"/>
        <v>8.9902910850041484E-2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2.256187419480836E-2</v>
      </c>
      <c r="N81" s="336">
        <f t="shared" si="121"/>
        <v>2.4674737724726961E-2</v>
      </c>
      <c r="O81" s="336">
        <f t="shared" si="121"/>
        <v>2.3543323647616781E-2</v>
      </c>
      <c r="P81" s="336">
        <f t="shared" si="121"/>
        <v>2.5959981085373004E-2</v>
      </c>
      <c r="Q81" s="336">
        <f t="shared" si="121"/>
        <v>2.4372198249822813E-2</v>
      </c>
      <c r="R81" s="336">
        <f t="shared" si="121"/>
        <v>2.1168306468770996E-2</v>
      </c>
      <c r="S81" s="336">
        <f t="shared" si="121"/>
        <v>2.591973383166133E-2</v>
      </c>
      <c r="T81" s="336">
        <f t="shared" si="121"/>
        <v>2.3123526887855874E-2</v>
      </c>
      <c r="U81" s="336">
        <f t="shared" si="121"/>
        <v>2.262793611289143E-2</v>
      </c>
      <c r="V81" s="336">
        <f t="shared" si="121"/>
        <v>2.610526610330673E-2</v>
      </c>
      <c r="W81" s="336">
        <f t="shared" si="121"/>
        <v>2.5240512559733339E-2</v>
      </c>
      <c r="X81" s="336">
        <f t="shared" si="121"/>
        <v>2.3294431835830805E-2</v>
      </c>
      <c r="Y81" s="336">
        <f t="shared" si="121"/>
        <v>2.3062414354426224E-2</v>
      </c>
      <c r="Z81" s="336">
        <f t="shared" si="121"/>
        <v>2.301714105445397E-2</v>
      </c>
      <c r="AA81" s="336">
        <f t="shared" si="121"/>
        <v>2.3005928660346953E-2</v>
      </c>
      <c r="AB81" s="336">
        <f t="shared" si="121"/>
        <v>2.2997650236716016E-2</v>
      </c>
      <c r="AC81" s="336">
        <f t="shared" si="121"/>
        <v>2.2979247820821964E-2</v>
      </c>
      <c r="AD81" s="336">
        <f t="shared" si="121"/>
        <v>2.2960994637858435E-2</v>
      </c>
      <c r="AE81" s="336">
        <f t="shared" ref="AE81:AL81" si="122">AE34/AE$49</f>
        <v>2.2925662340270572E-2</v>
      </c>
      <c r="AF81" s="336">
        <f t="shared" si="122"/>
        <v>2.2888041470706506E-2</v>
      </c>
      <c r="AG81" s="336">
        <f t="shared" si="122"/>
        <v>2.2850031271657235E-2</v>
      </c>
      <c r="AH81" s="336">
        <f t="shared" si="122"/>
        <v>2.2815596793450778E-2</v>
      </c>
      <c r="AI81" s="336">
        <f t="shared" si="122"/>
        <v>2.2759410203380605E-2</v>
      </c>
      <c r="AJ81" s="336">
        <f t="shared" si="122"/>
        <v>2.2705043503307681E-2</v>
      </c>
      <c r="AK81" s="336">
        <f t="shared" si="122"/>
        <v>2.2647848143758312E-2</v>
      </c>
      <c r="AL81" s="336">
        <f t="shared" si="122"/>
        <v>2.2598499022958438E-2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1.7299511030260033E-3</v>
      </c>
      <c r="N82" s="336">
        <f t="shared" si="123"/>
        <v>1.1269524841070464E-3</v>
      </c>
      <c r="O82" s="336">
        <f t="shared" si="123"/>
        <v>1.0762410010331871E-3</v>
      </c>
      <c r="P82" s="336">
        <f t="shared" si="123"/>
        <v>1.0300453619869758E-3</v>
      </c>
      <c r="Q82" s="336">
        <f t="shared" si="123"/>
        <v>1.1873854288748009E-3</v>
      </c>
      <c r="R82" s="336">
        <f t="shared" si="123"/>
        <v>1.0661117981942854E-3</v>
      </c>
      <c r="S82" s="336">
        <f t="shared" si="123"/>
        <v>8.7010699602614876E-4</v>
      </c>
      <c r="T82" s="336">
        <f t="shared" si="123"/>
        <v>8.9816614209827839E-4</v>
      </c>
      <c r="U82" s="336">
        <f t="shared" si="123"/>
        <v>9.2310022222026698E-4</v>
      </c>
      <c r="V82" s="336">
        <f t="shared" si="123"/>
        <v>8.529013859457892E-4</v>
      </c>
      <c r="W82" s="336">
        <f t="shared" si="123"/>
        <v>1.0771549540288389E-3</v>
      </c>
      <c r="X82" s="336">
        <f t="shared" si="123"/>
        <v>7.7241491574451149E-4</v>
      </c>
      <c r="Y82" s="336">
        <f t="shared" si="123"/>
        <v>7.8443566714204559E-4</v>
      </c>
      <c r="Z82" s="336">
        <f t="shared" si="123"/>
        <v>7.9417046417862942E-4</v>
      </c>
      <c r="AA82" s="336">
        <f t="shared" si="123"/>
        <v>8.0454744517467443E-4</v>
      </c>
      <c r="AB82" s="336">
        <f t="shared" si="123"/>
        <v>8.1377391677065142E-4</v>
      </c>
      <c r="AC82" s="336">
        <f t="shared" si="123"/>
        <v>8.2206359124306053E-4</v>
      </c>
      <c r="AD82" s="336">
        <f t="shared" si="123"/>
        <v>8.3046305349236259E-4</v>
      </c>
      <c r="AE82" s="336">
        <f t="shared" ref="AE82:AL82" si="124">AE35/AE$49</f>
        <v>8.3781502782610459E-4</v>
      </c>
      <c r="AF82" s="336">
        <f t="shared" si="124"/>
        <v>8.466809325328419E-4</v>
      </c>
      <c r="AG82" s="336">
        <f t="shared" si="124"/>
        <v>8.5385521586733328E-4</v>
      </c>
      <c r="AH82" s="336">
        <f t="shared" si="124"/>
        <v>8.6063162022634895E-4</v>
      </c>
      <c r="AI82" s="336">
        <f t="shared" si="124"/>
        <v>8.6659866186927E-4</v>
      </c>
      <c r="AJ82" s="336">
        <f t="shared" si="124"/>
        <v>8.7469002774918253E-4</v>
      </c>
      <c r="AK82" s="336">
        <f t="shared" si="124"/>
        <v>8.8151265703115375E-4</v>
      </c>
      <c r="AL82" s="336">
        <f t="shared" si="124"/>
        <v>8.9000600237914705E-4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8.7425896506058129E-2</v>
      </c>
      <c r="N84" s="337">
        <f t="shared" si="125"/>
        <v>9.4734012291277175E-2</v>
      </c>
      <c r="O84" s="337">
        <f t="shared" si="125"/>
        <v>9.2593029685327954E-2</v>
      </c>
      <c r="P84" s="337">
        <f t="shared" si="125"/>
        <v>9.3627988442252966E-2</v>
      </c>
      <c r="Q84" s="337">
        <f t="shared" si="125"/>
        <v>9.2039346769260663E-2</v>
      </c>
      <c r="R84" s="337">
        <f t="shared" si="125"/>
        <v>9.2439413823017375E-2</v>
      </c>
      <c r="S84" s="337">
        <f t="shared" si="125"/>
        <v>9.1255116214494392E-2</v>
      </c>
      <c r="T84" s="337">
        <f t="shared" si="125"/>
        <v>8.7538094841501254E-2</v>
      </c>
      <c r="U84" s="337">
        <f t="shared" si="125"/>
        <v>8.4722468818237182E-2</v>
      </c>
      <c r="V84" s="337">
        <f t="shared" si="125"/>
        <v>8.4539218986634981E-2</v>
      </c>
      <c r="W84" s="337">
        <f t="shared" si="125"/>
        <v>8.3185179696423084E-2</v>
      </c>
      <c r="X84" s="337">
        <f t="shared" si="125"/>
        <v>8.2096010351025803E-2</v>
      </c>
      <c r="Y84" s="337">
        <f t="shared" si="125"/>
        <v>8.2186676697027533E-2</v>
      </c>
      <c r="Z84" s="337">
        <f t="shared" si="125"/>
        <v>8.2091160157162057E-2</v>
      </c>
      <c r="AA84" s="337">
        <f t="shared" si="125"/>
        <v>8.1976067329150706E-2</v>
      </c>
      <c r="AB84" s="337">
        <f t="shared" si="125"/>
        <v>8.183668968105294E-2</v>
      </c>
      <c r="AC84" s="337">
        <f t="shared" si="125"/>
        <v>8.1712802200355927E-2</v>
      </c>
      <c r="AD84" s="337">
        <f t="shared" si="125"/>
        <v>8.1567474885076777E-2</v>
      </c>
      <c r="AE84" s="337">
        <f t="shared" ref="AE84:AL84" si="126">AE37/AE$49</f>
        <v>8.1361886978842071E-2</v>
      </c>
      <c r="AF84" s="337">
        <f t="shared" si="126"/>
        <v>8.1146780045148928E-2</v>
      </c>
      <c r="AG84" s="337">
        <f t="shared" si="126"/>
        <v>8.09050791086105E-2</v>
      </c>
      <c r="AH84" s="337">
        <f t="shared" si="126"/>
        <v>8.0631212518973802E-2</v>
      </c>
      <c r="AI84" s="337">
        <f t="shared" si="126"/>
        <v>8.0423309325638764E-2</v>
      </c>
      <c r="AJ84" s="337">
        <f t="shared" si="126"/>
        <v>8.0210135906091037E-2</v>
      </c>
      <c r="AK84" s="337">
        <f t="shared" si="126"/>
        <v>8.0005775150433278E-2</v>
      </c>
      <c r="AL84" s="337">
        <f t="shared" si="126"/>
        <v>7.9790843777936896E-2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7.3207887776063324E-2</v>
      </c>
      <c r="N85" s="336">
        <f t="shared" si="127"/>
        <v>8.0678713341871766E-2</v>
      </c>
      <c r="O85" s="336">
        <f t="shared" si="127"/>
        <v>7.8657828256075188E-2</v>
      </c>
      <c r="P85" s="336">
        <f t="shared" si="127"/>
        <v>7.9475165945230519E-2</v>
      </c>
      <c r="Q85" s="336">
        <f t="shared" si="127"/>
        <v>7.8438483843842707E-2</v>
      </c>
      <c r="R85" s="336">
        <f t="shared" si="127"/>
        <v>7.7697641199336295E-2</v>
      </c>
      <c r="S85" s="336">
        <f t="shared" si="127"/>
        <v>7.7553716092556874E-2</v>
      </c>
      <c r="T85" s="336">
        <f t="shared" si="127"/>
        <v>7.2387193147117501E-2</v>
      </c>
      <c r="U85" s="336">
        <f t="shared" si="127"/>
        <v>6.9163201787127704E-2</v>
      </c>
      <c r="V85" s="336">
        <f t="shared" si="127"/>
        <v>6.9257351386341981E-2</v>
      </c>
      <c r="W85" s="336">
        <f t="shared" si="127"/>
        <v>6.7504017605729646E-2</v>
      </c>
      <c r="X85" s="336">
        <f t="shared" si="127"/>
        <v>6.5680591400019459E-2</v>
      </c>
      <c r="Y85" s="336">
        <f t="shared" si="127"/>
        <v>6.5599576858059033E-2</v>
      </c>
      <c r="Z85" s="336">
        <f t="shared" si="127"/>
        <v>6.5357769190852011E-2</v>
      </c>
      <c r="AA85" s="336">
        <f t="shared" si="127"/>
        <v>6.5095095237241024E-2</v>
      </c>
      <c r="AB85" s="336">
        <f t="shared" si="127"/>
        <v>6.4809825021494419E-2</v>
      </c>
      <c r="AC85" s="336">
        <f t="shared" si="127"/>
        <v>6.4554535829870682E-2</v>
      </c>
      <c r="AD85" s="336">
        <f t="shared" si="127"/>
        <v>6.4273578453207997E-2</v>
      </c>
      <c r="AE85" s="336">
        <f t="shared" ref="AE85:AL85" si="128">AE38/AE$49</f>
        <v>6.3942635725364766E-2</v>
      </c>
      <c r="AF85" s="336">
        <f t="shared" si="128"/>
        <v>6.3604000950686274E-2</v>
      </c>
      <c r="AG85" s="336">
        <f t="shared" si="128"/>
        <v>6.3237443949437561E-2</v>
      </c>
      <c r="AH85" s="336">
        <f t="shared" si="128"/>
        <v>6.2822495818709759E-2</v>
      </c>
      <c r="AI85" s="336">
        <f t="shared" si="128"/>
        <v>6.2480892838671309E-2</v>
      </c>
      <c r="AJ85" s="336">
        <f t="shared" si="128"/>
        <v>6.2130979289116692E-2</v>
      </c>
      <c r="AK85" s="336">
        <f t="shared" si="128"/>
        <v>6.1787075525884638E-2</v>
      </c>
      <c r="AL85" s="336">
        <f t="shared" si="128"/>
        <v>6.1428684394285282E-2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1.4218008729994791E-2</v>
      </c>
      <c r="N86" s="336">
        <f t="shared" si="129"/>
        <v>1.4055298949405406E-2</v>
      </c>
      <c r="O86" s="336">
        <f t="shared" si="129"/>
        <v>1.393520142925277E-2</v>
      </c>
      <c r="P86" s="336">
        <f t="shared" si="129"/>
        <v>1.4152822497022453E-2</v>
      </c>
      <c r="Q86" s="336">
        <f t="shared" si="129"/>
        <v>1.3600862925417945E-2</v>
      </c>
      <c r="R86" s="336">
        <f t="shared" si="129"/>
        <v>1.4741772623681069E-2</v>
      </c>
      <c r="S86" s="336">
        <f t="shared" si="129"/>
        <v>1.3701400121937527E-2</v>
      </c>
      <c r="T86" s="336">
        <f t="shared" si="129"/>
        <v>1.5150901694383757E-2</v>
      </c>
      <c r="U86" s="336">
        <f t="shared" si="129"/>
        <v>1.5559267031109478E-2</v>
      </c>
      <c r="V86" s="336">
        <f t="shared" si="129"/>
        <v>1.5281867600292997E-2</v>
      </c>
      <c r="W86" s="336">
        <f t="shared" si="129"/>
        <v>1.5681162090693444E-2</v>
      </c>
      <c r="X86" s="336">
        <f t="shared" si="129"/>
        <v>1.6415418951006348E-2</v>
      </c>
      <c r="Y86" s="336">
        <f t="shared" si="129"/>
        <v>1.6587099838968503E-2</v>
      </c>
      <c r="Z86" s="336">
        <f t="shared" si="129"/>
        <v>1.6733390966310054E-2</v>
      </c>
      <c r="AA86" s="336">
        <f t="shared" si="129"/>
        <v>1.6880972091909696E-2</v>
      </c>
      <c r="AB86" s="336">
        <f t="shared" si="129"/>
        <v>1.7026864659558511E-2</v>
      </c>
      <c r="AC86" s="336">
        <f t="shared" si="129"/>
        <v>1.7158266370485249E-2</v>
      </c>
      <c r="AD86" s="336">
        <f t="shared" si="129"/>
        <v>1.7293896431868783E-2</v>
      </c>
      <c r="AE86" s="336">
        <f t="shared" ref="AE86:AL86" si="130">AE39/AE$49</f>
        <v>1.7419251253477298E-2</v>
      </c>
      <c r="AF86" s="336">
        <f t="shared" si="130"/>
        <v>1.7542779094462647E-2</v>
      </c>
      <c r="AG86" s="336">
        <f t="shared" si="130"/>
        <v>1.7667635159172933E-2</v>
      </c>
      <c r="AH86" s="336">
        <f t="shared" si="130"/>
        <v>1.780871670026404E-2</v>
      </c>
      <c r="AI86" s="336">
        <f t="shared" si="130"/>
        <v>1.7942416486967455E-2</v>
      </c>
      <c r="AJ86" s="336">
        <f t="shared" si="130"/>
        <v>1.8079156616974346E-2</v>
      </c>
      <c r="AK86" s="336">
        <f t="shared" si="130"/>
        <v>1.821869962454865E-2</v>
      </c>
      <c r="AL86" s="336">
        <f t="shared" si="130"/>
        <v>1.8362159383651624E-2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9.111573232880979E-2</v>
      </c>
      <c r="N88" s="337">
        <f t="shared" si="131"/>
        <v>8.5293602940694893E-2</v>
      </c>
      <c r="O88" s="337">
        <f t="shared" si="131"/>
        <v>8.6649716425777776E-2</v>
      </c>
      <c r="P88" s="337">
        <f t="shared" si="131"/>
        <v>8.9291043757197638E-2</v>
      </c>
      <c r="Q88" s="337">
        <f t="shared" si="131"/>
        <v>8.611008063944936E-2</v>
      </c>
      <c r="R88" s="337">
        <f t="shared" si="131"/>
        <v>8.9157428881824791E-2</v>
      </c>
      <c r="S88" s="337">
        <f t="shared" si="131"/>
        <v>9.0734632305677854E-2</v>
      </c>
      <c r="T88" s="337">
        <f t="shared" si="131"/>
        <v>9.1297133041077783E-2</v>
      </c>
      <c r="U88" s="337">
        <f t="shared" si="131"/>
        <v>9.1869317005931719E-2</v>
      </c>
      <c r="V88" s="337">
        <f t="shared" si="131"/>
        <v>8.6599670100024381E-2</v>
      </c>
      <c r="W88" s="337">
        <f t="shared" si="131"/>
        <v>8.0663245759909116E-2</v>
      </c>
      <c r="X88" s="337">
        <f t="shared" si="131"/>
        <v>8.2845586180324643E-2</v>
      </c>
      <c r="Y88" s="337">
        <f t="shared" si="131"/>
        <v>8.2118531023587557E-2</v>
      </c>
      <c r="Z88" s="337">
        <f t="shared" si="131"/>
        <v>8.1424734967256926E-2</v>
      </c>
      <c r="AA88" s="337">
        <f t="shared" si="131"/>
        <v>8.0732454693935071E-2</v>
      </c>
      <c r="AB88" s="337">
        <f t="shared" si="131"/>
        <v>8.0041885114954248E-2</v>
      </c>
      <c r="AC88" s="337">
        <f t="shared" si="131"/>
        <v>7.9392517656576497E-2</v>
      </c>
      <c r="AD88" s="337">
        <f t="shared" si="131"/>
        <v>7.8752064756695814E-2</v>
      </c>
      <c r="AE88" s="337">
        <f t="shared" ref="AE88:AL88" si="132">AE41/AE$49</f>
        <v>7.8191953560771202E-2</v>
      </c>
      <c r="AF88" s="337">
        <f t="shared" si="132"/>
        <v>7.7637847350582656E-2</v>
      </c>
      <c r="AG88" s="337">
        <f t="shared" si="132"/>
        <v>7.7065577948027889E-2</v>
      </c>
      <c r="AH88" s="337">
        <f t="shared" si="132"/>
        <v>7.6481463753453618E-2</v>
      </c>
      <c r="AI88" s="337">
        <f t="shared" si="132"/>
        <v>7.5829926367398229E-2</v>
      </c>
      <c r="AJ88" s="337">
        <f t="shared" si="132"/>
        <v>7.5147783708803526E-2</v>
      </c>
      <c r="AK88" s="337">
        <f t="shared" si="132"/>
        <v>7.4420981223662738E-2</v>
      </c>
      <c r="AL88" s="337">
        <f t="shared" si="132"/>
        <v>7.3671679580500998E-2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4.5947703636596775E-2</v>
      </c>
      <c r="N89" s="336">
        <f t="shared" si="133"/>
        <v>4.2245163429563228E-2</v>
      </c>
      <c r="O89" s="336">
        <f t="shared" si="133"/>
        <v>4.4415400504220513E-2</v>
      </c>
      <c r="P89" s="336">
        <f t="shared" si="133"/>
        <v>4.576275601689983E-2</v>
      </c>
      <c r="Q89" s="336">
        <f t="shared" si="133"/>
        <v>4.5694952640552886E-2</v>
      </c>
      <c r="R89" s="336">
        <f t="shared" si="133"/>
        <v>4.7084853383054771E-2</v>
      </c>
      <c r="S89" s="336">
        <f t="shared" si="133"/>
        <v>4.6078298017114681E-2</v>
      </c>
      <c r="T89" s="336">
        <f t="shared" si="133"/>
        <v>4.6436633179786781E-2</v>
      </c>
      <c r="U89" s="336">
        <f t="shared" si="133"/>
        <v>4.6733245437411169E-2</v>
      </c>
      <c r="V89" s="336">
        <f t="shared" si="133"/>
        <v>4.4030046776382316E-2</v>
      </c>
      <c r="W89" s="336">
        <f t="shared" si="133"/>
        <v>3.9077264539850935E-2</v>
      </c>
      <c r="X89" s="336">
        <f t="shared" si="133"/>
        <v>4.101781897750148E-2</v>
      </c>
      <c r="Y89" s="336">
        <f t="shared" si="133"/>
        <v>4.0732141269955321E-2</v>
      </c>
      <c r="Z89" s="336">
        <f t="shared" si="133"/>
        <v>4.0290689744092001E-2</v>
      </c>
      <c r="AA89" s="336">
        <f t="shared" si="133"/>
        <v>3.9814152352543701E-2</v>
      </c>
      <c r="AB89" s="336">
        <f t="shared" si="133"/>
        <v>3.9344213285146694E-2</v>
      </c>
      <c r="AC89" s="336">
        <f t="shared" si="133"/>
        <v>3.8927291413871211E-2</v>
      </c>
      <c r="AD89" s="336">
        <f t="shared" si="133"/>
        <v>3.8535528360698325E-2</v>
      </c>
      <c r="AE89" s="336">
        <f t="shared" ref="AE89:AL89" si="134">AE42/AE$49</f>
        <v>3.8227392746761957E-2</v>
      </c>
      <c r="AF89" s="336">
        <f t="shared" si="134"/>
        <v>3.7927060937138608E-2</v>
      </c>
      <c r="AG89" s="336">
        <f t="shared" si="134"/>
        <v>3.7605237419942976E-2</v>
      </c>
      <c r="AH89" s="336">
        <f t="shared" si="134"/>
        <v>3.7262981707588211E-2</v>
      </c>
      <c r="AI89" s="336">
        <f t="shared" si="134"/>
        <v>3.6896963123192815E-2</v>
      </c>
      <c r="AJ89" s="336">
        <f t="shared" si="134"/>
        <v>3.6507814273463161E-2</v>
      </c>
      <c r="AK89" s="336">
        <f t="shared" si="134"/>
        <v>3.6078534683803641E-2</v>
      </c>
      <c r="AL89" s="336">
        <f t="shared" si="134"/>
        <v>3.5630796067478938E-2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4.5168028692213015E-2</v>
      </c>
      <c r="N90" s="336">
        <f t="shared" si="135"/>
        <v>4.3048439511131673E-2</v>
      </c>
      <c r="O90" s="336">
        <f t="shared" si="135"/>
        <v>4.2234315921557269E-2</v>
      </c>
      <c r="P90" s="336">
        <f t="shared" si="135"/>
        <v>4.3528287740297801E-2</v>
      </c>
      <c r="Q90" s="336">
        <f t="shared" si="135"/>
        <v>4.0415127998896488E-2</v>
      </c>
      <c r="R90" s="336">
        <f t="shared" si="135"/>
        <v>4.2072575498770019E-2</v>
      </c>
      <c r="S90" s="336">
        <f t="shared" si="135"/>
        <v>4.4656334288563172E-2</v>
      </c>
      <c r="T90" s="336">
        <f t="shared" si="135"/>
        <v>4.4860499861290988E-2</v>
      </c>
      <c r="U90" s="336">
        <f t="shared" si="135"/>
        <v>4.5136071568520536E-2</v>
      </c>
      <c r="V90" s="336">
        <f t="shared" si="135"/>
        <v>4.2569623323642065E-2</v>
      </c>
      <c r="W90" s="336">
        <f t="shared" si="135"/>
        <v>4.1585981220058174E-2</v>
      </c>
      <c r="X90" s="336">
        <f t="shared" si="135"/>
        <v>4.182776720282317E-2</v>
      </c>
      <c r="Y90" s="336">
        <f t="shared" si="135"/>
        <v>4.1386389753632222E-2</v>
      </c>
      <c r="Z90" s="336">
        <f t="shared" si="135"/>
        <v>4.1134045223164918E-2</v>
      </c>
      <c r="AA90" s="336">
        <f t="shared" si="135"/>
        <v>4.0918302341391377E-2</v>
      </c>
      <c r="AB90" s="336">
        <f t="shared" si="135"/>
        <v>4.069767182980754E-2</v>
      </c>
      <c r="AC90" s="336">
        <f t="shared" si="135"/>
        <v>4.0465226242705279E-2</v>
      </c>
      <c r="AD90" s="336">
        <f t="shared" si="135"/>
        <v>4.0216536395997496E-2</v>
      </c>
      <c r="AE90" s="336">
        <f t="shared" ref="AE90:AL90" si="136">AE43/AE$49</f>
        <v>3.9964560814009245E-2</v>
      </c>
      <c r="AF90" s="336">
        <f t="shared" si="136"/>
        <v>3.9710786413444041E-2</v>
      </c>
      <c r="AG90" s="336">
        <f t="shared" si="136"/>
        <v>3.9460340528084906E-2</v>
      </c>
      <c r="AH90" s="336">
        <f t="shared" si="136"/>
        <v>3.9218482045865408E-2</v>
      </c>
      <c r="AI90" s="336">
        <f t="shared" si="136"/>
        <v>3.8932963244205414E-2</v>
      </c>
      <c r="AJ90" s="336">
        <f t="shared" si="136"/>
        <v>3.8639969435340364E-2</v>
      </c>
      <c r="AK90" s="336">
        <f t="shared" si="136"/>
        <v>3.834244653985909E-2</v>
      </c>
      <c r="AL90" s="336">
        <f t="shared" si="136"/>
        <v>3.8040883513022074E-2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0.13087977498860962</v>
      </c>
      <c r="N92" s="337">
        <f t="shared" si="137"/>
        <v>0.12840554454503228</v>
      </c>
      <c r="O92" s="337">
        <f t="shared" si="137"/>
        <v>0.12460865952583799</v>
      </c>
      <c r="P92" s="337">
        <f t="shared" si="137"/>
        <v>0.12760988062433792</v>
      </c>
      <c r="Q92" s="337">
        <f t="shared" si="137"/>
        <v>0.12503298775348939</v>
      </c>
      <c r="R92" s="337">
        <f t="shared" si="137"/>
        <v>0.12868675837247126</v>
      </c>
      <c r="S92" s="337">
        <f t="shared" si="137"/>
        <v>0.12732469446505723</v>
      </c>
      <c r="T92" s="337">
        <f t="shared" si="137"/>
        <v>0.12549733393798024</v>
      </c>
      <c r="U92" s="337">
        <f t="shared" si="137"/>
        <v>0.12335537675822966</v>
      </c>
      <c r="V92" s="337">
        <f t="shared" si="137"/>
        <v>0.11981766484979033</v>
      </c>
      <c r="W92" s="337">
        <f t="shared" si="137"/>
        <v>0.11043710130125828</v>
      </c>
      <c r="X92" s="337">
        <f t="shared" si="137"/>
        <v>0.11578799581255171</v>
      </c>
      <c r="Y92" s="337">
        <f t="shared" si="137"/>
        <v>0.11545340979939851</v>
      </c>
      <c r="Z92" s="337">
        <f t="shared" si="137"/>
        <v>0.11468405261701496</v>
      </c>
      <c r="AA92" s="337">
        <f t="shared" si="137"/>
        <v>0.11390100984903921</v>
      </c>
      <c r="AB92" s="337">
        <f t="shared" si="137"/>
        <v>0.11308600691035071</v>
      </c>
      <c r="AC92" s="337">
        <f t="shared" si="137"/>
        <v>0.1122368263430948</v>
      </c>
      <c r="AD92" s="337">
        <f t="shared" si="137"/>
        <v>0.11139252867133342</v>
      </c>
      <c r="AE92" s="337">
        <f t="shared" ref="AE92:AL92" si="138">AE45/AE$49</f>
        <v>0.11056239079798398</v>
      </c>
      <c r="AF92" s="337">
        <f t="shared" si="138"/>
        <v>0.10978083303962455</v>
      </c>
      <c r="AG92" s="337">
        <f t="shared" si="138"/>
        <v>0.10905926021057527</v>
      </c>
      <c r="AH92" s="337">
        <f t="shared" si="138"/>
        <v>0.10836377355995734</v>
      </c>
      <c r="AI92" s="337">
        <f t="shared" si="138"/>
        <v>0.10763332190209007</v>
      </c>
      <c r="AJ92" s="337">
        <f t="shared" si="138"/>
        <v>0.10694574084222758</v>
      </c>
      <c r="AK92" s="337">
        <f t="shared" si="138"/>
        <v>0.10627145769714332</v>
      </c>
      <c r="AL92" s="337">
        <f t="shared" si="138"/>
        <v>0.10560408464616572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2.3729913101437222E-2</v>
      </c>
      <c r="N93" s="336">
        <f t="shared" si="139"/>
        <v>2.4301278850792675E-2</v>
      </c>
      <c r="O93" s="336">
        <f t="shared" si="139"/>
        <v>2.4263249265256571E-2</v>
      </c>
      <c r="P93" s="336">
        <f t="shared" si="139"/>
        <v>2.4263588042694659E-2</v>
      </c>
      <c r="Q93" s="336">
        <f t="shared" si="139"/>
        <v>2.4409632161366393E-2</v>
      </c>
      <c r="R93" s="336">
        <f t="shared" si="139"/>
        <v>2.5991948695847467E-2</v>
      </c>
      <c r="S93" s="336">
        <f t="shared" si="139"/>
        <v>2.6304601487142688E-2</v>
      </c>
      <c r="T93" s="336">
        <f t="shared" si="139"/>
        <v>2.3839830208850162E-2</v>
      </c>
      <c r="U93" s="336">
        <f t="shared" si="139"/>
        <v>2.3969466400865849E-2</v>
      </c>
      <c r="V93" s="336">
        <f t="shared" si="139"/>
        <v>2.2469035185548748E-2</v>
      </c>
      <c r="W93" s="336">
        <f t="shared" si="139"/>
        <v>2.0619064886440733E-2</v>
      </c>
      <c r="X93" s="336">
        <f t="shared" si="139"/>
        <v>3.36664536529565E-2</v>
      </c>
      <c r="Y93" s="336">
        <f t="shared" si="139"/>
        <v>3.397632031763187E-2</v>
      </c>
      <c r="Z93" s="336">
        <f t="shared" si="139"/>
        <v>3.4216195984624415E-2</v>
      </c>
      <c r="AA93" s="336">
        <f t="shared" si="139"/>
        <v>3.4413453268817111E-2</v>
      </c>
      <c r="AB93" s="336">
        <f t="shared" si="139"/>
        <v>3.4580749449986965E-2</v>
      </c>
      <c r="AC93" s="336">
        <f t="shared" si="139"/>
        <v>3.4703906765086036E-2</v>
      </c>
      <c r="AD93" s="336">
        <f t="shared" si="139"/>
        <v>3.4842637927131034E-2</v>
      </c>
      <c r="AE93" s="336">
        <f t="shared" ref="AE93:AL93" si="140">AE46/AE$49</f>
        <v>3.5008149217750015E-2</v>
      </c>
      <c r="AF93" s="336">
        <f t="shared" si="140"/>
        <v>3.5180200351971218E-2</v>
      </c>
      <c r="AG93" s="336">
        <f t="shared" si="140"/>
        <v>3.5381965707790092E-2</v>
      </c>
      <c r="AH93" s="336">
        <f t="shared" si="140"/>
        <v>3.5573761982336631E-2</v>
      </c>
      <c r="AI93" s="336">
        <f t="shared" si="140"/>
        <v>3.574866708592378E-2</v>
      </c>
      <c r="AJ93" s="336">
        <f t="shared" si="140"/>
        <v>3.5925238985402834E-2</v>
      </c>
      <c r="AK93" s="336">
        <f t="shared" si="140"/>
        <v>3.6097559274141787E-2</v>
      </c>
      <c r="AL93" s="336">
        <f t="shared" si="140"/>
        <v>3.6256104912547826E-2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0.1071498618871724</v>
      </c>
      <c r="N94" s="336">
        <f t="shared" si="141"/>
        <v>0.10410426569423961</v>
      </c>
      <c r="O94" s="336">
        <f t="shared" si="141"/>
        <v>0.10034541026058143</v>
      </c>
      <c r="P94" s="336">
        <f t="shared" si="141"/>
        <v>0.10334629258164328</v>
      </c>
      <c r="Q94" s="336">
        <f t="shared" si="141"/>
        <v>0.10062335559212299</v>
      </c>
      <c r="R94" s="336">
        <f t="shared" si="141"/>
        <v>0.1026948096766238</v>
      </c>
      <c r="S94" s="336">
        <f t="shared" si="141"/>
        <v>0.10102009297791453</v>
      </c>
      <c r="T94" s="336">
        <f t="shared" si="141"/>
        <v>0.10165750372913009</v>
      </c>
      <c r="U94" s="336">
        <f t="shared" si="141"/>
        <v>9.9385910357363813E-2</v>
      </c>
      <c r="V94" s="336">
        <f t="shared" si="141"/>
        <v>9.734862966424157E-2</v>
      </c>
      <c r="W94" s="336">
        <f t="shared" si="141"/>
        <v>8.9818036414817545E-2</v>
      </c>
      <c r="X94" s="336">
        <f t="shared" si="141"/>
        <v>8.2121542159595218E-2</v>
      </c>
      <c r="Y94" s="336">
        <f t="shared" si="141"/>
        <v>8.1477089481766643E-2</v>
      </c>
      <c r="Z94" s="336">
        <f t="shared" si="141"/>
        <v>8.0467856632390547E-2</v>
      </c>
      <c r="AA94" s="336">
        <f t="shared" si="141"/>
        <v>7.9487556580222093E-2</v>
      </c>
      <c r="AB94" s="336">
        <f t="shared" si="141"/>
        <v>7.8505257460363742E-2</v>
      </c>
      <c r="AC94" s="336">
        <f t="shared" si="141"/>
        <v>7.7532919578008772E-2</v>
      </c>
      <c r="AD94" s="336">
        <f t="shared" si="141"/>
        <v>7.6549890744202403E-2</v>
      </c>
      <c r="AE94" s="336">
        <f t="shared" ref="AE94:AL94" si="142">AE47/AE$49</f>
        <v>7.5554241580233966E-2</v>
      </c>
      <c r="AF94" s="336">
        <f t="shared" si="142"/>
        <v>7.4600632687653323E-2</v>
      </c>
      <c r="AG94" s="336">
        <f t="shared" si="142"/>
        <v>7.3677294502785165E-2</v>
      </c>
      <c r="AH94" s="336">
        <f t="shared" si="142"/>
        <v>7.2790011577620703E-2</v>
      </c>
      <c r="AI94" s="336">
        <f t="shared" si="142"/>
        <v>7.1884654816166293E-2</v>
      </c>
      <c r="AJ94" s="336">
        <f t="shared" si="142"/>
        <v>7.102050185682475E-2</v>
      </c>
      <c r="AK94" s="336">
        <f t="shared" si="142"/>
        <v>7.0173898423001507E-2</v>
      </c>
      <c r="AL94" s="336">
        <f t="shared" si="142"/>
        <v>6.9347979733617893E-2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Greater Lincolnshire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Greater Lincolnshire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Greater Lincolnshire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Greater Lincolnshire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Greater Lincolnshire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Greater Lincolnshire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Greater Lincolnshire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Greater Lincolnshire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Greater Lincolnshire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Greater Lincolnshire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Greater Lincolnshire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Greater Lincolnshire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Greater Lincolnshire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6.4861191284456012</v>
      </c>
      <c r="Y4" s="11">
        <f>'Occ T1'!D8-'Occ T1'!C8</f>
        <v>2.6915726331275778</v>
      </c>
      <c r="Z4" s="11">
        <f>'Occ T1'!E8-'Occ T1'!D8</f>
        <v>-3.521867014739442</v>
      </c>
      <c r="AA4" s="11">
        <f>'Occ T1'!F8-'Occ T1'!E8</f>
        <v>4.5570876766389219</v>
      </c>
      <c r="AB4" s="11">
        <f>'Occ T1'!D8-'Occ T1'!B8</f>
        <v>9.177691761573179</v>
      </c>
      <c r="AC4" s="11">
        <f>'Occ T1'!F8-'Occ T1'!D8</f>
        <v>1.0352206618994799</v>
      </c>
    </row>
    <row r="5" spans="1:29" x14ac:dyDescent="0.2">
      <c r="W5" s="10" t="str">
        <f>name!E5</f>
        <v>Professional occupations</v>
      </c>
      <c r="X5" s="11">
        <f>'Occ T1'!C9-'Occ T1'!B9</f>
        <v>9.7945423715772222</v>
      </c>
      <c r="Y5" s="11">
        <f>'Occ T1'!D9-'Occ T1'!C9</f>
        <v>6.8106257400610843</v>
      </c>
      <c r="Z5" s="11">
        <f>'Occ T1'!E9-'Occ T1'!D9</f>
        <v>5.6663807319860382</v>
      </c>
      <c r="AA5" s="11">
        <f>'Occ T1'!F9-'Occ T1'!E9</f>
        <v>10.851109858173203</v>
      </c>
      <c r="AB5" s="11">
        <f>'Occ T1'!D9-'Occ T1'!B9</f>
        <v>16.605168111638307</v>
      </c>
      <c r="AC5" s="11">
        <f>'Occ T1'!F9-'Occ T1'!D9</f>
        <v>16.517490590159241</v>
      </c>
    </row>
    <row r="6" spans="1:29" x14ac:dyDescent="0.2">
      <c r="W6" s="10" t="str">
        <f>name!E6</f>
        <v>Associate professional occupations</v>
      </c>
      <c r="X6" s="11">
        <f>'Occ T1'!C10-'Occ T1'!B10</f>
        <v>3.8648111808073224</v>
      </c>
      <c r="Y6" s="11">
        <f>'Occ T1'!D10-'Occ T1'!C10</f>
        <v>3.6456765158383888</v>
      </c>
      <c r="Z6" s="11">
        <f>'Occ T1'!E10-'Occ T1'!D10</f>
        <v>2.9856331273460057</v>
      </c>
      <c r="AA6" s="11">
        <f>'Occ T1'!F10-'Occ T1'!E10</f>
        <v>5.3758998915897678</v>
      </c>
      <c r="AB6" s="11">
        <f>'Occ T1'!D10-'Occ T1'!B10</f>
        <v>7.5104876966457113</v>
      </c>
      <c r="AC6" s="11">
        <f>'Occ T1'!F10-'Occ T1'!D10</f>
        <v>8.3615330189357735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-1.8204800864941575</v>
      </c>
      <c r="Y7" s="11">
        <f>'Occ T1'!D11-'Occ T1'!C11</f>
        <v>1.6062100534674641</v>
      </c>
      <c r="Z7" s="11">
        <f>'Occ T1'!E11-'Occ T1'!D11</f>
        <v>-0.12217253715361664</v>
      </c>
      <c r="AA7" s="11">
        <f>'Occ T1'!F11-'Occ T1'!E11</f>
        <v>-2.853341585578427</v>
      </c>
      <c r="AB7" s="11">
        <f>'Occ T1'!D11-'Occ T1'!B11</f>
        <v>-0.21427003302669334</v>
      </c>
      <c r="AC7" s="11">
        <f>'Occ T1'!F11-'Occ T1'!D11</f>
        <v>-2.9755141227320436</v>
      </c>
    </row>
    <row r="8" spans="1:29" x14ac:dyDescent="0.2">
      <c r="W8" s="10" t="str">
        <f>name!E8</f>
        <v>Skilled trades occupations</v>
      </c>
      <c r="X8" s="11">
        <f>'Occ T1'!C12-'Occ T1'!B12</f>
        <v>-3.3347520654599663</v>
      </c>
      <c r="Y8" s="11">
        <f>'Occ T1'!D12-'Occ T1'!C12</f>
        <v>-3.7043749902613001</v>
      </c>
      <c r="Z8" s="11">
        <f>'Occ T1'!E12-'Occ T1'!D12</f>
        <v>-1.742842145639699</v>
      </c>
      <c r="AA8" s="11">
        <f>'Occ T1'!F12-'Occ T1'!E12</f>
        <v>-3.5552083803519139</v>
      </c>
      <c r="AB8" s="11">
        <f>'Occ T1'!D12-'Occ T1'!B12</f>
        <v>-7.0391270557212664</v>
      </c>
      <c r="AC8" s="11">
        <f>'Occ T1'!F12-'Occ T1'!D12</f>
        <v>-5.2980505259916129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3.3269802997955154</v>
      </c>
      <c r="Y9" s="11">
        <f>'Occ T1'!D13-'Occ T1'!C13</f>
        <v>-1.7016570860306928</v>
      </c>
      <c r="Z9" s="11">
        <f>'Occ T1'!E13-'Occ T1'!D13</f>
        <v>0.39108047917498112</v>
      </c>
      <c r="AA9" s="11">
        <f>'Occ T1'!F13-'Occ T1'!E13</f>
        <v>3.1900677171163068</v>
      </c>
      <c r="AB9" s="11">
        <f>'Occ T1'!D13-'Occ T1'!B13</f>
        <v>1.6253232137648226</v>
      </c>
      <c r="AC9" s="11">
        <f>'Occ T1'!F13-'Occ T1'!D13</f>
        <v>3.5811481962912879</v>
      </c>
    </row>
    <row r="10" spans="1:29" x14ac:dyDescent="0.2">
      <c r="W10" s="10" t="str">
        <f>name!E10</f>
        <v>Sales and customer service occupations</v>
      </c>
      <c r="X10" s="11">
        <f>'Occ T1'!C14-'Occ T1'!B14</f>
        <v>-2.9346957888071543</v>
      </c>
      <c r="Y10" s="11">
        <f>'Occ T1'!D14-'Occ T1'!C14</f>
        <v>-0.60590254108254982</v>
      </c>
      <c r="Z10" s="11">
        <f>'Occ T1'!E14-'Occ T1'!D14</f>
        <v>-0.24211563147542137</v>
      </c>
      <c r="AA10" s="11">
        <f>'Occ T1'!F14-'Occ T1'!E14</f>
        <v>-6.3860069941640063E-2</v>
      </c>
      <c r="AB10" s="11">
        <f>'Occ T1'!D14-'Occ T1'!B14</f>
        <v>-3.5405983298897041</v>
      </c>
      <c r="AC10" s="11">
        <f>'Occ T1'!F14-'Occ T1'!D14</f>
        <v>-0.30597570141706143</v>
      </c>
    </row>
    <row r="11" spans="1:29" x14ac:dyDescent="0.2">
      <c r="W11" s="10" t="str">
        <f>name!E11</f>
        <v>Process, plant and machine operatives</v>
      </c>
      <c r="X11" s="11">
        <f>'Occ T1'!C15-'Occ T1'!B15</f>
        <v>-0.22984600565863644</v>
      </c>
      <c r="Y11" s="11">
        <f>'Occ T1'!D15-'Occ T1'!C15</f>
        <v>-2.9628973453487006</v>
      </c>
      <c r="Z11" s="11">
        <f>'Occ T1'!E15-'Occ T1'!D15</f>
        <v>0.1223269940083398</v>
      </c>
      <c r="AA11" s="11">
        <f>'Occ T1'!F15-'Occ T1'!E15</f>
        <v>-2.3908736486648223</v>
      </c>
      <c r="AB11" s="11">
        <f>'Occ T1'!D15-'Occ T1'!B15</f>
        <v>-3.1927433510073371</v>
      </c>
      <c r="AC11" s="11">
        <f>'Occ T1'!F15-'Occ T1'!D15</f>
        <v>-2.2685466546564825</v>
      </c>
    </row>
    <row r="12" spans="1:29" x14ac:dyDescent="0.2">
      <c r="W12" s="10" t="str">
        <f>name!E12</f>
        <v>Elementary occupations</v>
      </c>
      <c r="X12" s="11">
        <f>'Occ T1'!C16-'Occ T1'!B16</f>
        <v>-2.9916790342061219</v>
      </c>
      <c r="Y12" s="11">
        <f>'Occ T1'!D16-'Occ T1'!C16</f>
        <v>-4.7002529797710366</v>
      </c>
      <c r="Z12" s="11">
        <f>'Occ T1'!E16-'Occ T1'!D16</f>
        <v>1.9885759964928909</v>
      </c>
      <c r="AA12" s="11">
        <f>'Occ T1'!F16-'Occ T1'!E16</f>
        <v>-2.5688814589817781</v>
      </c>
      <c r="AB12" s="11">
        <f>'Occ T1'!D16-'Occ T1'!B16</f>
        <v>-7.6919320139771585</v>
      </c>
      <c r="AC12" s="11">
        <f>'Occ T1'!F16-'Occ T1'!D16</f>
        <v>-0.58030546248888726</v>
      </c>
    </row>
    <row r="14" spans="1:29" x14ac:dyDescent="0.2">
      <c r="W14" s="10" t="str">
        <f>name!E3</f>
        <v>All occupations</v>
      </c>
      <c r="X14" s="11">
        <f>'Occ T1'!C18-'Occ T1'!B18</f>
        <v>12.160999999999603</v>
      </c>
      <c r="Y14" s="11">
        <f>'Occ T1'!D18-'Occ T1'!C18</f>
        <v>1.0790000000001783</v>
      </c>
      <c r="Z14" s="11">
        <f>'Occ T1'!E18-'Occ T1'!D18</f>
        <v>5.5250000000000909</v>
      </c>
      <c r="AA14" s="11">
        <f>'Occ T1'!F18-'Occ T1'!E18</f>
        <v>12.541999999999575</v>
      </c>
      <c r="AB14" s="11">
        <f>'Occ T1'!D18-'Occ T1'!B18</f>
        <v>13.239999999999782</v>
      </c>
      <c r="AC14" s="11">
        <f>'Occ T1'!F18-'Occ T1'!D18</f>
        <v>18.066999999999666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Greater Lincolnshire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1.0352206618994799</v>
      </c>
      <c r="O3" s="11">
        <f>'Occ T1'!AB64</f>
        <v>1.2402784220480925</v>
      </c>
      <c r="P3" s="11">
        <f>'Occ T1'!Q64</f>
        <v>-0.20505776014856281</v>
      </c>
    </row>
    <row r="4" spans="1:16" x14ac:dyDescent="0.2">
      <c r="M4" s="10" t="str">
        <f>name!E5</f>
        <v>Professional occupations</v>
      </c>
      <c r="N4" s="11">
        <f>'Occ T1'!F65</f>
        <v>16.517490590159241</v>
      </c>
      <c r="O4" s="11">
        <f>'Occ T1'!AB65</f>
        <v>6.2173367333410141</v>
      </c>
      <c r="P4" s="11">
        <f>'Occ T1'!Q65</f>
        <v>10.30015385681827</v>
      </c>
    </row>
    <row r="5" spans="1:16" x14ac:dyDescent="0.2">
      <c r="M5" s="10" t="str">
        <f>name!E6</f>
        <v>Associate professional occupations</v>
      </c>
      <c r="N5" s="11">
        <f>'Occ T1'!F66</f>
        <v>8.3615330189357735</v>
      </c>
      <c r="O5" s="11">
        <f>'Occ T1'!AB66</f>
        <v>9.1850292796237412</v>
      </c>
      <c r="P5" s="11">
        <f>'Occ T1'!Q66</f>
        <v>-0.82349626068803161</v>
      </c>
    </row>
    <row r="6" spans="1:16" x14ac:dyDescent="0.2">
      <c r="M6" s="10" t="str">
        <f>name!E7</f>
        <v>Administrative and secretarial occupations</v>
      </c>
      <c r="N6" s="11">
        <f>'Occ T1'!F67</f>
        <v>-2.9755141227320436</v>
      </c>
      <c r="O6" s="11">
        <f>'Occ T1'!AB67</f>
        <v>-4.6302074365967627</v>
      </c>
      <c r="P6" s="11">
        <f>'Occ T1'!Q67</f>
        <v>1.6546933138646978</v>
      </c>
    </row>
    <row r="7" spans="1:16" x14ac:dyDescent="0.2">
      <c r="M7" s="10" t="str">
        <f>name!E8</f>
        <v>Skilled trades occupations</v>
      </c>
      <c r="N7" s="11">
        <f>'Occ T1'!F68</f>
        <v>-5.2980505259916129</v>
      </c>
      <c r="O7" s="11">
        <f>'Occ T1'!AB68</f>
        <v>1.2281903767563662E-2</v>
      </c>
      <c r="P7" s="11">
        <f>'Occ T1'!Q68</f>
        <v>-5.3103324297591925</v>
      </c>
    </row>
    <row r="8" spans="1:16" x14ac:dyDescent="0.2">
      <c r="M8" s="10" t="str">
        <f>name!E9</f>
        <v>Caring, leisure and other service occupations</v>
      </c>
      <c r="N8" s="11">
        <f>'Occ T1'!F69</f>
        <v>3.5811481962912879</v>
      </c>
      <c r="O8" s="11">
        <f>'Occ T1'!AB69</f>
        <v>1.0889216996697044</v>
      </c>
      <c r="P8" s="11">
        <f>'Occ T1'!Q69</f>
        <v>2.4922264966216083</v>
      </c>
    </row>
    <row r="9" spans="1:16" x14ac:dyDescent="0.2">
      <c r="M9" s="10" t="str">
        <f>name!E10</f>
        <v>Sales and customer service occupations</v>
      </c>
      <c r="N9" s="11">
        <f>'Occ T1'!F70</f>
        <v>-0.30597570141706143</v>
      </c>
      <c r="O9" s="11">
        <f>'Occ T1'!AB70</f>
        <v>-0.88807552460857764</v>
      </c>
      <c r="P9" s="11">
        <f>'Occ T1'!Q70</f>
        <v>0.58209982319159614</v>
      </c>
    </row>
    <row r="10" spans="1:16" x14ac:dyDescent="0.2">
      <c r="M10" s="10" t="str">
        <f>name!E11</f>
        <v>Process, plant and machine operatives</v>
      </c>
      <c r="N10" s="11">
        <f>'Occ T1'!F71</f>
        <v>-2.2685466546564825</v>
      </c>
      <c r="O10" s="11">
        <f>'Occ T1'!AB71</f>
        <v>1.2849203765403336</v>
      </c>
      <c r="P10" s="11">
        <f>'Occ T1'!Q71</f>
        <v>-3.553467031196881</v>
      </c>
    </row>
    <row r="11" spans="1:16" x14ac:dyDescent="0.2">
      <c r="M11" s="10" t="str">
        <f>name!E12</f>
        <v>Elementary occupations</v>
      </c>
      <c r="N11" s="11">
        <f>'Occ T1'!F72</f>
        <v>-0.58030546248888726</v>
      </c>
      <c r="O11" s="11">
        <f>'Occ T1'!AB72</f>
        <v>-0.84006313021035339</v>
      </c>
      <c r="P11" s="11">
        <f>'Occ T1'!Q72</f>
        <v>0.2597576677214164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18.066999999999666</v>
      </c>
      <c r="O13" s="11">
        <f>'Occ T1'!AB74</f>
        <v>12.670422323574797</v>
      </c>
      <c r="P13" s="11">
        <f>'Occ T1'!Q74</f>
        <v>5.396577676424954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Greater Lincolnshire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1.2733507298252835</v>
      </c>
      <c r="O3" s="11">
        <f>'Occ T5'!H44</f>
        <v>1.1409843260896659</v>
      </c>
      <c r="P3" s="11">
        <f>'Occ T5'!G44</f>
        <v>-1.3791143940153958</v>
      </c>
    </row>
    <row r="4" spans="1:16" x14ac:dyDescent="0.2">
      <c r="M4" s="10" t="str">
        <f>name!E5</f>
        <v>Professional occupations</v>
      </c>
      <c r="N4" s="11">
        <f>'Occ T5'!I45</f>
        <v>-2.13817270279133E-2</v>
      </c>
      <c r="O4" s="11">
        <f>'Occ T5'!H45</f>
        <v>3.0623630478545003</v>
      </c>
      <c r="P4" s="11">
        <f>'Occ T5'!G45</f>
        <v>13.476509269332695</v>
      </c>
    </row>
    <row r="5" spans="1:16" x14ac:dyDescent="0.2">
      <c r="M5" s="10" t="str">
        <f>name!E6</f>
        <v>Associate professional occupations</v>
      </c>
      <c r="N5" s="11">
        <f>'Occ T5'!I46</f>
        <v>0.16111576850618015</v>
      </c>
      <c r="O5" s="11">
        <f>'Occ T5'!H46</f>
        <v>2.9315059363402174</v>
      </c>
      <c r="P5" s="11">
        <f>'Occ T5'!G46</f>
        <v>5.2689113140893014</v>
      </c>
    </row>
    <row r="6" spans="1:16" x14ac:dyDescent="0.2">
      <c r="M6" s="10" t="str">
        <f>name!E7</f>
        <v>Administrative and secretarial occupations</v>
      </c>
      <c r="N6" s="11">
        <f>'Occ T5'!I47</f>
        <v>-0.14942970672041422</v>
      </c>
      <c r="O6" s="11">
        <f>'Occ T5'!H47</f>
        <v>-2.5701118481131324</v>
      </c>
      <c r="P6" s="11">
        <f>'Occ T5'!G47</f>
        <v>-0.25597256789852807</v>
      </c>
    </row>
    <row r="7" spans="1:16" x14ac:dyDescent="0.2">
      <c r="M7" s="10" t="str">
        <f>name!E8</f>
        <v>Skilled trades occupations</v>
      </c>
      <c r="N7" s="11">
        <f>'Occ T5'!I48</f>
        <v>-0.41853348692460202</v>
      </c>
      <c r="O7" s="11">
        <f>'Occ T5'!H48</f>
        <v>0.46870264565185504</v>
      </c>
      <c r="P7" s="11">
        <f>'Occ T5'!G48</f>
        <v>-5.3482196847188348</v>
      </c>
    </row>
    <row r="8" spans="1:16" x14ac:dyDescent="0.2">
      <c r="M8" s="10" t="str">
        <f>name!E9</f>
        <v>Caring, leisure and other service occupations</v>
      </c>
      <c r="N8" s="11">
        <f>'Occ T5'!I49</f>
        <v>0.65437219012120984</v>
      </c>
      <c r="O8" s="11">
        <f>'Occ T5'!H49</f>
        <v>-0.54217595749452485</v>
      </c>
      <c r="P8" s="11">
        <f>'Occ T5'!G49</f>
        <v>3.4689519636647006</v>
      </c>
    </row>
    <row r="9" spans="1:16" x14ac:dyDescent="0.2">
      <c r="M9" s="10" t="str">
        <f>name!E10</f>
        <v>Sales and customer service occupations</v>
      </c>
      <c r="N9" s="11">
        <f>'Occ T5'!I50</f>
        <v>-0.54393575552811035</v>
      </c>
      <c r="O9" s="11">
        <f>'Occ T5'!H50</f>
        <v>0.99349160535047076</v>
      </c>
      <c r="P9" s="11">
        <f>'Occ T5'!G50</f>
        <v>-0.75553155123931681</v>
      </c>
    </row>
    <row r="10" spans="1:16" x14ac:dyDescent="0.2">
      <c r="M10" s="10" t="str">
        <f>name!E11</f>
        <v>Process, plant and machine operatives</v>
      </c>
      <c r="N10" s="11">
        <f>'Occ T5'!I51</f>
        <v>0.62649725699777559</v>
      </c>
      <c r="O10" s="11">
        <f>'Occ T5'!H51</f>
        <v>0.82625779475861982</v>
      </c>
      <c r="P10" s="11">
        <f>'Occ T5'!G51</f>
        <v>-3.7213017064129872</v>
      </c>
    </row>
    <row r="11" spans="1:16" x14ac:dyDescent="0.2">
      <c r="M11" s="10" t="str">
        <f>name!E12</f>
        <v>Elementary occupations</v>
      </c>
      <c r="N11" s="11">
        <f>'Occ T5'!I52</f>
        <v>1.073744286222782</v>
      </c>
      <c r="O11" s="11">
        <f>'Occ T5'!H52</f>
        <v>-4.377457657014773</v>
      </c>
      <c r="P11" s="11">
        <f>'Occ T5'!G52</f>
        <v>2.7234079083030132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2.6557995554722069</v>
      </c>
      <c r="O13" s="11">
        <f>'Occ T5'!H54</f>
        <v>1.9335598934228813</v>
      </c>
      <c r="P13" s="11">
        <f>'Occ T5'!G54</f>
        <v>13.477640551104571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0.33395979131876485</v>
      </c>
      <c r="O18" s="11">
        <f>'Occ T5'!AN44</f>
        <v>0.68456703085269144</v>
      </c>
      <c r="P18" s="11">
        <f>'Occ T5'!AM44</f>
        <v>0.22175159987664017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0.75969938641051549</v>
      </c>
      <c r="O19" s="11">
        <f>'Occ T5'!AN45</f>
        <v>1.5677084729259469</v>
      </c>
      <c r="P19" s="11">
        <f>'Occ T5'!AM45</f>
        <v>3.8899288740045179</v>
      </c>
    </row>
    <row r="20" spans="13:16" x14ac:dyDescent="0.2">
      <c r="M20" s="10" t="str">
        <f t="shared" si="0"/>
        <v>Associate professional occupations</v>
      </c>
      <c r="N20" s="11">
        <f>'Occ T5'!AO46</f>
        <v>0.14753204639683615</v>
      </c>
      <c r="O20" s="11">
        <f>'Occ T5'!AN46</f>
        <v>2.9078401980067525</v>
      </c>
      <c r="P20" s="11">
        <f>'Occ T5'!AM46</f>
        <v>6.1296570352201574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-0.23305563039099875</v>
      </c>
      <c r="O21" s="11">
        <f>'Occ T5'!AN47</f>
        <v>-2.3274055266956069</v>
      </c>
      <c r="P21" s="11">
        <f>'Occ T5'!AM47</f>
        <v>-2.06974627951017</v>
      </c>
    </row>
    <row r="22" spans="13:16" x14ac:dyDescent="0.2">
      <c r="M22" s="10" t="str">
        <f t="shared" si="0"/>
        <v>Skilled trades occupations</v>
      </c>
      <c r="N22" s="11">
        <f>'Occ T5'!AO48</f>
        <v>9.1004656501139092E-2</v>
      </c>
      <c r="O22" s="11">
        <f>'Occ T5'!AN48</f>
        <v>-5.849120948228026E-2</v>
      </c>
      <c r="P22" s="11">
        <f>'Occ T5'!AM48</f>
        <v>-2.0231543251297168E-2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0.28304708060598305</v>
      </c>
      <c r="O23" s="11">
        <f>'Occ T5'!AN49</f>
        <v>-1.6449879854409488</v>
      </c>
      <c r="P23" s="11">
        <f>'Occ T5'!AM49</f>
        <v>2.4508626045047528</v>
      </c>
    </row>
    <row r="24" spans="13:16" x14ac:dyDescent="0.2">
      <c r="M24" s="10" t="str">
        <f t="shared" si="0"/>
        <v>Sales and customer service occupations</v>
      </c>
      <c r="N24" s="11">
        <f>'Occ T5'!AO50</f>
        <v>-0.29841701993787284</v>
      </c>
      <c r="O24" s="11">
        <f>'Occ T5'!AN50</f>
        <v>7.7720424867244731E-2</v>
      </c>
      <c r="P24" s="11">
        <f>'Occ T5'!AM50</f>
        <v>-0.66737892953792333</v>
      </c>
    </row>
    <row r="25" spans="13:16" x14ac:dyDescent="0.2">
      <c r="M25" s="10" t="str">
        <f t="shared" si="0"/>
        <v>Process, plant and machine operatives</v>
      </c>
      <c r="N25" s="11">
        <f>'Occ T5'!AO51</f>
        <v>1.3479663178714851E-3</v>
      </c>
      <c r="O25" s="11">
        <f>'Occ T5'!AN51</f>
        <v>0.58591501665824608</v>
      </c>
      <c r="P25" s="11">
        <f>'Occ T5'!AM51</f>
        <v>0.6976573935642123</v>
      </c>
    </row>
    <row r="26" spans="13:16" x14ac:dyDescent="0.2">
      <c r="M26" s="10" t="str">
        <f t="shared" si="0"/>
        <v>Elementary occupations</v>
      </c>
      <c r="N26" s="11">
        <f>'Occ T5'!AO52</f>
        <v>0.35768109812679416</v>
      </c>
      <c r="O26" s="11">
        <f>'Occ T5'!AN52</f>
        <v>-2.4199931129391672</v>
      </c>
      <c r="P26" s="11">
        <f>'Occ T5'!AM52</f>
        <v>1.2222488846020374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1.4427993753490291</v>
      </c>
      <c r="O28" s="11">
        <f>'Occ T5'!AN54</f>
        <v>-0.62712669124712761</v>
      </c>
      <c r="P28" s="11">
        <f>'Occ T5'!AM54</f>
        <v>11.854749639472928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0.93939093850650668</v>
      </c>
      <c r="O33" s="11">
        <f>'Occ T5'!X44</f>
        <v>0.45641729523697538</v>
      </c>
      <c r="P33" s="11">
        <f>'Occ T5'!W44</f>
        <v>-1.6008659938920005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-0.78108111343843056</v>
      </c>
      <c r="O34" s="11">
        <f>'Occ T5'!X45</f>
        <v>1.4946545749285569</v>
      </c>
      <c r="P34" s="11">
        <f>'Occ T5'!W45</f>
        <v>9.5865803953281912</v>
      </c>
    </row>
    <row r="35" spans="1:16" x14ac:dyDescent="0.2">
      <c r="M35" s="10" t="str">
        <f t="shared" si="1"/>
        <v>Associate professional occupations</v>
      </c>
      <c r="N35" s="11">
        <f>'Occ T5'!Y46</f>
        <v>1.3583722109344887E-2</v>
      </c>
      <c r="O35" s="11">
        <f>'Occ T5'!X46</f>
        <v>2.3665738333469299E-2</v>
      </c>
      <c r="P35" s="11">
        <f>'Occ T5'!W46</f>
        <v>-0.86074572113083647</v>
      </c>
    </row>
    <row r="36" spans="1:16" x14ac:dyDescent="0.2">
      <c r="M36" s="10" t="str">
        <f t="shared" si="1"/>
        <v>Administrative and secretarial occupations</v>
      </c>
      <c r="N36" s="11">
        <f>'Occ T5'!Y47</f>
        <v>8.3625923670583913E-2</v>
      </c>
      <c r="O36" s="11">
        <f>'Occ T5'!X47</f>
        <v>-0.24270632141753001</v>
      </c>
      <c r="P36" s="11">
        <f>'Occ T5'!W47</f>
        <v>1.8137737116116686</v>
      </c>
    </row>
    <row r="37" spans="1:16" x14ac:dyDescent="0.2">
      <c r="M37" s="10" t="str">
        <f t="shared" si="1"/>
        <v>Skilled trades occupations</v>
      </c>
      <c r="N37" s="11">
        <f>'Occ T5'!Y48</f>
        <v>-0.50953814342574155</v>
      </c>
      <c r="O37" s="11">
        <f>'Occ T5'!X48</f>
        <v>0.52719385513413375</v>
      </c>
      <c r="P37" s="11">
        <f>'Occ T5'!W48</f>
        <v>-5.3279881414675572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0.37132510951522668</v>
      </c>
      <c r="O38" s="11">
        <f>'Occ T5'!X49</f>
        <v>1.10281202794642</v>
      </c>
      <c r="P38" s="11">
        <f>'Occ T5'!W49</f>
        <v>1.0180893591599602</v>
      </c>
    </row>
    <row r="39" spans="1:16" x14ac:dyDescent="0.2">
      <c r="M39" s="10" t="str">
        <f t="shared" si="1"/>
        <v>Sales and customer service occupations</v>
      </c>
      <c r="N39" s="11">
        <f>'Occ T5'!Y50</f>
        <v>-0.24551873559023729</v>
      </c>
      <c r="O39" s="11">
        <f>'Occ T5'!X50</f>
        <v>0.91577118048323491</v>
      </c>
      <c r="P39" s="11">
        <f>'Occ T5'!W50</f>
        <v>-8.8152621701403255E-2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Greater Lincolnshire</v>
      </c>
      <c r="M40" s="10" t="str">
        <f t="shared" si="1"/>
        <v>Process, plant and machine operatives</v>
      </c>
      <c r="N40" s="11">
        <f>'Occ T5'!Y51</f>
        <v>0.62514929067990899</v>
      </c>
      <c r="O40" s="11">
        <f>'Occ T5'!X51</f>
        <v>0.24034277810037441</v>
      </c>
      <c r="P40" s="11">
        <f>'Occ T5'!W51</f>
        <v>-4.4189590999771937</v>
      </c>
    </row>
    <row r="41" spans="1:16" x14ac:dyDescent="0.2">
      <c r="M41" s="10" t="str">
        <f t="shared" si="1"/>
        <v>Elementary occupations</v>
      </c>
      <c r="N41" s="11">
        <f>'Occ T5'!Y52</f>
        <v>0.71606318809599001</v>
      </c>
      <c r="O41" s="11">
        <f>'Occ T5'!X52</f>
        <v>-1.95746454407558</v>
      </c>
      <c r="P41" s="11">
        <f>'Occ T5'!W52</f>
        <v>1.5011590237010104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1.2130001801231529</v>
      </c>
      <c r="O43" s="11">
        <f>'Occ T5'!X54</f>
        <v>2.5606865846700586</v>
      </c>
      <c r="P43" s="11">
        <f>'Occ T5'!W54</f>
        <v>1.6228909116317993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Greater Lincolnshire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Greater Lincolnshire, Greater Lincolnshire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5.0370719976379803</v>
      </c>
      <c r="C5" s="11">
        <f>HLOOKUP(C$3,'Qual F1'!$M$4:$BW$14,11,FALSE)</f>
        <v>6.5846760964963407</v>
      </c>
      <c r="D5" s="11">
        <f>HLOOKUP(D$3,'Qual F1'!$M$4:$BW$14,11,FALSE)</f>
        <v>6.2511851360305242</v>
      </c>
      <c r="E5" s="11">
        <f>HLOOKUP(E$3,'Qual F1'!$M$4:$BW$14,11,FALSE)</f>
        <v>7.5571721095660678</v>
      </c>
      <c r="F5" s="11">
        <f>HLOOKUP(F$3,'Qual F1'!$M$4:$BW$14,11,FALSE)</f>
        <v>9.8180059904802608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33.745861677240953</v>
      </c>
      <c r="C6" s="11">
        <f>HLOOKUP(C$3,'Qual F1'!$M$4:$BW$14,10,FALSE)</f>
        <v>46.012739344338343</v>
      </c>
      <c r="D6" s="11">
        <f>HLOOKUP(D$3,'Qual F1'!$M$4:$BW$14,10,FALSE)</f>
        <v>42.914344354753744</v>
      </c>
      <c r="E6" s="11">
        <f>HLOOKUP(E$3,'Qual F1'!$M$4:$BW$14,10,FALSE)</f>
        <v>51.727743713682116</v>
      </c>
      <c r="F6" s="11">
        <f>HLOOKUP(F$3,'Qual F1'!$M$4:$BW$14,10,FALSE)</f>
        <v>67.99366612550142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80.288099078753362</v>
      </c>
      <c r="C7" s="11">
        <f>HLOOKUP(C$3,'Qual F1'!$M$4:$BW$14,9,FALSE)</f>
        <v>84.444502998161283</v>
      </c>
      <c r="D7" s="11">
        <f>HLOOKUP(D$3,'Qual F1'!$M$4:$BW$14,9,FALSE)</f>
        <v>93.903645024450952</v>
      </c>
      <c r="E7" s="11">
        <f>HLOOKUP(E$3,'Qual F1'!$M$4:$BW$14,9,FALSE)</f>
        <v>102.82505998507928</v>
      </c>
      <c r="F7" s="11">
        <f>HLOOKUP(F$3,'Qual F1'!$M$4:$BW$14,9,FALSE)</f>
        <v>125.54968530465672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27.348045135760522</v>
      </c>
      <c r="C8" s="11">
        <f>HLOOKUP(C$3,'Qual F1'!$M$4:$BW$14,8,FALSE)</f>
        <v>26.596779011418935</v>
      </c>
      <c r="D8" s="11">
        <f>HLOOKUP(D$3,'Qual F1'!$M$4:$BW$14,8,FALSE)</f>
        <v>28.149028553170805</v>
      </c>
      <c r="E8" s="11">
        <f>HLOOKUP(E$3,'Qual F1'!$M$4:$BW$14,8,FALSE)</f>
        <v>28.714998300947027</v>
      </c>
      <c r="F8" s="11">
        <f>HLOOKUP(F$3,'Qual F1'!$M$4:$BW$14,8,FALSE)</f>
        <v>33.086905154250509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25.568285657845244</v>
      </c>
      <c r="C9" s="11">
        <f>HLOOKUP(C$3,'Qual F1'!$M$4:$BW$14,7,FALSE)</f>
        <v>25.362227941740873</v>
      </c>
      <c r="D9" s="11">
        <f>HLOOKUP(D$3,'Qual F1'!$M$4:$BW$14,7,FALSE)</f>
        <v>28.7766719269659</v>
      </c>
      <c r="E9" s="11">
        <f>HLOOKUP(E$3,'Qual F1'!$M$4:$BW$14,7,FALSE)</f>
        <v>30.311458320598025</v>
      </c>
      <c r="F9" s="11">
        <f>HLOOKUP(F$3,'Qual F1'!$M$4:$BW$14,7,FALSE)</f>
        <v>36.225630706947001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107.78051384441879</v>
      </c>
      <c r="C10" s="11">
        <f>HLOOKUP(C$3,'Qual F1'!$M$4:$BW$14,6,FALSE)</f>
        <v>117.47424709820056</v>
      </c>
      <c r="D10" s="11">
        <f>HLOOKUP(D$3,'Qual F1'!$M$4:$BW$14,6,FALSE)</f>
        <v>116.13706559485935</v>
      </c>
      <c r="E10" s="11">
        <f>HLOOKUP(E$3,'Qual F1'!$M$4:$BW$14,6,FALSE)</f>
        <v>117.96109253537774</v>
      </c>
      <c r="F10" s="11">
        <f>HLOOKUP(F$3,'Qual F1'!$M$4:$BW$14,6,FALSE)</f>
        <v>123.77739001921469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112.7002804319275</v>
      </c>
      <c r="C11" s="11">
        <f>HLOOKUP(C$3,'Qual F1'!$M$4:$BW$14,5,FALSE)</f>
        <v>113.37189947872221</v>
      </c>
      <c r="D11" s="11">
        <f>HLOOKUP(D$3,'Qual F1'!$M$4:$BW$14,5,FALSE)</f>
        <v>108.75074157184629</v>
      </c>
      <c r="E11" s="11">
        <f>HLOOKUP(E$3,'Qual F1'!$M$4:$BW$14,5,FALSE)</f>
        <v>100.82718434429103</v>
      </c>
      <c r="F11" s="11">
        <f>HLOOKUP(F$3,'Qual F1'!$M$4:$BW$14,5,FALSE)</f>
        <v>84.329481581221955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83.748351231101708</v>
      </c>
      <c r="C12" s="11">
        <f>HLOOKUP(C$3,'Qual F1'!$M$4:$BW$14,4,FALSE)</f>
        <v>70.637405708751928</v>
      </c>
      <c r="D12" s="11">
        <f>HLOOKUP(D$3,'Qual F1'!$M$4:$BW$14,4,FALSE)</f>
        <v>70.337314116798368</v>
      </c>
      <c r="E12" s="11">
        <f>HLOOKUP(E$3,'Qual F1'!$M$4:$BW$14,4,FALSE)</f>
        <v>61.974619444358716</v>
      </c>
      <c r="F12" s="11">
        <f>HLOOKUP(F$3,'Qual F1'!$M$4:$BW$14,4,FALSE)</f>
        <v>38.84779721740761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25.388490945313837</v>
      </c>
      <c r="C13" s="11">
        <f>HLOOKUP(C$3,'Qual F1'!$M$4:$BW$14,3,FALSE)</f>
        <v>23.281522322168922</v>
      </c>
      <c r="D13" s="11">
        <f>HLOOKUP(D$3,'Qual F1'!$M$4:$BW$14,3,FALSE)</f>
        <v>19.625003721124724</v>
      </c>
      <c r="E13" s="11">
        <f>HLOOKUP(E$3,'Qual F1'!$M$4:$BW$14,3,FALSE)</f>
        <v>18.470671246100558</v>
      </c>
      <c r="F13" s="11">
        <f>HLOOKUP(F$3,'Qual F1'!$M$4:$BW$14,3,FALSE)</f>
        <v>13.283437900320125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501.60499999999985</v>
      </c>
      <c r="C15" s="11">
        <f t="shared" ref="C15:F15" si="0">SUM(C5:C13)</f>
        <v>513.76599999999939</v>
      </c>
      <c r="D15" s="11">
        <f t="shared" si="0"/>
        <v>514.8450000000006</v>
      </c>
      <c r="E15" s="11">
        <f t="shared" si="0"/>
        <v>520.37000000000057</v>
      </c>
      <c r="F15" s="11">
        <f t="shared" si="0"/>
        <v>532.91200000000026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1.0041909465890455</v>
      </c>
      <c r="C19" s="18">
        <f t="shared" si="1"/>
        <v>1.2816488628084279</v>
      </c>
      <c r="D19" s="18">
        <f t="shared" si="1"/>
        <v>1.2141877916713801</v>
      </c>
      <c r="E19" s="18">
        <f t="shared" si="1"/>
        <v>1.4522689835244269</v>
      </c>
      <c r="F19" s="18">
        <f t="shared" si="1"/>
        <v>1.8423315651515177</v>
      </c>
      <c r="G19" s="11"/>
    </row>
    <row r="20" spans="1:7" x14ac:dyDescent="0.2">
      <c r="A20" t="str">
        <f>$A6</f>
        <v>RQF7 Other higher degree</v>
      </c>
      <c r="B20" s="18">
        <f t="shared" si="1"/>
        <v>6.7275768138756522</v>
      </c>
      <c r="C20" s="18">
        <f t="shared" si="1"/>
        <v>8.9559720464838861</v>
      </c>
      <c r="D20" s="18">
        <f t="shared" si="1"/>
        <v>8.3353911089267054</v>
      </c>
      <c r="E20" s="18">
        <f t="shared" si="1"/>
        <v>9.9405699240313741</v>
      </c>
      <c r="F20" s="18">
        <f t="shared" si="1"/>
        <v>12.7588919231508</v>
      </c>
      <c r="G20" s="11"/>
    </row>
    <row r="21" spans="1:7" x14ac:dyDescent="0.2">
      <c r="A21" t="str">
        <f>$A7</f>
        <v>RQF6 First degree</v>
      </c>
      <c r="B21" s="18">
        <f t="shared" si="1"/>
        <v>16.006239786037497</v>
      </c>
      <c r="C21" s="18">
        <f t="shared" si="1"/>
        <v>16.436374341268472</v>
      </c>
      <c r="D21" s="18">
        <f t="shared" si="1"/>
        <v>18.239206950528963</v>
      </c>
      <c r="E21" s="18">
        <f t="shared" si="1"/>
        <v>19.759990004242976</v>
      </c>
      <c r="F21" s="18">
        <f t="shared" si="1"/>
        <v>23.559177745041708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5.4521077612385307</v>
      </c>
      <c r="C22" s="18">
        <f t="shared" si="3"/>
        <v>5.1768273905667108</v>
      </c>
      <c r="D22" s="18">
        <f t="shared" si="3"/>
        <v>5.4674763381543521</v>
      </c>
      <c r="E22" s="18">
        <f t="shared" si="3"/>
        <v>5.5181886544087853</v>
      </c>
      <c r="F22" s="18">
        <f t="shared" si="3"/>
        <v>6.2086995890973542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5.0972948152122193</v>
      </c>
      <c r="C23" s="18">
        <f t="shared" si="4"/>
        <v>4.9365329628159325</v>
      </c>
      <c r="D23" s="18">
        <f t="shared" si="4"/>
        <v>5.5893855290360914</v>
      </c>
      <c r="E23" s="18">
        <f t="shared" si="4"/>
        <v>5.8249819014543478</v>
      </c>
      <c r="F23" s="18">
        <f t="shared" si="4"/>
        <v>6.7976759215305691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21.487129084522447</v>
      </c>
      <c r="C24" s="18">
        <f t="shared" si="5"/>
        <v>22.865321391100366</v>
      </c>
      <c r="D24" s="18">
        <f t="shared" si="5"/>
        <v>22.557675726647673</v>
      </c>
      <c r="E24" s="18">
        <f t="shared" si="5"/>
        <v>22.668695838610532</v>
      </c>
      <c r="F24" s="18">
        <f t="shared" si="5"/>
        <v>23.226609650226422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22.467934018187126</v>
      </c>
      <c r="C25" s="18">
        <f t="shared" si="6"/>
        <v>22.066835773235745</v>
      </c>
      <c r="D25" s="18">
        <f t="shared" si="6"/>
        <v>21.123006258552802</v>
      </c>
      <c r="E25" s="18">
        <f t="shared" si="6"/>
        <v>19.376056333818418</v>
      </c>
      <c r="F25" s="18">
        <f t="shared" si="6"/>
        <v>15.824278976870836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16.696075842765072</v>
      </c>
      <c r="C26" s="18">
        <f>C12/C$15*100</f>
        <v>13.748945182972797</v>
      </c>
      <c r="D26" s="18">
        <f t="shared" si="7"/>
        <v>13.661842713204612</v>
      </c>
      <c r="E26" s="18">
        <f t="shared" si="7"/>
        <v>11.909721821849578</v>
      </c>
      <c r="F26" s="18">
        <f t="shared" si="7"/>
        <v>7.2897208577415382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5.0614509315724217</v>
      </c>
      <c r="C27" s="18">
        <f>C13/C$15*100</f>
        <v>4.531542048747669</v>
      </c>
      <c r="D27" s="18">
        <f t="shared" si="8"/>
        <v>3.8118275832774335</v>
      </c>
      <c r="E27" s="18">
        <f t="shared" si="8"/>
        <v>3.5495265380595606</v>
      </c>
      <c r="F27" s="18">
        <f t="shared" si="8"/>
        <v>2.4926137711892618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6.927414206401461</v>
      </c>
      <c r="C33" s="18">
        <f t="shared" si="9"/>
        <v>-5.0646524685286298</v>
      </c>
      <c r="D33" s="18">
        <f t="shared" si="9"/>
        <v>3.8674310532223366</v>
      </c>
      <c r="E33" s="18">
        <f t="shared" si="9"/>
        <v>2.6517595427075547</v>
      </c>
      <c r="F33" s="18">
        <f>IF(F$3-D$3 &lt;&gt; 0,(EXP(LN(F5/D5)/(F$3-D$3))-1)*100,0)</f>
        <v>3.0553941768104886</v>
      </c>
    </row>
    <row r="34" spans="1:6" x14ac:dyDescent="0.2">
      <c r="A34" t="str">
        <f>$A20</f>
        <v>RQF7 Other higher degree</v>
      </c>
      <c r="B34" s="18">
        <f t="shared" si="9"/>
        <v>8.0598578437798718</v>
      </c>
      <c r="C34" s="18">
        <f t="shared" si="9"/>
        <v>-6.7337764143917234</v>
      </c>
      <c r="D34" s="18">
        <f t="shared" si="9"/>
        <v>3.8064193039202943</v>
      </c>
      <c r="E34" s="18">
        <f t="shared" si="9"/>
        <v>2.7719252358185509</v>
      </c>
      <c r="F34" s="18">
        <f t="shared" ref="F34:F43" si="10">IF(F$3-D$3 &lt;&gt; 0,(EXP(LN(F6/D6)/(F$3-D$3))-1)*100,0)</f>
        <v>3.1156060039367439</v>
      </c>
    </row>
    <row r="35" spans="1:6" x14ac:dyDescent="0.2">
      <c r="A35" t="str">
        <f>$A21</f>
        <v>RQF6 First degree</v>
      </c>
      <c r="B35" s="18">
        <f t="shared" si="9"/>
        <v>1.2698232762486716</v>
      </c>
      <c r="C35" s="18">
        <f t="shared" si="9"/>
        <v>11.201607790261537</v>
      </c>
      <c r="D35" s="18">
        <f t="shared" si="9"/>
        <v>1.8317727310685594</v>
      </c>
      <c r="E35" s="18">
        <f t="shared" si="9"/>
        <v>2.0167927100785077</v>
      </c>
      <c r="F35" s="18">
        <f t="shared" si="10"/>
        <v>1.9550820620803266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-0.6939542349921779</v>
      </c>
      <c r="C36" s="18">
        <f t="shared" ref="C36:E36" si="12">IF(D$3-C$3 &lt;&gt; 0,(EXP(LN(D8/C8)/(D$3-C$3))-1)*100,0)</f>
        <v>5.8362313011114386</v>
      </c>
      <c r="D36" s="18">
        <f t="shared" si="12"/>
        <v>0.39892822498330816</v>
      </c>
      <c r="E36" s="18">
        <f t="shared" si="12"/>
        <v>1.4272697469157603</v>
      </c>
      <c r="F36" s="18">
        <f t="shared" si="10"/>
        <v>1.0833242195156911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-0.2020896157583052</v>
      </c>
      <c r="C37" s="18">
        <f t="shared" si="13"/>
        <v>13.462713106546808</v>
      </c>
      <c r="D37" s="18">
        <f t="shared" si="13"/>
        <v>1.0446335334602264</v>
      </c>
      <c r="E37" s="18">
        <f t="shared" si="13"/>
        <v>1.7983906989276655</v>
      </c>
      <c r="F37" s="18">
        <f t="shared" si="10"/>
        <v>1.5465156215030973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2.1764019031484949</v>
      </c>
      <c r="C38" s="18">
        <f t="shared" si="14"/>
        <v>-1.1382762915036371</v>
      </c>
      <c r="D38" s="18">
        <f t="shared" si="14"/>
        <v>0.31216125759272462</v>
      </c>
      <c r="E38" s="18">
        <f t="shared" si="14"/>
        <v>0.482458748659087</v>
      </c>
      <c r="F38" s="18">
        <f t="shared" si="10"/>
        <v>0.42566081919901411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0.14865165789701429</v>
      </c>
      <c r="C39" s="18">
        <f t="shared" si="15"/>
        <v>-4.0761052148934223</v>
      </c>
      <c r="D39" s="18">
        <f t="shared" si="15"/>
        <v>-1.5016211925034662</v>
      </c>
      <c r="E39" s="18">
        <f t="shared" si="15"/>
        <v>-1.7708967980294976</v>
      </c>
      <c r="F39" s="18">
        <f t="shared" si="10"/>
        <v>-1.6812201565801432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-4.1671026102956255</v>
      </c>
      <c r="C40" s="18">
        <f t="shared" si="16"/>
        <v>-0.42483382415101634</v>
      </c>
      <c r="D40" s="18">
        <f t="shared" si="16"/>
        <v>-2.4997750607997138</v>
      </c>
      <c r="E40" s="18">
        <f t="shared" si="16"/>
        <v>-4.5633353780961228</v>
      </c>
      <c r="F40" s="18">
        <f t="shared" si="10"/>
        <v>-3.8803808888458469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-2.1426115028476023</v>
      </c>
      <c r="C41" s="18">
        <f t="shared" si="17"/>
        <v>-15.705667999048412</v>
      </c>
      <c r="D41" s="18">
        <f t="shared" si="17"/>
        <v>-1.2050863114390631</v>
      </c>
      <c r="E41" s="18">
        <f t="shared" si="17"/>
        <v>-3.2429138352772169</v>
      </c>
      <c r="F41" s="18">
        <f t="shared" si="10"/>
        <v>-2.5683517720757387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0.60067062186750508</v>
      </c>
      <c r="C43" s="18">
        <f t="shared" ref="C43" si="18">IF(D$3-C$3 &lt;&gt; 0,(EXP(LN(D15/C15)/(D$3-C$3))-1)*100,0)</f>
        <v>0.2100177902004452</v>
      </c>
      <c r="D43" s="18">
        <f>IF(E$3-D$3 &lt;&gt; 0,(EXP(LN(E15/D15)/(E$3-D$3))-1)*100,0)</f>
        <v>0.2137122903617783</v>
      </c>
      <c r="E43" s="18">
        <f>IF(F$3-E$3 &lt;&gt; 0,(EXP(LN(F15/E15)/(F$3-E$3))-1)*100,0)</f>
        <v>0.23844593453650198</v>
      </c>
      <c r="F43" s="18">
        <f t="shared" si="10"/>
        <v>0.23020070827648453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1.5476040988583604</v>
      </c>
      <c r="C47" s="27">
        <f>D5-C5</f>
        <v>-0.3334909604658165</v>
      </c>
      <c r="D47" s="27">
        <f>E5-D5</f>
        <v>1.3059869735355436</v>
      </c>
      <c r="E47" s="27">
        <f>F5-E5</f>
        <v>2.260833880914193</v>
      </c>
      <c r="F47" s="27">
        <f>F5-D5</f>
        <v>3.5668208544497366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12.26687766709739</v>
      </c>
      <c r="C48" s="27">
        <f t="shared" si="20"/>
        <v>-3.0983949895845981</v>
      </c>
      <c r="D48" s="27">
        <f t="shared" si="20"/>
        <v>8.8133993589283719</v>
      </c>
      <c r="E48" s="27">
        <f t="shared" si="20"/>
        <v>16.265922411819304</v>
      </c>
      <c r="F48" s="27">
        <f t="shared" ref="F48:F57" si="21">F6-D6</f>
        <v>25.079321770747676</v>
      </c>
    </row>
    <row r="49" spans="1:6" x14ac:dyDescent="0.2">
      <c r="A49" t="str">
        <f t="shared" si="19"/>
        <v>RQF6 First degree</v>
      </c>
      <c r="B49" s="27">
        <f t="shared" ref="B49:E49" si="22">C7-B7</f>
        <v>4.1564039194079214</v>
      </c>
      <c r="C49" s="27">
        <f t="shared" si="22"/>
        <v>9.459142026289669</v>
      </c>
      <c r="D49" s="27">
        <f t="shared" si="22"/>
        <v>8.9214149606283257</v>
      </c>
      <c r="E49" s="27">
        <f t="shared" si="22"/>
        <v>22.724625319577441</v>
      </c>
      <c r="F49" s="27">
        <f t="shared" si="21"/>
        <v>31.646040280205767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-0.75126612434158702</v>
      </c>
      <c r="C50" s="27">
        <f t="shared" si="23"/>
        <v>1.5522495417518698</v>
      </c>
      <c r="D50" s="27">
        <f t="shared" si="23"/>
        <v>0.56596974777622222</v>
      </c>
      <c r="E50" s="27">
        <f t="shared" si="23"/>
        <v>4.3719068533034822</v>
      </c>
      <c r="F50" s="27">
        <f t="shared" si="21"/>
        <v>4.9378766010797044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-0.20605771610437174</v>
      </c>
      <c r="C51" s="27">
        <f t="shared" si="24"/>
        <v>3.4144439852250272</v>
      </c>
      <c r="D51" s="27">
        <f t="shared" si="24"/>
        <v>1.5347863936321247</v>
      </c>
      <c r="E51" s="27">
        <f t="shared" si="24"/>
        <v>5.9141723863489766</v>
      </c>
      <c r="F51" s="27">
        <f t="shared" si="21"/>
        <v>7.4489587799811012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9.6937332537817724</v>
      </c>
      <c r="C52" s="27">
        <f t="shared" si="25"/>
        <v>-1.3371815033412133</v>
      </c>
      <c r="D52" s="27">
        <f t="shared" si="25"/>
        <v>1.8240269405183938</v>
      </c>
      <c r="E52" s="27">
        <f t="shared" si="25"/>
        <v>5.8162974838369479</v>
      </c>
      <c r="F52" s="27">
        <f t="shared" si="21"/>
        <v>7.6403244243553416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0.67161904679471718</v>
      </c>
      <c r="C53" s="27">
        <f>D11-C11</f>
        <v>-4.6211579068759221</v>
      </c>
      <c r="D53" s="27">
        <f t="shared" si="26"/>
        <v>-7.9235572275552641</v>
      </c>
      <c r="E53" s="27">
        <f t="shared" si="26"/>
        <v>-16.497702763069071</v>
      </c>
      <c r="F53" s="27">
        <f t="shared" si="21"/>
        <v>-24.421259990624336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-13.11094552234978</v>
      </c>
      <c r="C54" s="27">
        <f t="shared" si="27"/>
        <v>-0.30009159195356006</v>
      </c>
      <c r="D54" s="27">
        <f t="shared" si="27"/>
        <v>-8.3626946724396518</v>
      </c>
      <c r="E54" s="27">
        <f t="shared" si="27"/>
        <v>-23.126822226951106</v>
      </c>
      <c r="F54" s="27">
        <f t="shared" si="21"/>
        <v>-31.489516899390757</v>
      </c>
    </row>
    <row r="55" spans="1:6" x14ac:dyDescent="0.2">
      <c r="A55" t="str">
        <f t="shared" si="19"/>
        <v>No Qualification</v>
      </c>
      <c r="B55" s="27">
        <f t="shared" ref="B55:E55" si="28">C13-B13</f>
        <v>-2.1069686231449154</v>
      </c>
      <c r="C55" s="27">
        <f t="shared" si="28"/>
        <v>-3.6565186010441977</v>
      </c>
      <c r="D55" s="27">
        <f t="shared" si="28"/>
        <v>-1.1543324750241659</v>
      </c>
      <c r="E55" s="27">
        <f t="shared" si="28"/>
        <v>-5.1872333457804327</v>
      </c>
      <c r="F55" s="27">
        <f t="shared" si="21"/>
        <v>-6.3415658208045986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12.160999999999547</v>
      </c>
      <c r="C57" s="29">
        <f t="shared" ref="C57" si="29">D15-C15</f>
        <v>1.0790000000012014</v>
      </c>
      <c r="D57" s="29">
        <f>E15-D15</f>
        <v>5.5249999999999773</v>
      </c>
      <c r="E57" s="29">
        <f>F15-E15</f>
        <v>12.541999999999689</v>
      </c>
      <c r="F57" s="29">
        <f t="shared" si="21"/>
        <v>18.066999999999666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Greater Lincolnshire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38.080169948442702</v>
      </c>
      <c r="N6" s="11">
        <v>35.091493351851099</v>
      </c>
      <c r="O6" s="11">
        <v>31.560069816777904</v>
      </c>
      <c r="P6" s="11">
        <v>29.543683885094559</v>
      </c>
      <c r="Q6" s="11">
        <v>28.797861842345551</v>
      </c>
      <c r="R6" s="11">
        <v>25.388490945313837</v>
      </c>
      <c r="S6" s="11">
        <v>24.78544772996732</v>
      </c>
      <c r="T6" s="11">
        <v>25.875864851297028</v>
      </c>
      <c r="U6" s="11">
        <v>27.318616432515853</v>
      </c>
      <c r="V6" s="11">
        <v>23.281522322168922</v>
      </c>
      <c r="W6" s="11">
        <v>19.625003721124724</v>
      </c>
      <c r="X6" s="11">
        <v>26.333851813552702</v>
      </c>
      <c r="Y6" s="11">
        <v>20.949185435666276</v>
      </c>
      <c r="Z6" s="11">
        <v>19.983742105954601</v>
      </c>
      <c r="AA6" s="11">
        <v>19.04805259378972</v>
      </c>
      <c r="AB6" s="11">
        <v>18.470671246100558</v>
      </c>
      <c r="AC6" s="11">
        <v>17.963759925135136</v>
      </c>
      <c r="AD6" s="11">
        <v>17.42034474436398</v>
      </c>
      <c r="AE6" s="11">
        <v>16.882444997956693</v>
      </c>
      <c r="AF6" s="11">
        <v>16.331969687672128</v>
      </c>
      <c r="AG6" s="11">
        <v>15.767568460719941</v>
      </c>
      <c r="AH6" s="11">
        <v>15.166864150833316</v>
      </c>
      <c r="AI6" s="11">
        <v>14.542760328756996</v>
      </c>
      <c r="AJ6" s="11">
        <v>13.897707289875326</v>
      </c>
      <c r="AK6" s="11">
        <v>13.276097401103224</v>
      </c>
      <c r="AL6" s="11">
        <v>13.283437900320125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84.418930622790384</v>
      </c>
      <c r="N7" s="11">
        <v>85.803185207252213</v>
      </c>
      <c r="O7" s="11">
        <v>88.939559858584587</v>
      </c>
      <c r="P7" s="11">
        <v>75.813718363768913</v>
      </c>
      <c r="Q7" s="11">
        <v>79.870448363292496</v>
      </c>
      <c r="R7" s="11">
        <v>83.748351231101708</v>
      </c>
      <c r="S7" s="11">
        <v>77.184680200461614</v>
      </c>
      <c r="T7" s="11">
        <v>83.117873133377145</v>
      </c>
      <c r="U7" s="11">
        <v>80.628618469257191</v>
      </c>
      <c r="V7" s="11">
        <v>70.637405708751928</v>
      </c>
      <c r="W7" s="11">
        <v>70.337314116798368</v>
      </c>
      <c r="X7" s="11">
        <v>72.241482787441726</v>
      </c>
      <c r="Y7" s="11">
        <v>67.826277916927822</v>
      </c>
      <c r="Z7" s="11">
        <v>65.873146226295688</v>
      </c>
      <c r="AA7" s="11">
        <v>64.018070508998946</v>
      </c>
      <c r="AB7" s="11">
        <v>61.974619444358716</v>
      </c>
      <c r="AC7" s="11">
        <v>59.862324639169906</v>
      </c>
      <c r="AD7" s="11">
        <v>57.653409097184344</v>
      </c>
      <c r="AE7" s="11">
        <v>55.414599610599382</v>
      </c>
      <c r="AF7" s="11">
        <v>53.143569401791332</v>
      </c>
      <c r="AG7" s="11">
        <v>50.851371333890455</v>
      </c>
      <c r="AH7" s="11">
        <v>48.525678161549614</v>
      </c>
      <c r="AI7" s="11">
        <v>46.165790877522269</v>
      </c>
      <c r="AJ7" s="11">
        <v>43.781387219043822</v>
      </c>
      <c r="AK7" s="11">
        <v>41.36076179199015</v>
      </c>
      <c r="AL7" s="11">
        <v>38.84779721740761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110.32223788832535</v>
      </c>
      <c r="N8" s="11">
        <v>111.60538428014158</v>
      </c>
      <c r="O8" s="11">
        <v>111.77404831446324</v>
      </c>
      <c r="P8" s="11">
        <v>111.46887281488658</v>
      </c>
      <c r="Q8" s="11">
        <v>117.01170612981939</v>
      </c>
      <c r="R8" s="11">
        <v>112.7002804319275</v>
      </c>
      <c r="S8" s="11">
        <v>121.01443843747217</v>
      </c>
      <c r="T8" s="11">
        <v>113.86558129166085</v>
      </c>
      <c r="U8" s="11">
        <v>108.67038910833055</v>
      </c>
      <c r="V8" s="11">
        <v>113.37189947872221</v>
      </c>
      <c r="W8" s="11">
        <v>108.75074157184629</v>
      </c>
      <c r="X8" s="11">
        <v>104.60218034383409</v>
      </c>
      <c r="Y8" s="11">
        <v>104.94674787725553</v>
      </c>
      <c r="Z8" s="11">
        <v>103.5401205337171</v>
      </c>
      <c r="AA8" s="11">
        <v>102.31416757266798</v>
      </c>
      <c r="AB8" s="11">
        <v>100.82718434429103</v>
      </c>
      <c r="AC8" s="11">
        <v>99.248439846725176</v>
      </c>
      <c r="AD8" s="11">
        <v>97.641855875741797</v>
      </c>
      <c r="AE8" s="11">
        <v>96.001377936628302</v>
      </c>
      <c r="AF8" s="11">
        <v>94.353251952035748</v>
      </c>
      <c r="AG8" s="11">
        <v>92.734132786502627</v>
      </c>
      <c r="AH8" s="11">
        <v>91.102144789863104</v>
      </c>
      <c r="AI8" s="11">
        <v>89.456957236487213</v>
      </c>
      <c r="AJ8" s="11">
        <v>87.809695823125978</v>
      </c>
      <c r="AK8" s="11">
        <v>86.134221291014768</v>
      </c>
      <c r="AL8" s="11">
        <v>84.329481581221955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103.38433294477741</v>
      </c>
      <c r="N9" s="11">
        <v>108.06903027285914</v>
      </c>
      <c r="O9" s="11">
        <v>109.88427576637754</v>
      </c>
      <c r="P9" s="11">
        <v>98.576079881303883</v>
      </c>
      <c r="Q9" s="11">
        <v>107.17158431358375</v>
      </c>
      <c r="R9" s="11">
        <v>107.78051384441879</v>
      </c>
      <c r="S9" s="11">
        <v>112.93392343034898</v>
      </c>
      <c r="T9" s="11">
        <v>117.43167292909591</v>
      </c>
      <c r="U9" s="11">
        <v>110.61572767581148</v>
      </c>
      <c r="V9" s="11">
        <v>117.47424709820056</v>
      </c>
      <c r="W9" s="11">
        <v>116.13706559485935</v>
      </c>
      <c r="X9" s="11">
        <v>113.71196979280766</v>
      </c>
      <c r="Y9" s="11">
        <v>115.58025404468917</v>
      </c>
      <c r="Z9" s="11">
        <v>116.3021354049702</v>
      </c>
      <c r="AA9" s="11">
        <v>117.2603341057012</v>
      </c>
      <c r="AB9" s="11">
        <v>117.96109253537774</v>
      </c>
      <c r="AC9" s="11">
        <v>118.57065775075546</v>
      </c>
      <c r="AD9" s="11">
        <v>119.12414746398883</v>
      </c>
      <c r="AE9" s="11">
        <v>119.67853728224432</v>
      </c>
      <c r="AF9" s="11">
        <v>120.23673357525537</v>
      </c>
      <c r="AG9" s="11">
        <v>120.84500787772888</v>
      </c>
      <c r="AH9" s="11">
        <v>121.45351453848527</v>
      </c>
      <c r="AI9" s="11">
        <v>122.07188571541252</v>
      </c>
      <c r="AJ9" s="11">
        <v>122.7059876352437</v>
      </c>
      <c r="AK9" s="11">
        <v>123.32627004327072</v>
      </c>
      <c r="AL9" s="11">
        <v>123.77739001921469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22.661008464021563</v>
      </c>
      <c r="N10" s="11">
        <v>24.387285814586217</v>
      </c>
      <c r="O10" s="11">
        <v>21.819812426809058</v>
      </c>
      <c r="P10" s="11">
        <v>24.389429324489498</v>
      </c>
      <c r="Q10" s="11">
        <v>24.75950352447515</v>
      </c>
      <c r="R10" s="11">
        <v>25.568285657845244</v>
      </c>
      <c r="S10" s="11">
        <v>25.841468723329413</v>
      </c>
      <c r="T10" s="11">
        <v>28.369070533945123</v>
      </c>
      <c r="U10" s="11">
        <v>27.896051117911167</v>
      </c>
      <c r="V10" s="11">
        <v>25.362227941740873</v>
      </c>
      <c r="W10" s="11">
        <v>28.7766719269659</v>
      </c>
      <c r="X10" s="11">
        <v>27.798835369239015</v>
      </c>
      <c r="Y10" s="11">
        <v>28.702377438401623</v>
      </c>
      <c r="Z10" s="11">
        <v>29.208997147489875</v>
      </c>
      <c r="AA10" s="11">
        <v>29.786934955206657</v>
      </c>
      <c r="AB10" s="11">
        <v>30.311458320598025</v>
      </c>
      <c r="AC10" s="11">
        <v>30.841285438785363</v>
      </c>
      <c r="AD10" s="11">
        <v>31.384766947824339</v>
      </c>
      <c r="AE10">
        <v>31.924364187342043</v>
      </c>
      <c r="AF10">
        <v>32.478801609203003</v>
      </c>
      <c r="AG10">
        <v>33.065083304548338</v>
      </c>
      <c r="AH10">
        <v>33.665790159979892</v>
      </c>
      <c r="AI10" s="11">
        <v>34.28699867664033</v>
      </c>
      <c r="AJ10" s="11">
        <v>34.927859770498131</v>
      </c>
      <c r="AK10" s="11">
        <v>35.594425098616441</v>
      </c>
      <c r="AL10" s="11">
        <v>36.225630706947001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27.364761887902166</v>
      </c>
      <c r="N11" s="11">
        <v>28.761839250388409</v>
      </c>
      <c r="O11" s="11">
        <v>25.329757202107846</v>
      </c>
      <c r="P11" s="11">
        <v>27.358782305870289</v>
      </c>
      <c r="Q11" s="11">
        <v>26.609419185577064</v>
      </c>
      <c r="R11" s="11">
        <v>27.348045135760522</v>
      </c>
      <c r="S11" s="11">
        <v>27.603085826214336</v>
      </c>
      <c r="T11" s="11">
        <v>28.934937370059558</v>
      </c>
      <c r="U11" s="11">
        <v>28.200635845458031</v>
      </c>
      <c r="V11" s="11">
        <v>26.596779011418935</v>
      </c>
      <c r="W11" s="11">
        <v>28.149028553170805</v>
      </c>
      <c r="X11" s="11">
        <v>27.021461049601363</v>
      </c>
      <c r="Y11" s="11">
        <v>27.725511471721855</v>
      </c>
      <c r="Z11" s="11">
        <v>28.025764864820601</v>
      </c>
      <c r="AA11" s="11">
        <v>28.40229272751607</v>
      </c>
      <c r="AB11" s="11">
        <v>28.714998300947027</v>
      </c>
      <c r="AC11" s="11">
        <v>29.020991520769307</v>
      </c>
      <c r="AD11" s="11">
        <v>29.379195562082675</v>
      </c>
      <c r="AE11">
        <v>29.762403117546089</v>
      </c>
      <c r="AF11">
        <v>30.157741719296318</v>
      </c>
      <c r="AG11">
        <v>30.591206510170363</v>
      </c>
      <c r="AH11">
        <v>31.056334571270238</v>
      </c>
      <c r="AI11" s="11">
        <v>31.534799849228012</v>
      </c>
      <c r="AJ11" s="11">
        <v>32.034482927746176</v>
      </c>
      <c r="AK11" s="11">
        <v>32.541733249741242</v>
      </c>
      <c r="AL11" s="11">
        <v>33.086905154250509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65.62872960391438</v>
      </c>
      <c r="N12" s="11">
        <v>72.078045791960122</v>
      </c>
      <c r="O12" s="11">
        <v>67.016730096045819</v>
      </c>
      <c r="P12" s="11">
        <v>73.812734654618581</v>
      </c>
      <c r="Q12" s="11">
        <v>77.100073668557854</v>
      </c>
      <c r="R12" s="11">
        <v>80.288099078753362</v>
      </c>
      <c r="S12" s="11">
        <v>82.016479267192537</v>
      </c>
      <c r="T12" s="11">
        <v>90.041095715166648</v>
      </c>
      <c r="U12" s="11">
        <v>88.739854906679696</v>
      </c>
      <c r="V12" s="11">
        <v>84.444502998161283</v>
      </c>
      <c r="W12" s="11">
        <v>93.903645024450952</v>
      </c>
      <c r="X12" s="11">
        <v>92.81414880700143</v>
      </c>
      <c r="Y12" s="11">
        <v>95.914735512662247</v>
      </c>
      <c r="Z12" s="11">
        <v>98.131344667201944</v>
      </c>
      <c r="AA12" s="11">
        <v>100.58532440995045</v>
      </c>
      <c r="AB12" s="11">
        <v>102.82505998507928</v>
      </c>
      <c r="AC12" s="11">
        <v>104.99332296192161</v>
      </c>
      <c r="AD12" s="11">
        <v>107.12208485542762</v>
      </c>
      <c r="AE12">
        <v>109.31314313335561</v>
      </c>
      <c r="AF12">
        <v>111.53465253670709</v>
      </c>
      <c r="AG12">
        <v>113.82641901553995</v>
      </c>
      <c r="AH12">
        <v>116.13416239871795</v>
      </c>
      <c r="AI12">
        <v>118.48060296242318</v>
      </c>
      <c r="AJ12">
        <v>120.87063032441752</v>
      </c>
      <c r="AK12">
        <v>123.28197185547066</v>
      </c>
      <c r="AL12">
        <v>125.54968530465672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30.028530905324097</v>
      </c>
      <c r="N13" s="11">
        <v>25.743834950848708</v>
      </c>
      <c r="O13" s="11">
        <v>24.327680535740541</v>
      </c>
      <c r="P13" s="11">
        <v>30.670528306948</v>
      </c>
      <c r="Q13" s="11">
        <v>31.450453001272454</v>
      </c>
      <c r="R13" s="11">
        <v>33.745861677240953</v>
      </c>
      <c r="S13" s="11">
        <v>34.306201092324152</v>
      </c>
      <c r="T13" s="11">
        <v>34.617245535232826</v>
      </c>
      <c r="U13" s="11">
        <v>39.299804798974179</v>
      </c>
      <c r="V13" s="11">
        <v>46.012739344338343</v>
      </c>
      <c r="W13" s="11">
        <v>42.914344354753744</v>
      </c>
      <c r="X13" s="11">
        <v>42.980820627799567</v>
      </c>
      <c r="Y13" s="11">
        <v>46.225696801141119</v>
      </c>
      <c r="Z13" s="11">
        <v>48.038386341439455</v>
      </c>
      <c r="AA13" s="11">
        <v>49.950399539630496</v>
      </c>
      <c r="AB13" s="11">
        <v>51.727743713682116</v>
      </c>
      <c r="AC13" s="11">
        <v>53.443946502891961</v>
      </c>
      <c r="AD13" s="11">
        <v>55.12931917358344</v>
      </c>
      <c r="AE13">
        <v>56.789747454292105</v>
      </c>
      <c r="AF13">
        <v>58.43393572698205</v>
      </c>
      <c r="AG13">
        <v>60.083369411281161</v>
      </c>
      <c r="AH13">
        <v>61.71203219395457</v>
      </c>
      <c r="AI13">
        <v>63.324132017230461</v>
      </c>
      <c r="AJ13">
        <v>64.929616846333687</v>
      </c>
      <c r="AK13">
        <v>66.506506610174142</v>
      </c>
      <c r="AL13">
        <v>67.99366612550142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4.3102977345020461</v>
      </c>
      <c r="N14" s="11">
        <v>3.8999010801120071</v>
      </c>
      <c r="O14" s="11">
        <v>3.6090659830931195</v>
      </c>
      <c r="P14" s="11">
        <v>4.5521704630195821</v>
      </c>
      <c r="Q14" s="11">
        <v>4.5209499710764032</v>
      </c>
      <c r="R14" s="11">
        <v>5.0370719976379803</v>
      </c>
      <c r="S14" s="11">
        <v>5.1492752926893814</v>
      </c>
      <c r="T14" s="11">
        <v>5.0666586401648113</v>
      </c>
      <c r="U14" s="11">
        <v>5.5353016450627708</v>
      </c>
      <c r="V14" s="11">
        <v>6.5846760964963407</v>
      </c>
      <c r="W14" s="11">
        <v>6.2511851360305242</v>
      </c>
      <c r="X14" s="11">
        <v>6.4432494087223615</v>
      </c>
      <c r="Y14" s="11">
        <v>6.7842135015342757</v>
      </c>
      <c r="Z14" s="11">
        <v>7.041362708110908</v>
      </c>
      <c r="AA14" s="11">
        <v>7.3094235865381174</v>
      </c>
      <c r="AB14" s="11">
        <v>7.5571721095660678</v>
      </c>
      <c r="AC14" s="11">
        <v>7.7952714138455015</v>
      </c>
      <c r="AD14" s="11">
        <v>8.025876279803219</v>
      </c>
      <c r="AE14">
        <v>8.2613822800354431</v>
      </c>
      <c r="AF14">
        <v>8.492343791056717</v>
      </c>
      <c r="AG14">
        <v>8.723841299618222</v>
      </c>
      <c r="AH14">
        <v>8.9504790353462731</v>
      </c>
      <c r="AI14">
        <v>9.1740723362989129</v>
      </c>
      <c r="AJ14">
        <v>9.3936321637156421</v>
      </c>
      <c r="AK14">
        <v>9.612012658618589</v>
      </c>
      <c r="AL14">
        <v>9.8180059904802608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Greater Lincolnshire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Greater Lincolnshire</v>
      </c>
      <c r="W1" s="203" t="str">
        <f>CONCATENATE("Shift-share Figure 1: Levels of Employment, ",C4," - ",F40,", ",Info!B5)</f>
        <v>Shift-share Figure 1: Levels of Employment, 2015 - 2035, Greater Lincolnshire</v>
      </c>
      <c r="AK1" s="203" t="str">
        <f>CONCATENATE("Shift-share Figure 1.1: Net Changes, ",C4,"-",F40,", ",Info!B5)</f>
        <v>Shift-share Figure 1.1: Net Changes, 2015-2035, Greater Lincolnshire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30.247562792471243</v>
      </c>
      <c r="C8" s="141">
        <f t="shared" ref="C8:C33" si="0">B8/B$35*100</f>
        <v>6.0301557585094292</v>
      </c>
      <c r="E8" s="151">
        <v>37.285129342999952</v>
      </c>
      <c r="F8" s="141">
        <f t="shared" ref="F8:F33" si="1">E8/E$35*100</f>
        <v>7.2420105746389574</v>
      </c>
      <c r="H8" s="151">
        <f>E8-B8</f>
        <v>7.0375665505287088</v>
      </c>
      <c r="I8" s="141">
        <f>IF(B8&lt;&gt;0,((E8/B8)-1)*100,0)</f>
        <v>23.266557371294681</v>
      </c>
      <c r="K8" s="207">
        <f t="shared" ref="K8:K33" si="2">(($E$35/$B$35)-1)*B8</f>
        <v>0.79839262242663311</v>
      </c>
      <c r="L8" s="141">
        <f>IF(B8&lt;&gt;0,K8/B8*100,0)</f>
        <v>2.6395271179513236</v>
      </c>
      <c r="N8" s="151">
        <f>H8-(K8+Q8)</f>
        <v>6.364924073430986</v>
      </c>
      <c r="O8" s="141">
        <f>IF(B8&lt;&gt;0,N8/B8*100,0)</f>
        <v>21.042766708513934</v>
      </c>
      <c r="Q8" s="151">
        <v>-0.12575014532891021</v>
      </c>
      <c r="R8" s="141">
        <f>IF(B8&lt;&gt;0,Q8/B8*100,0)</f>
        <v>-0.41573645517056335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15.483032384061453</v>
      </c>
      <c r="C9" s="141">
        <f t="shared" si="0"/>
        <v>3.0866981756683929</v>
      </c>
      <c r="E9" s="151">
        <v>17.623157595105926</v>
      </c>
      <c r="F9" s="141">
        <f t="shared" si="1"/>
        <v>3.423002572639517</v>
      </c>
      <c r="H9" s="151">
        <f t="shared" ref="H9:H32" si="3">E9-B9</f>
        <v>2.1401252110444737</v>
      </c>
      <c r="I9" s="141">
        <f t="shared" ref="I9:I32" si="4">IF(B9&lt;&gt;0,((E9/B9)-1)*100,0)</f>
        <v>13.822390588342138</v>
      </c>
      <c r="K9" s="207">
        <f t="shared" si="2"/>
        <v>0.40867883845848735</v>
      </c>
      <c r="L9" s="141">
        <f t="shared" ref="L9:L32" si="5">IF(B9&lt;&gt;0,K9/B9*100,0)</f>
        <v>2.6395271179513236</v>
      </c>
      <c r="N9" s="151">
        <f t="shared" ref="N9:N31" si="6">H9-(K9+Q9)</f>
        <v>1.4860079326370903</v>
      </c>
      <c r="O9" s="141">
        <f>IF(B9&lt;&gt;0,N9/B9*100,0)</f>
        <v>9.597654359793351</v>
      </c>
      <c r="Q9" s="151">
        <v>0.24543843994889603</v>
      </c>
      <c r="R9" s="141">
        <f>IF(B9&lt;&gt;0,Q9/B9*100,0)</f>
        <v>1.585209110597452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23.25915527928213</v>
      </c>
      <c r="C10" s="141">
        <f t="shared" si="0"/>
        <v>4.6369464577271184</v>
      </c>
      <c r="E10" s="151">
        <v>28.087523686209455</v>
      </c>
      <c r="F10" s="141">
        <f t="shared" si="1"/>
        <v>5.4555300500557351</v>
      </c>
      <c r="H10" s="151">
        <f t="shared" si="3"/>
        <v>4.8283684069273249</v>
      </c>
      <c r="I10" s="141">
        <f t="shared" si="4"/>
        <v>20.759001558531011</v>
      </c>
      <c r="K10" s="207">
        <f t="shared" si="2"/>
        <v>0.61393171100305877</v>
      </c>
      <c r="L10" s="141">
        <f t="shared" si="5"/>
        <v>2.639527117951324</v>
      </c>
      <c r="N10" s="151">
        <f t="shared" si="6"/>
        <v>4.3065969802399913</v>
      </c>
      <c r="O10" s="141">
        <f t="shared" ref="O10:O32" si="7">IF(B10&lt;&gt;0,N10/B10*100,0)</f>
        <v>18.515706733666512</v>
      </c>
      <c r="Q10" s="151">
        <v>-9.2160284315725233E-2</v>
      </c>
      <c r="R10" s="141">
        <f t="shared" ref="R10:R32" si="8">IF(B10&lt;&gt;0,Q10/B10*100,0)</f>
        <v>-0.39623229308682645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19.148814719960843</v>
      </c>
      <c r="C11" s="141">
        <f t="shared" si="0"/>
        <v>3.8175087409337687</v>
      </c>
      <c r="E11" s="151">
        <v>22.204702058713004</v>
      </c>
      <c r="F11" s="141">
        <f t="shared" si="1"/>
        <v>4.3128906872384887</v>
      </c>
      <c r="H11" s="151">
        <f>E11-B11</f>
        <v>3.0558873387521608</v>
      </c>
      <c r="I11" s="141">
        <f>IF(B11&lt;&gt;0,((E11/B11)-1)*100,0)</f>
        <v>15.958623985048458</v>
      </c>
      <c r="K11" s="207">
        <f t="shared" si="2"/>
        <v>0.50543815729962127</v>
      </c>
      <c r="L11" s="141">
        <f t="shared" si="5"/>
        <v>2.6395271179513236</v>
      </c>
      <c r="N11" s="151">
        <f t="shared" si="6"/>
        <v>2.2285660459193983</v>
      </c>
      <c r="O11" s="141">
        <f t="shared" si="7"/>
        <v>11.638140942459103</v>
      </c>
      <c r="Q11" s="151">
        <v>0.32188313553314107</v>
      </c>
      <c r="R11" s="141">
        <f>IF(B11&lt;&gt;0,Q11/B11*100,0)</f>
        <v>1.6809559246380303</v>
      </c>
      <c r="T11" s="136"/>
    </row>
    <row r="12" spans="1:97" x14ac:dyDescent="0.2">
      <c r="A12" s="10" t="str">
        <f>name!$D8</f>
        <v>23 Teaching and other educational professionals</v>
      </c>
      <c r="B12" s="151">
        <v>18.259091469867247</v>
      </c>
      <c r="C12" s="141">
        <f t="shared" si="0"/>
        <v>3.6401334655490345</v>
      </c>
      <c r="E12" s="151">
        <v>19.425860904777554</v>
      </c>
      <c r="F12" s="141">
        <f t="shared" si="1"/>
        <v>3.7731474336504283</v>
      </c>
      <c r="H12" s="151">
        <f t="shared" si="3"/>
        <v>1.1667694349103073</v>
      </c>
      <c r="I12" s="141">
        <f t="shared" si="4"/>
        <v>6.3900738809256286</v>
      </c>
      <c r="K12" s="207">
        <f t="shared" si="2"/>
        <v>0.4819536708386829</v>
      </c>
      <c r="L12" s="141">
        <f t="shared" si="5"/>
        <v>2.6395271179513236</v>
      </c>
      <c r="N12" s="151">
        <f t="shared" si="6"/>
        <v>1.816477161604743</v>
      </c>
      <c r="O12" s="141">
        <f t="shared" si="7"/>
        <v>9.9483436216005217</v>
      </c>
      <c r="Q12" s="151">
        <v>-1.1316613975331187</v>
      </c>
      <c r="R12" s="141">
        <f t="shared" si="8"/>
        <v>-6.1977968586262113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23.48099893135856</v>
      </c>
      <c r="C13" s="141">
        <f t="shared" si="0"/>
        <v>4.6811732202347551</v>
      </c>
      <c r="E13" s="151">
        <v>31.03514186240707</v>
      </c>
      <c r="F13" s="141">
        <f t="shared" si="1"/>
        <v>6.0280554074346764</v>
      </c>
      <c r="H13" s="151">
        <f t="shared" si="3"/>
        <v>7.55414293104851</v>
      </c>
      <c r="I13" s="141">
        <f t="shared" si="4"/>
        <v>32.171301370658689</v>
      </c>
      <c r="K13" s="207">
        <f t="shared" si="2"/>
        <v>0.61978733435906963</v>
      </c>
      <c r="L13" s="141">
        <f t="shared" si="5"/>
        <v>2.6395271179513231</v>
      </c>
      <c r="N13" s="151">
        <f>H13-(K13+Q13)</f>
        <v>5.9497599890075534</v>
      </c>
      <c r="O13" s="141">
        <f>IF(B13&lt;&gt;0,N13/B13*100,0)</f>
        <v>25.338615305082818</v>
      </c>
      <c r="Q13" s="151">
        <v>0.98459560768188636</v>
      </c>
      <c r="R13" s="141">
        <f t="shared" si="8"/>
        <v>4.1931589476245499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7.8788112683670883</v>
      </c>
      <c r="C14" s="141">
        <f t="shared" si="0"/>
        <v>1.5707202416975672</v>
      </c>
      <c r="E14" s="151">
        <v>10.211041430849397</v>
      </c>
      <c r="F14" s="141">
        <f t="shared" si="1"/>
        <v>1.9833234140079818</v>
      </c>
      <c r="H14" s="151">
        <f t="shared" si="3"/>
        <v>2.3322301624823085</v>
      </c>
      <c r="I14" s="141">
        <f t="shared" si="4"/>
        <v>29.60129495481203</v>
      </c>
      <c r="K14" s="207">
        <f t="shared" si="2"/>
        <v>0.20796336000075394</v>
      </c>
      <c r="L14" s="141">
        <f>IF(B14&lt;&gt;0,K14/B14*100,0)</f>
        <v>2.6395271179513236</v>
      </c>
      <c r="N14" s="151">
        <f t="shared" si="6"/>
        <v>2.1010006257542106</v>
      </c>
      <c r="O14" s="141">
        <f t="shared" si="7"/>
        <v>26.666467239665849</v>
      </c>
      <c r="Q14" s="151">
        <v>2.3266176727343817E-2</v>
      </c>
      <c r="R14" s="141">
        <f t="shared" si="8"/>
        <v>0.29530059719485846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8.4794949970886488</v>
      </c>
      <c r="C15" s="141">
        <f t="shared" si="0"/>
        <v>1.6904725824281344</v>
      </c>
      <c r="E15" s="151">
        <v>9.8334636122958532</v>
      </c>
      <c r="F15" s="141">
        <f t="shared" si="1"/>
        <v>1.9099852600871818</v>
      </c>
      <c r="H15" s="151">
        <f t="shared" si="3"/>
        <v>1.3539686152072044</v>
      </c>
      <c r="I15" s="141">
        <f t="shared" si="4"/>
        <v>15.967561932309371</v>
      </c>
      <c r="K15" s="207">
        <f t="shared" si="2"/>
        <v>0.22381856991348067</v>
      </c>
      <c r="L15" s="141">
        <f t="shared" si="5"/>
        <v>2.6395271179513236</v>
      </c>
      <c r="N15" s="151">
        <f t="shared" si="6"/>
        <v>1.0259455783249225</v>
      </c>
      <c r="O15" s="141">
        <f t="shared" si="7"/>
        <v>12.099135369230961</v>
      </c>
      <c r="Q15" s="151">
        <v>0.10420446696880123</v>
      </c>
      <c r="R15" s="141">
        <f t="shared" si="8"/>
        <v>1.2288994451270838</v>
      </c>
      <c r="T15" s="11"/>
    </row>
    <row r="16" spans="1:97" x14ac:dyDescent="0.2">
      <c r="A16" s="10" t="str">
        <f>name!$D12</f>
        <v>33 Protective service occupations</v>
      </c>
      <c r="B16" s="151">
        <v>5.4562316961422113</v>
      </c>
      <c r="C16" s="141">
        <f t="shared" si="0"/>
        <v>1.0877546468121744</v>
      </c>
      <c r="E16" s="151">
        <v>5.7259729012338703</v>
      </c>
      <c r="F16" s="141">
        <f t="shared" si="1"/>
        <v>1.1121741303176429</v>
      </c>
      <c r="H16" s="151">
        <f t="shared" si="3"/>
        <v>0.269741205091659</v>
      </c>
      <c r="I16" s="141">
        <f t="shared" si="4"/>
        <v>4.9437271016620876</v>
      </c>
      <c r="K16" s="207">
        <f t="shared" si="2"/>
        <v>0.14401871523792914</v>
      </c>
      <c r="L16" s="141">
        <f t="shared" si="5"/>
        <v>2.639527117951324</v>
      </c>
      <c r="N16" s="151">
        <f t="shared" si="6"/>
        <v>0.16045890879384678</v>
      </c>
      <c r="O16" s="141">
        <f t="shared" si="7"/>
        <v>2.9408375180859361</v>
      </c>
      <c r="Q16" s="151">
        <v>-3.4736418940116913E-2</v>
      </c>
      <c r="R16" s="141">
        <f t="shared" si="8"/>
        <v>-0.63663753437518145</v>
      </c>
      <c r="T16" s="11"/>
    </row>
    <row r="17" spans="1:20" x14ac:dyDescent="0.2">
      <c r="A17" s="10" t="str">
        <f>name!$D13</f>
        <v>34 Culture, media and sports occupations</v>
      </c>
      <c r="B17" s="151">
        <v>6.3591490193584974</v>
      </c>
      <c r="C17" s="141">
        <f t="shared" si="0"/>
        <v>1.2677602933301089</v>
      </c>
      <c r="E17" s="151">
        <v>6.6380728933527591</v>
      </c>
      <c r="F17" s="141">
        <f t="shared" si="1"/>
        <v>1.2893342449383325</v>
      </c>
      <c r="H17" s="151">
        <f t="shared" si="3"/>
        <v>0.27892387399426166</v>
      </c>
      <c r="I17" s="141">
        <f t="shared" si="4"/>
        <v>4.3861823829755009</v>
      </c>
      <c r="K17" s="207">
        <f t="shared" si="2"/>
        <v>0.16785146283690319</v>
      </c>
      <c r="L17" s="141">
        <f t="shared" si="5"/>
        <v>2.6395271179513236</v>
      </c>
      <c r="N17" s="151">
        <f t="shared" si="6"/>
        <v>-7.2040618347294916E-3</v>
      </c>
      <c r="O17" s="141">
        <f t="shared" si="7"/>
        <v>-0.11328657046404972</v>
      </c>
      <c r="Q17" s="151">
        <v>0.11827647299208795</v>
      </c>
      <c r="R17" s="141">
        <f t="shared" si="8"/>
        <v>1.8599418354882258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25.75319846854515</v>
      </c>
      <c r="C18" s="141">
        <f t="shared" si="0"/>
        <v>5.1341590431804178</v>
      </c>
      <c r="E18" s="151">
        <v>29.028822308415432</v>
      </c>
      <c r="F18" s="141">
        <f t="shared" si="1"/>
        <v>5.6383615084958434</v>
      </c>
      <c r="H18" s="151">
        <f t="shared" si="3"/>
        <v>3.2756238398702813</v>
      </c>
      <c r="I18" s="141">
        <f t="shared" si="4"/>
        <v>12.719289387961318</v>
      </c>
      <c r="K18" s="207">
        <f t="shared" si="2"/>
        <v>0.67976265731707419</v>
      </c>
      <c r="L18" s="141">
        <f t="shared" si="5"/>
        <v>2.6395271179513236</v>
      </c>
      <c r="N18" s="151">
        <f t="shared" si="6"/>
        <v>2.5455708867185081</v>
      </c>
      <c r="O18" s="141">
        <f t="shared" si="7"/>
        <v>9.884484406190003</v>
      </c>
      <c r="Q18" s="151">
        <v>5.0290295834699121E-2</v>
      </c>
      <c r="R18" s="141">
        <f t="shared" si="8"/>
        <v>0.19527786381999687</v>
      </c>
      <c r="T18" s="11"/>
    </row>
    <row r="19" spans="1:20" x14ac:dyDescent="0.2">
      <c r="A19" s="10" t="str">
        <f>name!$D15</f>
        <v>41 Administrative occupations</v>
      </c>
      <c r="B19" s="151">
        <v>41.363649282321632</v>
      </c>
      <c r="C19" s="141">
        <f t="shared" si="0"/>
        <v>8.2462593639061819</v>
      </c>
      <c r="E19" s="151">
        <v>42.015488739913941</v>
      </c>
      <c r="F19" s="141">
        <f t="shared" si="1"/>
        <v>8.1608034922965036</v>
      </c>
      <c r="H19" s="151">
        <f t="shared" si="3"/>
        <v>0.65183945759230966</v>
      </c>
      <c r="I19" s="141">
        <f t="shared" si="4"/>
        <v>1.5758751195845244</v>
      </c>
      <c r="K19" s="207">
        <f t="shared" si="2"/>
        <v>1.0918047397811574</v>
      </c>
      <c r="L19" s="141">
        <f t="shared" si="5"/>
        <v>2.6395271179513236</v>
      </c>
      <c r="N19" s="151">
        <f t="shared" si="6"/>
        <v>-0.71583987459773013</v>
      </c>
      <c r="O19" s="141">
        <f t="shared" si="7"/>
        <v>-1.7306013541306964</v>
      </c>
      <c r="Q19" s="151">
        <v>0.27587459240888235</v>
      </c>
      <c r="R19" s="141">
        <f t="shared" si="8"/>
        <v>0.66694935576389802</v>
      </c>
      <c r="T19" s="11"/>
    </row>
    <row r="20" spans="1:20" x14ac:dyDescent="0.2">
      <c r="A20" s="10" t="str">
        <f>name!$D16</f>
        <v>42 Secretarial and related occupations</v>
      </c>
      <c r="B20" s="151">
        <v>10.002761162761342</v>
      </c>
      <c r="C20" s="141">
        <f t="shared" si="0"/>
        <v>1.9941510078171738</v>
      </c>
      <c r="E20" s="151">
        <v>9.1366516721423405</v>
      </c>
      <c r="F20" s="141">
        <f t="shared" si="1"/>
        <v>1.7746412361278323</v>
      </c>
      <c r="H20" s="151">
        <f t="shared" si="3"/>
        <v>-0.86610949061900122</v>
      </c>
      <c r="I20" s="141">
        <f t="shared" si="4"/>
        <v>-8.6587040970585889</v>
      </c>
      <c r="K20" s="207">
        <f t="shared" si="2"/>
        <v>0.26402559343498877</v>
      </c>
      <c r="L20" s="141">
        <f t="shared" si="5"/>
        <v>2.639527117951324</v>
      </c>
      <c r="N20" s="151">
        <f t="shared" si="6"/>
        <v>-1.4015986196288939</v>
      </c>
      <c r="O20" s="141">
        <f t="shared" si="7"/>
        <v>-14.012117222660661</v>
      </c>
      <c r="Q20" s="151">
        <v>0.27146353557490388</v>
      </c>
      <c r="R20" s="141">
        <f t="shared" si="8"/>
        <v>2.7138860076507538</v>
      </c>
      <c r="T20" s="11"/>
    </row>
    <row r="21" spans="1:20" x14ac:dyDescent="0.2">
      <c r="A21" s="10" t="str">
        <f>name!$D17</f>
        <v>51 Skilled agricultural and related trades</v>
      </c>
      <c r="B21" s="151">
        <v>8.9526980313788851</v>
      </c>
      <c r="C21" s="141">
        <f t="shared" si="0"/>
        <v>1.7848103650041125</v>
      </c>
      <c r="E21" s="151">
        <v>10.053463363622607</v>
      </c>
      <c r="F21" s="141">
        <f t="shared" si="1"/>
        <v>1.9527165192674696</v>
      </c>
      <c r="H21" s="151">
        <f t="shared" si="3"/>
        <v>1.1007653322437214</v>
      </c>
      <c r="I21" s="141">
        <f t="shared" si="4"/>
        <v>12.29534748503276</v>
      </c>
      <c r="K21" s="207">
        <f t="shared" si="2"/>
        <v>0.23630889232653995</v>
      </c>
      <c r="L21" s="141">
        <f t="shared" si="5"/>
        <v>2.6395271179513236</v>
      </c>
      <c r="N21" s="151">
        <f t="shared" si="6"/>
        <v>6.0193869844389347E-2</v>
      </c>
      <c r="O21" s="141">
        <f t="shared" si="7"/>
        <v>0.67235451964773074</v>
      </c>
      <c r="Q21" s="151">
        <v>0.80426257007279212</v>
      </c>
      <c r="R21" s="141">
        <f t="shared" si="8"/>
        <v>8.9834658474337079</v>
      </c>
      <c r="T21" s="11"/>
    </row>
    <row r="22" spans="1:20" x14ac:dyDescent="0.2">
      <c r="A22" s="10" t="str">
        <f>name!$D18</f>
        <v>52 Skilled metal, electrical and electronic trades</v>
      </c>
      <c r="B22" s="151">
        <v>21.170991389265154</v>
      </c>
      <c r="C22" s="141">
        <f t="shared" si="0"/>
        <v>4.2206499913806956</v>
      </c>
      <c r="E22" s="151">
        <v>18.255539317999588</v>
      </c>
      <c r="F22" s="141">
        <f t="shared" si="1"/>
        <v>3.54583210830436</v>
      </c>
      <c r="H22" s="151">
        <f t="shared" si="3"/>
        <v>-2.915452071265566</v>
      </c>
      <c r="I22" s="141">
        <f t="shared" si="4"/>
        <v>-13.770975660326702</v>
      </c>
      <c r="K22" s="207">
        <f t="shared" si="2"/>
        <v>0.55881405885879343</v>
      </c>
      <c r="L22" s="141">
        <f t="shared" si="5"/>
        <v>2.6395271179513236</v>
      </c>
      <c r="N22" s="151">
        <f t="shared" si="6"/>
        <v>-2.6795305673791336</v>
      </c>
      <c r="O22" s="141">
        <f t="shared" si="7"/>
        <v>-12.656613561978972</v>
      </c>
      <c r="Q22" s="151">
        <v>-0.79473556274522561</v>
      </c>
      <c r="R22" s="141">
        <f t="shared" si="8"/>
        <v>-3.7538892162990529</v>
      </c>
      <c r="T22" s="11"/>
    </row>
    <row r="23" spans="1:20" x14ac:dyDescent="0.2">
      <c r="A23" s="10" t="str">
        <f>name!$D19</f>
        <v>53 Skilled construction and building trades</v>
      </c>
      <c r="B23" s="151">
        <v>14.47344054106075</v>
      </c>
      <c r="C23" s="141">
        <f t="shared" si="0"/>
        <v>2.8854258911017112</v>
      </c>
      <c r="E23" s="151">
        <v>11.165279435266021</v>
      </c>
      <c r="F23" s="141">
        <f t="shared" si="1"/>
        <v>2.1686681302656172</v>
      </c>
      <c r="H23" s="151">
        <f t="shared" si="3"/>
        <v>-3.3081611057947296</v>
      </c>
      <c r="I23" s="141">
        <f t="shared" si="4"/>
        <v>-22.8567706234711</v>
      </c>
      <c r="K23" s="207">
        <f t="shared" si="2"/>
        <v>0.38203038798185929</v>
      </c>
      <c r="L23" s="141">
        <f t="shared" si="5"/>
        <v>2.6395271179513236</v>
      </c>
      <c r="N23" s="151">
        <f t="shared" si="6"/>
        <v>-3.151432693512862</v>
      </c>
      <c r="O23" s="141">
        <f t="shared" si="7"/>
        <v>-21.773901544503772</v>
      </c>
      <c r="Q23" s="151">
        <v>-0.5387588002637268</v>
      </c>
      <c r="R23" s="141">
        <f t="shared" si="8"/>
        <v>-3.7223961969186452</v>
      </c>
      <c r="T23" s="11"/>
    </row>
    <row r="24" spans="1:20" x14ac:dyDescent="0.2">
      <c r="A24" s="10" t="str">
        <f>name!$D20</f>
        <v>54 Textiles, printing and other skilled trades</v>
      </c>
      <c r="B24" s="151">
        <v>10.974938041399668</v>
      </c>
      <c r="C24" s="141">
        <f t="shared" si="0"/>
        <v>2.1879642430597106</v>
      </c>
      <c r="E24" s="151">
        <v>9.0586588304949736</v>
      </c>
      <c r="F24" s="141">
        <f t="shared" si="1"/>
        <v>1.7594924356835497</v>
      </c>
      <c r="H24" s="151">
        <f t="shared" si="3"/>
        <v>-1.916279210904694</v>
      </c>
      <c r="I24" s="141">
        <f t="shared" si="4"/>
        <v>-17.460501404892714</v>
      </c>
      <c r="K24" s="207">
        <f t="shared" si="2"/>
        <v>0.28968646578110008</v>
      </c>
      <c r="L24" s="141">
        <f t="shared" si="5"/>
        <v>2.6395271179513236</v>
      </c>
      <c r="N24" s="151">
        <f t="shared" si="6"/>
        <v>-2.1172756058027602</v>
      </c>
      <c r="O24" s="141">
        <f t="shared" si="7"/>
        <v>-19.291913975422659</v>
      </c>
      <c r="Q24" s="151">
        <v>-8.8690070883033809E-2</v>
      </c>
      <c r="R24" s="141">
        <f t="shared" si="8"/>
        <v>-0.80811454742138011</v>
      </c>
      <c r="T24" s="11"/>
    </row>
    <row r="25" spans="1:20" x14ac:dyDescent="0.2">
      <c r="A25" s="10" t="str">
        <f>name!$D21</f>
        <v>61 Caring personal service occupations</v>
      </c>
      <c r="B25" s="151">
        <v>44.06827943212275</v>
      </c>
      <c r="C25" s="141">
        <f t="shared" si="0"/>
        <v>8.7854545772316293</v>
      </c>
      <c r="E25" s="151">
        <v>43.296978489565802</v>
      </c>
      <c r="F25" s="141">
        <f t="shared" si="1"/>
        <v>8.4097113674146193</v>
      </c>
      <c r="H25" s="151">
        <f t="shared" si="3"/>
        <v>-0.77130094255694814</v>
      </c>
      <c r="I25" s="141">
        <f t="shared" si="4"/>
        <v>-1.7502406549476546</v>
      </c>
      <c r="K25" s="207">
        <f t="shared" si="2"/>
        <v>1.1631941860254456</v>
      </c>
      <c r="L25" s="141">
        <f t="shared" si="5"/>
        <v>2.6395271179513236</v>
      </c>
      <c r="N25" s="151">
        <f t="shared" si="6"/>
        <v>-1.6622426319774375</v>
      </c>
      <c r="O25" s="141">
        <f t="shared" si="7"/>
        <v>-3.7719707993994809</v>
      </c>
      <c r="Q25" s="151">
        <v>-0.27225249660495615</v>
      </c>
      <c r="R25" s="141">
        <f t="shared" si="8"/>
        <v>-0.61779697349949814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10.618128366267882</v>
      </c>
      <c r="C26" s="141">
        <f t="shared" si="0"/>
        <v>2.1168306468770997</v>
      </c>
      <c r="E26" s="151">
        <v>12.994951688815915</v>
      </c>
      <c r="F26" s="141">
        <f t="shared" si="1"/>
        <v>2.5240512559733341</v>
      </c>
      <c r="H26" s="151">
        <f t="shared" si="3"/>
        <v>2.3768233225480326</v>
      </c>
      <c r="I26" s="141">
        <f t="shared" si="4"/>
        <v>22.384578906569132</v>
      </c>
      <c r="K26" s="207">
        <f t="shared" si="2"/>
        <v>0.28026837764652257</v>
      </c>
      <c r="L26" s="141">
        <f t="shared" si="5"/>
        <v>2.6395271179513231</v>
      </c>
      <c r="N26" s="151">
        <f t="shared" si="6"/>
        <v>1.1426931637894775</v>
      </c>
      <c r="O26" s="141">
        <f t="shared" si="7"/>
        <v>10.761719244416307</v>
      </c>
      <c r="Q26" s="151">
        <v>0.95386178111203246</v>
      </c>
      <c r="R26" s="141">
        <f t="shared" si="8"/>
        <v>8.9833325442014882</v>
      </c>
      <c r="T26" s="11"/>
    </row>
    <row r="27" spans="1:20" x14ac:dyDescent="0.2">
      <c r="A27" s="10" t="str">
        <f>name!$D23</f>
        <v>63 Community and civil enforcement occupations</v>
      </c>
      <c r="B27" s="151">
        <v>0.53476700853324488</v>
      </c>
      <c r="C27" s="141">
        <f t="shared" si="0"/>
        <v>0.10661117981942854</v>
      </c>
      <c r="E27" s="151">
        <v>0.55456784230697775</v>
      </c>
      <c r="F27" s="141">
        <f t="shared" si="1"/>
        <v>0.10771549540288389</v>
      </c>
      <c r="H27" s="151">
        <f t="shared" si="3"/>
        <v>1.9800833773732873E-2</v>
      </c>
      <c r="I27" s="141">
        <f t="shared" si="4"/>
        <v>3.70270294497832</v>
      </c>
      <c r="K27" s="207">
        <f t="shared" si="2"/>
        <v>1.4115320208092067E-2</v>
      </c>
      <c r="L27" s="141">
        <f t="shared" si="5"/>
        <v>2.6395271179513236</v>
      </c>
      <c r="N27" s="151">
        <f t="shared" si="6"/>
        <v>7.8933687388994533E-3</v>
      </c>
      <c r="O27" s="141">
        <f t="shared" si="7"/>
        <v>1.4760388380258027</v>
      </c>
      <c r="Q27" s="151">
        <v>-2.2078551732586469E-3</v>
      </c>
      <c r="R27" s="141">
        <f t="shared" si="8"/>
        <v>-0.41286301099881545</v>
      </c>
      <c r="T27" s="172"/>
    </row>
    <row r="28" spans="1:20" x14ac:dyDescent="0.2">
      <c r="A28" s="10" t="str">
        <f>name!$D24</f>
        <v>71 Sales occupations</v>
      </c>
      <c r="B28" s="151">
        <v>38.973525313793111</v>
      </c>
      <c r="C28" s="141">
        <f t="shared" si="0"/>
        <v>7.7697641199336296</v>
      </c>
      <c r="E28" s="151">
        <v>34.754105944221891</v>
      </c>
      <c r="F28" s="141">
        <f t="shared" si="1"/>
        <v>6.7504017605729647</v>
      </c>
      <c r="H28" s="151">
        <f t="shared" si="3"/>
        <v>-4.2194193695712201</v>
      </c>
      <c r="I28" s="141">
        <f t="shared" si="4"/>
        <v>-10.82637337936152</v>
      </c>
      <c r="K28" s="207">
        <f t="shared" si="2"/>
        <v>1.0287167694791928</v>
      </c>
      <c r="L28" s="141">
        <f t="shared" si="5"/>
        <v>2.6395271179513236</v>
      </c>
      <c r="N28" s="151">
        <f>H28-(K28+Q28)</f>
        <v>-4.3338330498738884</v>
      </c>
      <c r="O28" s="141">
        <f t="shared" si="7"/>
        <v>-11.119941075333266</v>
      </c>
      <c r="Q28" s="151">
        <v>-0.91430308917652481</v>
      </c>
      <c r="R28" s="141">
        <f t="shared" si="8"/>
        <v>-2.3459594219795763</v>
      </c>
      <c r="T28" s="11"/>
    </row>
    <row r="29" spans="1:20" x14ac:dyDescent="0.2">
      <c r="A29" s="10" t="str">
        <f>name!$D25</f>
        <v>72 Customer service occupations</v>
      </c>
      <c r="B29" s="151">
        <v>7.394546856901548</v>
      </c>
      <c r="C29" s="141">
        <f t="shared" si="0"/>
        <v>1.4741772623681069</v>
      </c>
      <c r="E29" s="151">
        <v>8.0733678965830684</v>
      </c>
      <c r="F29" s="141">
        <f t="shared" si="1"/>
        <v>1.5681162090693443</v>
      </c>
      <c r="H29" s="151">
        <f t="shared" si="3"/>
        <v>0.67882103968152041</v>
      </c>
      <c r="I29" s="141">
        <f t="shared" si="4"/>
        <v>9.1800221544063412</v>
      </c>
      <c r="K29" s="207">
        <f t="shared" si="2"/>
        <v>0.19518106953753361</v>
      </c>
      <c r="L29" s="141">
        <f t="shared" si="5"/>
        <v>2.6395271179513236</v>
      </c>
      <c r="N29" s="151">
        <f t="shared" si="6"/>
        <v>0.54225164392177205</v>
      </c>
      <c r="O29" s="141">
        <f t="shared" si="7"/>
        <v>7.3331287828093572</v>
      </c>
      <c r="Q29" s="151">
        <v>-5.8611673777785242E-2</v>
      </c>
      <c r="R29" s="141">
        <f t="shared" si="8"/>
        <v>-0.79263374635433204</v>
      </c>
      <c r="T29" s="11"/>
    </row>
    <row r="30" spans="1:20" x14ac:dyDescent="0.2">
      <c r="A30" s="10" t="str">
        <f>name!$D26</f>
        <v>81 Process, plant and machine operatives</v>
      </c>
      <c r="B30" s="151">
        <v>23.617997881207206</v>
      </c>
      <c r="C30" s="141">
        <f t="shared" si="0"/>
        <v>4.7084853383054774</v>
      </c>
      <c r="E30" s="151">
        <v>20.118734262019561</v>
      </c>
      <c r="F30" s="141">
        <f t="shared" si="1"/>
        <v>3.9077264539850933</v>
      </c>
      <c r="H30" s="151">
        <f t="shared" si="3"/>
        <v>-3.4992636191876443</v>
      </c>
      <c r="I30" s="141">
        <f t="shared" si="4"/>
        <v>-14.816089140104472</v>
      </c>
      <c r="K30" s="207">
        <f t="shared" si="2"/>
        <v>0.62340345879163317</v>
      </c>
      <c r="L30" s="141">
        <f t="shared" si="5"/>
        <v>2.6395271179513231</v>
      </c>
      <c r="N30" s="151">
        <f t="shared" si="6"/>
        <v>-3.6227929103822532</v>
      </c>
      <c r="O30" s="141">
        <f t="shared" si="7"/>
        <v>-15.339119465604249</v>
      </c>
      <c r="Q30" s="151">
        <v>-0.49987416759702419</v>
      </c>
      <c r="R30" s="141">
        <f t="shared" si="8"/>
        <v>-2.1164967924515441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21.10381423306055</v>
      </c>
      <c r="C31" s="141">
        <f t="shared" si="0"/>
        <v>4.207257549877002</v>
      </c>
      <c r="E31" s="151">
        <v>21.410334501240857</v>
      </c>
      <c r="F31" s="141">
        <f t="shared" si="1"/>
        <v>4.1585981220058175</v>
      </c>
      <c r="H31" s="151">
        <f t="shared" si="3"/>
        <v>0.3065202681803072</v>
      </c>
      <c r="I31" s="141">
        <f t="shared" si="4"/>
        <v>1.4524401361537986</v>
      </c>
      <c r="K31" s="207">
        <f t="shared" si="2"/>
        <v>0.5570408996037044</v>
      </c>
      <c r="L31" s="141">
        <f t="shared" si="5"/>
        <v>2.639527117951324</v>
      </c>
      <c r="N31" s="151">
        <f t="shared" si="6"/>
        <v>-0.63931716264785232</v>
      </c>
      <c r="O31" s="141">
        <f t="shared" si="7"/>
        <v>-3.0293915383614345</v>
      </c>
      <c r="Q31" s="151">
        <v>0.38879653122445512</v>
      </c>
      <c r="R31" s="141">
        <f t="shared" si="8"/>
        <v>1.8423045565638987</v>
      </c>
      <c r="T31" s="11"/>
    </row>
    <row r="32" spans="1:20" x14ac:dyDescent="0.2">
      <c r="A32" s="10" t="str">
        <f>name!$D28</f>
        <v>91 Elementary trades and related occupations</v>
      </c>
      <c r="B32" s="151">
        <v>13.037691425580578</v>
      </c>
      <c r="C32" s="141">
        <f t="shared" si="0"/>
        <v>2.5991948695847467</v>
      </c>
      <c r="E32" s="151">
        <v>10.615622461459582</v>
      </c>
      <c r="F32" s="141">
        <f t="shared" si="1"/>
        <v>2.0619064886440732</v>
      </c>
      <c r="H32" s="151">
        <f t="shared" si="3"/>
        <v>-2.4220689641209958</v>
      </c>
      <c r="I32" s="141">
        <f t="shared" si="4"/>
        <v>-18.577437408656415</v>
      </c>
      <c r="K32" s="207">
        <f t="shared" si="2"/>
        <v>0.34413340073301385</v>
      </c>
      <c r="L32" s="141">
        <f t="shared" si="5"/>
        <v>2.6395271179513236</v>
      </c>
      <c r="N32" s="151">
        <f>H32-(K32+Q32)</f>
        <v>-2.8224198016141244</v>
      </c>
      <c r="O32" s="141">
        <f t="shared" si="7"/>
        <v>-21.648156176456219</v>
      </c>
      <c r="Q32" s="151">
        <v>5.6217436760114634E-2</v>
      </c>
      <c r="R32" s="141">
        <f t="shared" si="8"/>
        <v>0.43119164984847952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51.512230007842916</v>
      </c>
      <c r="C33" s="141">
        <f t="shared" si="0"/>
        <v>10.26948096766238</v>
      </c>
      <c r="E33" s="151">
        <v>46.242366957986754</v>
      </c>
      <c r="F33" s="141">
        <f t="shared" si="1"/>
        <v>8.9818036414817541</v>
      </c>
      <c r="H33" s="151">
        <f t="shared" ref="H33" si="9">E33-B33</f>
        <v>-5.2698630498561627</v>
      </c>
      <c r="I33" s="141">
        <f>IF(B33&lt;&gt;0,((E33/B33)-1)*100,0)</f>
        <v>-10.230314333224955</v>
      </c>
      <c r="K33" s="207">
        <f t="shared" si="2"/>
        <v>1.3596792801184729</v>
      </c>
      <c r="L33" s="141">
        <f t="shared" ref="L33" si="10">IF(B33&lt;&gt;0,K33/B33*100,0)</f>
        <v>2.6395271179513236</v>
      </c>
      <c r="N33" s="151">
        <f>H33-(K33+Q33)</f>
        <v>-6.5848532494786598</v>
      </c>
      <c r="O33" s="141">
        <f t="shared" ref="O33" si="11">IF(B33&lt;&gt;0,N33/B33*100,0)</f>
        <v>-12.783087139648378</v>
      </c>
      <c r="Q33" s="151">
        <v>-4.4689080495976058E-2</v>
      </c>
      <c r="R33" s="141">
        <f t="shared" ref="R33" si="12">IF(B33&lt;&gt;0,Q33/B33*100,0)</f>
        <v>-8.6754311527907038E-2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501.60500000000036</v>
      </c>
      <c r="C35" s="147">
        <f>B35/B$35*100</f>
        <v>100</v>
      </c>
      <c r="D35" s="145"/>
      <c r="E35" s="152">
        <f>SUM(E8:E33)</f>
        <v>514.84500000000014</v>
      </c>
      <c r="F35" s="147">
        <f t="shared" ref="F35" si="13">E35/E$35*100</f>
        <v>100</v>
      </c>
      <c r="G35" s="145"/>
      <c r="H35" s="152">
        <f>E35-B35</f>
        <v>13.239999999999782</v>
      </c>
      <c r="I35" s="147">
        <f>IF(B35&lt;&gt;0,((E35/B35)-1)*100,0)</f>
        <v>2.6395271179513236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Greater Lincolnshire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37.285129342999952</v>
      </c>
      <c r="C44" s="141">
        <f t="shared" ref="C44:C68" si="15">B44/B$71*100</f>
        <v>7.2420105746389574</v>
      </c>
      <c r="E44" s="151">
        <v>35.772891868365278</v>
      </c>
      <c r="F44" s="141">
        <f t="shared" ref="F44:F68" si="16">E44/E$71*100</f>
        <v>6.7127202743352168</v>
      </c>
      <c r="H44" s="151">
        <f>E44-B44</f>
        <v>-1.5122374746346736</v>
      </c>
      <c r="I44" s="141">
        <f>IF(B44&gt;0,((E44/B44)-1)*100,0)</f>
        <v>-4.0558729479601148</v>
      </c>
      <c r="K44" s="151">
        <f>(($E$71/$B$71)-1)*B44</f>
        <v>1.3084140505199997</v>
      </c>
      <c r="L44" s="141">
        <f>IF(B44&gt;0,K44/B44*100,0)</f>
        <v>3.5092115102603127</v>
      </c>
      <c r="N44" s="151">
        <f>H44-(K44+Q44)</f>
        <v>-2.576980252371718</v>
      </c>
      <c r="O44" s="141">
        <f>IF(B44&gt;0,N44/B44*100,0)</f>
        <v>-6.9115497190987476</v>
      </c>
      <c r="Q44" s="151">
        <v>-0.24367127278295528</v>
      </c>
      <c r="R44" s="141">
        <f>IF(B44&gt;0,Q44/B44*100,0)</f>
        <v>-0.65353473912167881</v>
      </c>
      <c r="T44" s="151"/>
    </row>
    <row r="45" spans="1:20" x14ac:dyDescent="0.2">
      <c r="A45" s="135" t="str">
        <f t="shared" si="14"/>
        <v>12 Other managers and proprietors</v>
      </c>
      <c r="B45" s="151">
        <v>17.623157595105926</v>
      </c>
      <c r="C45" s="141">
        <f t="shared" si="15"/>
        <v>3.423002572639517</v>
      </c>
      <c r="E45" s="151">
        <v>20.170615731640076</v>
      </c>
      <c r="F45" s="141">
        <f t="shared" si="16"/>
        <v>3.7849805843441477</v>
      </c>
      <c r="H45" s="151">
        <f t="shared" ref="H45:H71" si="17">E45-B45</f>
        <v>2.54745813653415</v>
      </c>
      <c r="I45" s="141">
        <f t="shared" ref="I45:I71" si="18">IF(B45&gt;0,((E45/B45)-1)*100,0)</f>
        <v>14.455174237570212</v>
      </c>
      <c r="K45" s="151">
        <f t="shared" ref="K45:K68" si="19">(($E$71/$B$71)-1)*B45</f>
        <v>0.61843387479877165</v>
      </c>
      <c r="L45" s="141">
        <f t="shared" ref="L45:L68" si="20">IF(B45&gt;0,K45/B45*100,0)</f>
        <v>3.5092115102603127</v>
      </c>
      <c r="N45" s="151">
        <f t="shared" ref="N45:N68" si="21">H45-(K45+Q45)</f>
        <v>1.7936353872648283</v>
      </c>
      <c r="O45" s="141">
        <f t="shared" ref="O45:O68" si="22">IF(B45&gt;0,N45/B45*100,0)</f>
        <v>10.177718593193159</v>
      </c>
      <c r="Q45" s="151">
        <v>0.13538887447055006</v>
      </c>
      <c r="R45" s="141">
        <f>IF(B45&gt;0,Q45/B45*100,0)</f>
        <v>0.7682441341167402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28.087523686209455</v>
      </c>
      <c r="C46" s="141">
        <f t="shared" si="15"/>
        <v>5.4555300500557351</v>
      </c>
      <c r="E46" s="151">
        <v>39.592228833866301</v>
      </c>
      <c r="F46" s="141">
        <f t="shared" si="16"/>
        <v>7.429412141942068</v>
      </c>
      <c r="H46" s="151">
        <f t="shared" si="17"/>
        <v>11.504705147656846</v>
      </c>
      <c r="I46" s="141">
        <f t="shared" si="18"/>
        <v>40.960197403609058</v>
      </c>
      <c r="K46" s="151">
        <f t="shared" si="19"/>
        <v>0.98565061414355382</v>
      </c>
      <c r="L46" s="141">
        <f t="shared" si="20"/>
        <v>3.5092115102603127</v>
      </c>
      <c r="N46" s="151">
        <f t="shared" si="21"/>
        <v>10.799190307822361</v>
      </c>
      <c r="O46" s="141">
        <f t="shared" si="22"/>
        <v>38.448353185099755</v>
      </c>
      <c r="Q46" s="151">
        <v>-0.280135774309068</v>
      </c>
      <c r="R46" s="141">
        <f t="shared" ref="R46:R68" si="23">IF(B46&gt;0,Q46/B46*100,0)</f>
        <v>-0.99736729175100047</v>
      </c>
      <c r="T46" s="151"/>
    </row>
    <row r="47" spans="1:20" x14ac:dyDescent="0.2">
      <c r="A47" s="135" t="str">
        <f t="shared" si="14"/>
        <v>22 Health professionals</v>
      </c>
      <c r="B47" s="151">
        <v>22.204702058713004</v>
      </c>
      <c r="C47" s="141">
        <f t="shared" si="15"/>
        <v>4.3128906872384887</v>
      </c>
      <c r="E47" s="151">
        <v>23.203332606461984</v>
      </c>
      <c r="F47" s="141">
        <f t="shared" si="16"/>
        <v>4.3540645747256574</v>
      </c>
      <c r="H47" s="151">
        <f t="shared" si="17"/>
        <v>0.99863054774898075</v>
      </c>
      <c r="I47" s="141">
        <f t="shared" si="18"/>
        <v>4.4973832349041842</v>
      </c>
      <c r="K47" s="151">
        <f t="shared" si="19"/>
        <v>0.77920996046336533</v>
      </c>
      <c r="L47" s="141">
        <f t="shared" si="20"/>
        <v>3.5092115102603127</v>
      </c>
      <c r="N47" s="151">
        <f t="shared" si="21"/>
        <v>-0.95318031332537134</v>
      </c>
      <c r="O47" s="141">
        <f t="shared" si="22"/>
        <v>-4.2926958029204831</v>
      </c>
      <c r="Q47" s="151">
        <v>1.1726009006109868</v>
      </c>
      <c r="R47" s="141">
        <f t="shared" si="23"/>
        <v>5.2808675275643457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19.425860904777554</v>
      </c>
      <c r="C48" s="141">
        <f t="shared" si="15"/>
        <v>3.7731474336504283</v>
      </c>
      <c r="E48" s="151">
        <v>18.557734407530312</v>
      </c>
      <c r="F48" s="141">
        <f t="shared" si="16"/>
        <v>3.482326239140856</v>
      </c>
      <c r="H48" s="151">
        <f t="shared" si="17"/>
        <v>-0.86812649724724267</v>
      </c>
      <c r="I48" s="141">
        <f t="shared" si="18"/>
        <v>-4.4689216169242592</v>
      </c>
      <c r="K48" s="151">
        <f t="shared" si="19"/>
        <v>0.6816945468376121</v>
      </c>
      <c r="L48" s="141">
        <f t="shared" si="20"/>
        <v>3.5092115102603127</v>
      </c>
      <c r="N48" s="151">
        <f t="shared" si="21"/>
        <v>-0.83485915198254912</v>
      </c>
      <c r="O48" s="141">
        <f t="shared" si="22"/>
        <v>-4.2976687420696278</v>
      </c>
      <c r="Q48" s="151">
        <v>-0.71496189210230565</v>
      </c>
      <c r="R48" s="141">
        <f t="shared" si="23"/>
        <v>-3.6804643851149446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31.03514186240707</v>
      </c>
      <c r="C49" s="141">
        <f t="shared" si="15"/>
        <v>6.0280554074346764</v>
      </c>
      <c r="E49" s="151">
        <v>35.917423254407737</v>
      </c>
      <c r="F49" s="141">
        <f t="shared" si="16"/>
        <v>6.7398413348559894</v>
      </c>
      <c r="H49" s="151">
        <f t="shared" si="17"/>
        <v>4.8822813920006674</v>
      </c>
      <c r="I49" s="141">
        <f t="shared" si="18"/>
        <v>15.73146149499185</v>
      </c>
      <c r="K49" s="151">
        <f t="shared" si="19"/>
        <v>1.0890887704612058</v>
      </c>
      <c r="L49" s="141">
        <f t="shared" si="20"/>
        <v>3.5092115102603127</v>
      </c>
      <c r="N49" s="151">
        <f t="shared" si="21"/>
        <v>3.587006435816352</v>
      </c>
      <c r="O49" s="141">
        <f t="shared" si="22"/>
        <v>11.557886384793042</v>
      </c>
      <c r="Q49" s="151">
        <v>0.20618618572310962</v>
      </c>
      <c r="R49" s="141">
        <f t="shared" si="23"/>
        <v>0.66436359993850502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10.211041430849397</v>
      </c>
      <c r="C50" s="141">
        <f t="shared" si="15"/>
        <v>1.9833234140079818</v>
      </c>
      <c r="E50" s="151">
        <v>10.158891214200377</v>
      </c>
      <c r="F50" s="141">
        <f t="shared" si="16"/>
        <v>1.9062980781443053</v>
      </c>
      <c r="H50" s="151">
        <f t="shared" si="17"/>
        <v>-5.2150216649019754E-2</v>
      </c>
      <c r="I50" s="141">
        <f t="shared" si="18"/>
        <v>-0.51072377878581543</v>
      </c>
      <c r="K50" s="151">
        <f t="shared" si="19"/>
        <v>0.35832704120881637</v>
      </c>
      <c r="L50" s="141">
        <f t="shared" si="20"/>
        <v>3.5092115102603127</v>
      </c>
      <c r="N50" s="151">
        <f t="shared" si="21"/>
        <v>-0.27638471785627206</v>
      </c>
      <c r="O50" s="141">
        <f t="shared" si="22"/>
        <v>-2.7067240861570103</v>
      </c>
      <c r="Q50" s="151">
        <v>-0.13409254000156404</v>
      </c>
      <c r="R50" s="141">
        <f t="shared" si="23"/>
        <v>-1.3132112028891225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9.8334636122958532</v>
      </c>
      <c r="C51" s="141">
        <f t="shared" si="15"/>
        <v>1.9099852600871818</v>
      </c>
      <c r="E51" s="151">
        <v>18.168057244041023</v>
      </c>
      <c r="F51" s="141">
        <f t="shared" si="16"/>
        <v>3.409204004421186</v>
      </c>
      <c r="H51" s="151">
        <f t="shared" si="17"/>
        <v>8.3345936317451699</v>
      </c>
      <c r="I51" s="141">
        <f t="shared" si="18"/>
        <v>84.757456379088197</v>
      </c>
      <c r="K51" s="151">
        <f t="shared" si="19"/>
        <v>0.34507703693994562</v>
      </c>
      <c r="L51" s="141">
        <f t="shared" si="20"/>
        <v>3.5092115102603127</v>
      </c>
      <c r="N51" s="151">
        <f t="shared" si="21"/>
        <v>7.5241526958262313</v>
      </c>
      <c r="O51" s="141">
        <f t="shared" si="22"/>
        <v>76.515793340791561</v>
      </c>
      <c r="Q51" s="151">
        <v>0.46536389897899255</v>
      </c>
      <c r="R51" s="141">
        <f t="shared" si="23"/>
        <v>4.7324515280363393</v>
      </c>
      <c r="T51" s="151"/>
    </row>
    <row r="52" spans="1:20" x14ac:dyDescent="0.2">
      <c r="A52" s="135" t="str">
        <f t="shared" si="14"/>
        <v>33 Protective service occupations</v>
      </c>
      <c r="B52" s="151">
        <v>5.7259729012338703</v>
      </c>
      <c r="C52" s="141">
        <f t="shared" si="15"/>
        <v>1.1121741303176429</v>
      </c>
      <c r="E52" s="151">
        <v>5.2269699614146221</v>
      </c>
      <c r="F52" s="141">
        <f t="shared" si="16"/>
        <v>0.98083172482785597</v>
      </c>
      <c r="H52" s="151">
        <f t="shared" si="17"/>
        <v>-0.49900293981924815</v>
      </c>
      <c r="I52" s="141">
        <f t="shared" si="18"/>
        <v>-8.7147275830054998</v>
      </c>
      <c r="K52" s="151">
        <f t="shared" si="19"/>
        <v>0.20093650012448536</v>
      </c>
      <c r="L52" s="141">
        <f t="shared" si="20"/>
        <v>3.5092115102603127</v>
      </c>
      <c r="N52" s="151">
        <f t="shared" si="21"/>
        <v>-0.81393455811822013</v>
      </c>
      <c r="O52" s="141">
        <f t="shared" si="22"/>
        <v>-14.214781874759277</v>
      </c>
      <c r="Q52" s="151">
        <v>0.11399511817448663</v>
      </c>
      <c r="R52" s="141">
        <f t="shared" si="23"/>
        <v>1.9908427814934682</v>
      </c>
      <c r="T52" s="151"/>
    </row>
    <row r="53" spans="1:20" x14ac:dyDescent="0.2">
      <c r="A53" s="135" t="str">
        <f t="shared" si="14"/>
        <v>34 Culture, media and sports occupations</v>
      </c>
      <c r="B53" s="151">
        <v>6.6380728933527591</v>
      </c>
      <c r="C53" s="141">
        <f t="shared" si="15"/>
        <v>1.2893342449383325</v>
      </c>
      <c r="E53" s="151">
        <v>5.9511053070607982</v>
      </c>
      <c r="F53" s="141">
        <f t="shared" si="16"/>
        <v>1.1167144494889965</v>
      </c>
      <c r="H53" s="151">
        <f t="shared" si="17"/>
        <v>-0.68696758629196086</v>
      </c>
      <c r="I53" s="141">
        <f t="shared" si="18"/>
        <v>-10.348900913394266</v>
      </c>
      <c r="K53" s="151">
        <f t="shared" si="19"/>
        <v>0.2329440180330048</v>
      </c>
      <c r="L53" s="141">
        <f t="shared" si="20"/>
        <v>3.5092115102603127</v>
      </c>
      <c r="N53" s="151">
        <f t="shared" si="21"/>
        <v>-0.78140053085405636</v>
      </c>
      <c r="O53" s="141">
        <f t="shared" si="22"/>
        <v>-11.771496688994423</v>
      </c>
      <c r="Q53" s="151">
        <v>-0.1385110734709093</v>
      </c>
      <c r="R53" s="141">
        <f t="shared" si="23"/>
        <v>-2.0866157346601555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29.028822308415432</v>
      </c>
      <c r="C54" s="141">
        <f t="shared" si="15"/>
        <v>5.6383615084958434</v>
      </c>
      <c r="E54" s="151">
        <v>30.293882438366261</v>
      </c>
      <c r="F54" s="141">
        <f t="shared" si="16"/>
        <v>5.6845937862848412</v>
      </c>
      <c r="H54" s="151">
        <f t="shared" si="17"/>
        <v>1.2650601299508288</v>
      </c>
      <c r="I54" s="141">
        <f t="shared" si="18"/>
        <v>4.3579450675272025</v>
      </c>
      <c r="K54" s="151">
        <f t="shared" si="19"/>
        <v>1.0186827737399278</v>
      </c>
      <c r="L54" s="141">
        <f t="shared" si="20"/>
        <v>3.5092115102603127</v>
      </c>
      <c r="N54" s="151">
        <f t="shared" si="21"/>
        <v>0.25946723125460491</v>
      </c>
      <c r="O54" s="141">
        <f t="shared" si="22"/>
        <v>0.89382624103005925</v>
      </c>
      <c r="Q54" s="151">
        <v>-1.3089875043703791E-2</v>
      </c>
      <c r="R54" s="141">
        <f t="shared" si="23"/>
        <v>-4.5092683763161306E-2</v>
      </c>
      <c r="T54" s="151"/>
    </row>
    <row r="55" spans="1:20" x14ac:dyDescent="0.2">
      <c r="A55" s="135" t="str">
        <f t="shared" si="14"/>
        <v>41 Administrative occupations</v>
      </c>
      <c r="B55" s="151">
        <v>42.015488739913941</v>
      </c>
      <c r="C55" s="141">
        <f t="shared" si="15"/>
        <v>8.1608034922965036</v>
      </c>
      <c r="E55" s="151">
        <v>41.789015266300716</v>
      </c>
      <c r="F55" s="141">
        <f t="shared" si="16"/>
        <v>7.84163525428227</v>
      </c>
      <c r="H55" s="151">
        <f t="shared" si="17"/>
        <v>-0.22647347361322545</v>
      </c>
      <c r="I55" s="141">
        <f t="shared" si="18"/>
        <v>-0.53902377529189138</v>
      </c>
      <c r="K55" s="151">
        <f t="shared" si="19"/>
        <v>1.4744123669531857</v>
      </c>
      <c r="L55" s="141">
        <f t="shared" si="20"/>
        <v>3.5092115102603127</v>
      </c>
      <c r="N55" s="151">
        <f t="shared" si="21"/>
        <v>-1.6954910211168879</v>
      </c>
      <c r="O55" s="141">
        <f t="shared" si="22"/>
        <v>-4.0353952124950592</v>
      </c>
      <c r="Q55" s="151">
        <v>-5.3948194495232679E-3</v>
      </c>
      <c r="R55" s="141">
        <f t="shared" si="23"/>
        <v>-1.2840073057149253E-2</v>
      </c>
      <c r="T55" s="151"/>
    </row>
    <row r="56" spans="1:20" x14ac:dyDescent="0.2">
      <c r="A56" s="135" t="str">
        <f t="shared" si="14"/>
        <v>42 Secretarial and related occupations</v>
      </c>
      <c r="B56" s="151">
        <v>9.1366516721423405</v>
      </c>
      <c r="C56" s="141">
        <f t="shared" si="15"/>
        <v>1.7746412361278323</v>
      </c>
      <c r="E56" s="151">
        <v>6.3876110230235232</v>
      </c>
      <c r="F56" s="141">
        <f t="shared" si="16"/>
        <v>1.1986239797609222</v>
      </c>
      <c r="H56" s="151">
        <f t="shared" si="17"/>
        <v>-2.7490406491188173</v>
      </c>
      <c r="I56" s="141">
        <f t="shared" si="18"/>
        <v>-30.088053564531137</v>
      </c>
      <c r="K56" s="151">
        <f t="shared" si="19"/>
        <v>0.32062443213121034</v>
      </c>
      <c r="L56" s="141">
        <f t="shared" si="20"/>
        <v>3.5092115102603127</v>
      </c>
      <c r="N56" s="151">
        <f t="shared" si="21"/>
        <v>-3.2144709711353121</v>
      </c>
      <c r="O56" s="141">
        <f t="shared" si="22"/>
        <v>-35.182155197360068</v>
      </c>
      <c r="Q56" s="151">
        <v>0.14480588988528428</v>
      </c>
      <c r="R56" s="141">
        <f t="shared" si="23"/>
        <v>1.5848901225686163</v>
      </c>
      <c r="T56" s="151"/>
    </row>
    <row r="57" spans="1:20" x14ac:dyDescent="0.2">
      <c r="A57" s="135" t="str">
        <f t="shared" si="14"/>
        <v>51 Skilled agricultural and related trades</v>
      </c>
      <c r="B57" s="151">
        <v>10.053463363622607</v>
      </c>
      <c r="C57" s="141">
        <f t="shared" si="15"/>
        <v>1.9527165192674696</v>
      </c>
      <c r="E57" s="151">
        <v>9.2499649150386745</v>
      </c>
      <c r="F57" s="141">
        <f t="shared" si="16"/>
        <v>1.7357396558979115</v>
      </c>
      <c r="H57" s="151">
        <f t="shared" si="17"/>
        <v>-0.80349844858393205</v>
      </c>
      <c r="I57" s="141">
        <f t="shared" si="18"/>
        <v>-7.9922552012404608</v>
      </c>
      <c r="K57" s="151">
        <f t="shared" si="19"/>
        <v>0.35279729353604811</v>
      </c>
      <c r="L57" s="141">
        <f t="shared" si="20"/>
        <v>3.5092115102603127</v>
      </c>
      <c r="N57" s="151">
        <f t="shared" si="21"/>
        <v>-0.55435570021538694</v>
      </c>
      <c r="O57" s="141">
        <f t="shared" si="22"/>
        <v>-5.5140768923599444</v>
      </c>
      <c r="Q57" s="151">
        <v>-0.60194004190459327</v>
      </c>
      <c r="R57" s="141">
        <f t="shared" si="23"/>
        <v>-5.987389819140831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18.255539317999588</v>
      </c>
      <c r="C58" s="141">
        <f t="shared" si="15"/>
        <v>3.54583210830436</v>
      </c>
      <c r="E58" s="151">
        <v>16.386563901960127</v>
      </c>
      <c r="F58" s="141">
        <f t="shared" si="16"/>
        <v>3.0749099104467779</v>
      </c>
      <c r="H58" s="151">
        <f t="shared" si="17"/>
        <v>-1.8689754160394614</v>
      </c>
      <c r="I58" s="141">
        <f t="shared" si="18"/>
        <v>-10.237853746652615</v>
      </c>
      <c r="K58" s="151">
        <f t="shared" si="19"/>
        <v>0.64062548700733857</v>
      </c>
      <c r="L58" s="141">
        <f t="shared" si="20"/>
        <v>3.5092115102603127</v>
      </c>
      <c r="N58" s="151">
        <f t="shared" si="21"/>
        <v>-1.5236959325176769</v>
      </c>
      <c r="O58" s="141">
        <f t="shared" si="22"/>
        <v>-8.3464854473805872</v>
      </c>
      <c r="Q58" s="151">
        <v>-0.98590497052912318</v>
      </c>
      <c r="R58" s="141">
        <f t="shared" si="23"/>
        <v>-5.4005798095323376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11.165279435266021</v>
      </c>
      <c r="C59" s="141">
        <f t="shared" si="15"/>
        <v>2.1686681302656172</v>
      </c>
      <c r="E59" s="151">
        <v>9.210750202713653</v>
      </c>
      <c r="F59" s="141">
        <f t="shared" si="16"/>
        <v>1.7283810840652221</v>
      </c>
      <c r="H59" s="151">
        <f t="shared" si="17"/>
        <v>-1.9545292325523675</v>
      </c>
      <c r="I59" s="141">
        <f t="shared" si="18"/>
        <v>-17.505421551554747</v>
      </c>
      <c r="K59" s="151">
        <f t="shared" si="19"/>
        <v>0.39181327109508285</v>
      </c>
      <c r="L59" s="141">
        <f t="shared" si="20"/>
        <v>3.5092115102603127</v>
      </c>
      <c r="N59" s="151">
        <f t="shared" si="21"/>
        <v>-2.2096607301716191</v>
      </c>
      <c r="O59" s="141">
        <f t="shared" si="22"/>
        <v>-19.790465101950872</v>
      </c>
      <c r="Q59" s="151">
        <v>-0.13668177347583116</v>
      </c>
      <c r="R59" s="141">
        <f t="shared" si="23"/>
        <v>-1.2241679598641826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9.0586588304949736</v>
      </c>
      <c r="C60" s="141">
        <f t="shared" si="15"/>
        <v>1.7594924356835497</v>
      </c>
      <c r="E60" s="151">
        <v>8.3876114016791306</v>
      </c>
      <c r="F60" s="141">
        <f t="shared" si="16"/>
        <v>1.5739205350375172</v>
      </c>
      <c r="H60" s="151">
        <f t="shared" si="17"/>
        <v>-0.67104742881584301</v>
      </c>
      <c r="I60" s="141">
        <f t="shared" si="18"/>
        <v>-7.4078011035898168</v>
      </c>
      <c r="K60" s="151">
        <f t="shared" si="19"/>
        <v>0.31788749835494184</v>
      </c>
      <c r="L60" s="141">
        <f t="shared" si="20"/>
        <v>3.5092115102603127</v>
      </c>
      <c r="N60" s="151">
        <f t="shared" si="21"/>
        <v>-0.92099124273606425</v>
      </c>
      <c r="O60" s="141">
        <f t="shared" si="22"/>
        <v>-10.166971291993567</v>
      </c>
      <c r="Q60" s="151">
        <v>-6.7943684434720611E-2</v>
      </c>
      <c r="R60" s="141">
        <f t="shared" si="23"/>
        <v>-0.75004132185656125</v>
      </c>
      <c r="T60" s="151"/>
    </row>
    <row r="61" spans="1:20" x14ac:dyDescent="0.2">
      <c r="A61" s="135" t="str">
        <f t="shared" si="14"/>
        <v>61 Caring personal service occupations</v>
      </c>
      <c r="B61" s="151">
        <v>43.296978489565802</v>
      </c>
      <c r="C61" s="141">
        <f t="shared" si="15"/>
        <v>8.4097113674146193</v>
      </c>
      <c r="E61" s="151">
        <v>47.910340026917289</v>
      </c>
      <c r="F61" s="141">
        <f t="shared" si="16"/>
        <v>8.9902910850041486</v>
      </c>
      <c r="H61" s="151">
        <f t="shared" si="17"/>
        <v>4.6133615373514871</v>
      </c>
      <c r="I61" s="141">
        <f t="shared" si="18"/>
        <v>10.655158161817834</v>
      </c>
      <c r="K61" s="151">
        <f t="shared" si="19"/>
        <v>1.5193825527507749</v>
      </c>
      <c r="L61" s="141">
        <f t="shared" si="20"/>
        <v>3.5092115102603127</v>
      </c>
      <c r="N61" s="151">
        <f t="shared" si="21"/>
        <v>1.5072620553086491</v>
      </c>
      <c r="O61" s="141">
        <f t="shared" si="22"/>
        <v>3.4812176458731097</v>
      </c>
      <c r="Q61" s="151">
        <v>1.5867169292920631</v>
      </c>
      <c r="R61" s="141">
        <f t="shared" si="23"/>
        <v>3.6647290056844222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12.994951688815915</v>
      </c>
      <c r="C62" s="141">
        <f t="shared" si="15"/>
        <v>2.5240512559733341</v>
      </c>
      <c r="E62" s="151">
        <v>12.043011311322823</v>
      </c>
      <c r="F62" s="141">
        <f t="shared" si="16"/>
        <v>2.2598499022958438</v>
      </c>
      <c r="H62" s="151">
        <f t="shared" si="17"/>
        <v>-0.95194037749309146</v>
      </c>
      <c r="I62" s="141">
        <f t="shared" si="18"/>
        <v>-7.325462997391341</v>
      </c>
      <c r="K62" s="151">
        <f t="shared" si="19"/>
        <v>0.45602034041669498</v>
      </c>
      <c r="L62" s="141">
        <f t="shared" si="20"/>
        <v>3.5092115102603127</v>
      </c>
      <c r="N62" s="151">
        <f t="shared" si="21"/>
        <v>-0.73835022460289013</v>
      </c>
      <c r="O62" s="141">
        <f t="shared" si="22"/>
        <v>-5.6818235441256011</v>
      </c>
      <c r="Q62" s="151">
        <v>-0.66961049330689626</v>
      </c>
      <c r="R62" s="141">
        <f t="shared" si="23"/>
        <v>-5.1528509635260553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0.55456784230697775</v>
      </c>
      <c r="C63" s="141">
        <f t="shared" si="15"/>
        <v>0.10771549540288389</v>
      </c>
      <c r="E63" s="151">
        <v>0.47429487873987586</v>
      </c>
      <c r="F63" s="141">
        <f t="shared" si="16"/>
        <v>8.9000600237914701E-2</v>
      </c>
      <c r="H63" s="151">
        <f t="shared" si="17"/>
        <v>-8.0272963567101896E-2</v>
      </c>
      <c r="I63" s="141">
        <f t="shared" si="18"/>
        <v>-14.47486807622489</v>
      </c>
      <c r="K63" s="151">
        <f t="shared" si="19"/>
        <v>1.9460958554438725E-2</v>
      </c>
      <c r="L63" s="141">
        <f t="shared" si="20"/>
        <v>3.5092115102603127</v>
      </c>
      <c r="N63" s="151">
        <f t="shared" si="21"/>
        <v>-0.11525043542984172</v>
      </c>
      <c r="O63" s="141">
        <f t="shared" si="22"/>
        <v>-20.782026406436586</v>
      </c>
      <c r="Q63" s="151">
        <v>1.5516513308301096E-2</v>
      </c>
      <c r="R63" s="141">
        <f t="shared" si="23"/>
        <v>2.7979468199513851</v>
      </c>
      <c r="T63" s="151"/>
    </row>
    <row r="64" spans="1:20" x14ac:dyDescent="0.2">
      <c r="A64" s="135" t="str">
        <f t="shared" si="14"/>
        <v>71 Sales occupations</v>
      </c>
      <c r="B64" s="151">
        <v>34.754105944221891</v>
      </c>
      <c r="C64" s="141">
        <f t="shared" si="15"/>
        <v>6.7504017605729647</v>
      </c>
      <c r="E64" s="151">
        <v>32.736083057927345</v>
      </c>
      <c r="F64" s="141">
        <f t="shared" si="16"/>
        <v>6.1428684394285282</v>
      </c>
      <c r="H64" s="151">
        <f t="shared" si="17"/>
        <v>-2.0180228862945455</v>
      </c>
      <c r="I64" s="141">
        <f t="shared" si="18"/>
        <v>-5.8065740190046728</v>
      </c>
      <c r="K64" s="151">
        <f t="shared" si="19"/>
        <v>1.2195950860826981</v>
      </c>
      <c r="L64" s="141">
        <f t="shared" si="20"/>
        <v>3.5092115102603127</v>
      </c>
      <c r="N64" s="151">
        <f t="shared" si="21"/>
        <v>-3.1952432936854192</v>
      </c>
      <c r="O64" s="141">
        <f t="shared" si="22"/>
        <v>-9.1938584143513271</v>
      </c>
      <c r="Q64" s="151">
        <v>-4.2374678691824451E-2</v>
      </c>
      <c r="R64" s="141">
        <f t="shared" si="23"/>
        <v>-0.12192711491365391</v>
      </c>
      <c r="T64" s="151"/>
    </row>
    <row r="65" spans="1:20" x14ac:dyDescent="0.2">
      <c r="A65" s="135" t="str">
        <f t="shared" si="14"/>
        <v>72 Customer service occupations</v>
      </c>
      <c r="B65" s="151">
        <v>8.0733678965830684</v>
      </c>
      <c r="C65" s="141">
        <f t="shared" si="15"/>
        <v>1.5681162090693443</v>
      </c>
      <c r="E65" s="151">
        <v>9.7854150814605507</v>
      </c>
      <c r="F65" s="141">
        <f t="shared" si="16"/>
        <v>1.8362159383651624</v>
      </c>
      <c r="H65" s="151">
        <f t="shared" si="17"/>
        <v>1.7120471848774823</v>
      </c>
      <c r="I65" s="141">
        <f t="shared" si="18"/>
        <v>21.206108860740525</v>
      </c>
      <c r="K65" s="151">
        <f t="shared" si="19"/>
        <v>0.28331155549255393</v>
      </c>
      <c r="L65" s="141">
        <f t="shared" si="20"/>
        <v>3.5092115102603127</v>
      </c>
      <c r="N65" s="151">
        <f t="shared" si="21"/>
        <v>1.3507765894076231</v>
      </c>
      <c r="O65" s="141">
        <f t="shared" si="22"/>
        <v>16.731265151180821</v>
      </c>
      <c r="Q65" s="151">
        <v>7.7959039977305286E-2</v>
      </c>
      <c r="R65" s="141">
        <f t="shared" si="23"/>
        <v>0.96563219929938127</v>
      </c>
      <c r="T65" s="151"/>
    </row>
    <row r="66" spans="1:20" x14ac:dyDescent="0.2">
      <c r="A66" s="135" t="str">
        <f t="shared" si="14"/>
        <v>81 Process, plant and machine operatives</v>
      </c>
      <c r="B66" s="151">
        <v>20.118734262019561</v>
      </c>
      <c r="C66" s="141">
        <f t="shared" si="15"/>
        <v>3.9077264539850933</v>
      </c>
      <c r="E66" s="151">
        <v>18.988078793912329</v>
      </c>
      <c r="F66" s="141">
        <f t="shared" si="16"/>
        <v>3.5630796067478938</v>
      </c>
      <c r="H66" s="151">
        <f t="shared" si="17"/>
        <v>-1.1306554681072321</v>
      </c>
      <c r="I66" s="141">
        <f t="shared" si="18"/>
        <v>-5.6199135262783422</v>
      </c>
      <c r="K66" s="151">
        <f t="shared" si="19"/>
        <v>0.70600893844147561</v>
      </c>
      <c r="L66" s="141">
        <f t="shared" si="20"/>
        <v>3.5092115102603127</v>
      </c>
      <c r="N66" s="151">
        <f t="shared" si="21"/>
        <v>-0.66753065236143305</v>
      </c>
      <c r="O66" s="141">
        <f t="shared" si="22"/>
        <v>-3.3179555118514941</v>
      </c>
      <c r="Q66" s="151">
        <v>-1.1691337541872746</v>
      </c>
      <c r="R66" s="141">
        <f t="shared" si="23"/>
        <v>-5.8111695246871582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21.410334501240857</v>
      </c>
      <c r="C67" s="141">
        <f t="shared" si="15"/>
        <v>4.1585981220058175</v>
      </c>
      <c r="E67" s="151">
        <v>20.272443314691611</v>
      </c>
      <c r="F67" s="141">
        <f t="shared" si="16"/>
        <v>3.8040883513022075</v>
      </c>
      <c r="H67" s="151">
        <f t="shared" si="17"/>
        <v>-1.1378911865492469</v>
      </c>
      <c r="I67" s="141">
        <f t="shared" si="18"/>
        <v>-5.3146819657735822</v>
      </c>
      <c r="K67" s="151">
        <f t="shared" si="19"/>
        <v>0.7513339227027791</v>
      </c>
      <c r="L67" s="141">
        <f t="shared" si="20"/>
        <v>3.5092115102603127</v>
      </c>
      <c r="N67" s="151">
        <f t="shared" si="21"/>
        <v>-1.9555513170398873</v>
      </c>
      <c r="O67" s="141">
        <f t="shared" si="22"/>
        <v>-9.1336794244225903</v>
      </c>
      <c r="Q67" s="151">
        <v>6.632620778786126E-2</v>
      </c>
      <c r="R67" s="141">
        <f t="shared" si="23"/>
        <v>0.30978594838869639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10.615622461459582</v>
      </c>
      <c r="C68" s="141">
        <f t="shared" si="15"/>
        <v>2.0619064886440732</v>
      </c>
      <c r="E68" s="151">
        <v>19.321313381155679</v>
      </c>
      <c r="F68" s="141">
        <f t="shared" si="16"/>
        <v>3.6256104912547826</v>
      </c>
      <c r="H68" s="151">
        <f t="shared" si="17"/>
        <v>8.7056909196960977</v>
      </c>
      <c r="I68" s="141">
        <f t="shared" si="18"/>
        <v>82.008294391614214</v>
      </c>
      <c r="K68" s="151">
        <f t="shared" si="19"/>
        <v>0.3725246453033188</v>
      </c>
      <c r="L68" s="141">
        <f t="shared" si="20"/>
        <v>3.5092115102603127</v>
      </c>
      <c r="N68" s="151">
        <f t="shared" si="21"/>
        <v>8.6348641410587472</v>
      </c>
      <c r="O68" s="141">
        <f t="shared" si="22"/>
        <v>81.341100556354064</v>
      </c>
      <c r="Q68" s="151">
        <v>-0.30169786666596793</v>
      </c>
      <c r="R68" s="141">
        <f t="shared" si="23"/>
        <v>-2.842017675000156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46.242366957986754</v>
      </c>
      <c r="C69" s="141">
        <f t="shared" ref="C69" si="25">B69/B$71*100</f>
        <v>8.9818036414817541</v>
      </c>
      <c r="E69" s="151">
        <v>36.956370575801763</v>
      </c>
      <c r="F69" s="141">
        <f t="shared" ref="F69" si="26">E69/E$71*100</f>
        <v>6.934797973361789</v>
      </c>
      <c r="H69" s="151">
        <f t="shared" ref="H69" si="27">E69-B69</f>
        <v>-9.2859963821849902</v>
      </c>
      <c r="I69" s="141">
        <f t="shared" ref="I69" si="28">IF(B69&gt;0,((E69/B69)-1)*100,0)</f>
        <v>-20.081144182393885</v>
      </c>
      <c r="K69" s="151">
        <f t="shared" ref="K69" si="29">(($E$71/$B$71)-1)*B69</f>
        <v>1.6227424639064827</v>
      </c>
      <c r="L69" s="141">
        <f t="shared" ref="L69" si="30">IF(B69&gt;0,K69/B69*100,0)</f>
        <v>3.5092115102603127</v>
      </c>
      <c r="N69" s="151">
        <f t="shared" ref="N69" si="31">H69-(K69+Q69)</f>
        <v>-12.42902379823331</v>
      </c>
      <c r="O69" s="141">
        <f t="shared" ref="O69" si="32">IF(B69&gt;0,N69/B69*100,0)</f>
        <v>-26.878000880719689</v>
      </c>
      <c r="Q69" s="151">
        <v>1.5202849521418376</v>
      </c>
      <c r="R69" s="141">
        <f t="shared" ref="R69" si="33">IF(B69&gt;0,Q69/B69*100,0)</f>
        <v>3.2876451880654898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514.84500000000014</v>
      </c>
      <c r="C71" s="147">
        <f>B71/B$71*100</f>
        <v>100</v>
      </c>
      <c r="D71" s="145"/>
      <c r="E71" s="152">
        <f>SUM(E44:E69)</f>
        <v>532.91199999999981</v>
      </c>
      <c r="F71" s="147">
        <f>E71/E$71*100</f>
        <v>100</v>
      </c>
      <c r="G71" s="145"/>
      <c r="H71" s="152">
        <f t="shared" si="17"/>
        <v>18.066999999999666</v>
      </c>
      <c r="I71" s="147">
        <f t="shared" si="18"/>
        <v>3.5092115102603127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Greater Lincolnshire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Greater Lincolnshire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Greater Lincolnshire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Greater Lincolnshire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37.285129342999909</v>
      </c>
      <c r="C7" s="11">
        <f t="shared" si="2"/>
        <v>35.772891868365342</v>
      </c>
      <c r="D7" s="11">
        <f t="shared" si="2"/>
        <v>-1.5122374746345755</v>
      </c>
      <c r="E7" s="11">
        <f t="shared" si="2"/>
        <v>17.386367113855137</v>
      </c>
      <c r="F7" s="11">
        <f t="shared" si="2"/>
        <v>15.874129639220561</v>
      </c>
      <c r="G7" s="200">
        <f>IF(B7&gt;0,(1+(E7/B7))^(1/($C$6-$B$6))-1,0)</f>
        <v>2.5844860955560378E-2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25.749390778181418</v>
      </c>
      <c r="R7" s="11">
        <v>22.799905434162348</v>
      </c>
      <c r="S7" s="345">
        <f>R7-Q7</f>
        <v>-2.9494853440190703</v>
      </c>
      <c r="T7" s="345">
        <v>10.468605410751636</v>
      </c>
      <c r="U7" s="345">
        <f>SUM(S7:T7)</f>
        <v>7.5191200667325653</v>
      </c>
      <c r="V7" s="346">
        <f>IF(Q7&gt;0,(1+(T7/Q7))^(1/($C$6-$B$6))-1,0)</f>
        <v>2.3003604739237682E-2</v>
      </c>
      <c r="X7" s="10" t="str">
        <f>name!B4</f>
        <v>Agriculture</v>
      </c>
      <c r="Y7" s="11">
        <v>14.335000000000026</v>
      </c>
      <c r="Z7" s="11">
        <v>13.884000000000032</v>
      </c>
      <c r="AA7" s="345">
        <f>Z7-Y7</f>
        <v>-0.45099999999999341</v>
      </c>
      <c r="AB7" s="11">
        <v>6.9522859770199092</v>
      </c>
      <c r="AC7" s="345">
        <f>SUM(AA7:AB7)</f>
        <v>6.5012859770199158</v>
      </c>
      <c r="AD7" s="348">
        <f>IF(Y7&gt;0,(1+(AB7/Y7))^(1/($C$6-$B$6))-1,0)</f>
        <v>2.6710901067966919E-2</v>
      </c>
    </row>
    <row r="8" spans="1:30" x14ac:dyDescent="0.2">
      <c r="A8" s="10" t="str">
        <f>name!D5</f>
        <v>12 Other managers and proprietors</v>
      </c>
      <c r="B8" s="11">
        <f t="shared" si="2"/>
        <v>17.623157595105933</v>
      </c>
      <c r="C8" s="11">
        <f t="shared" si="2"/>
        <v>20.170615731640087</v>
      </c>
      <c r="D8" s="11">
        <f t="shared" si="2"/>
        <v>2.5474581365341535</v>
      </c>
      <c r="E8" s="11">
        <f t="shared" si="2"/>
        <v>9.8958511135566134</v>
      </c>
      <c r="F8" s="11">
        <f t="shared" si="2"/>
        <v>12.443309250090763</v>
      </c>
      <c r="G8" s="200">
        <f t="shared" ref="G8:G33" si="3">IF(B8&gt;0,(1+(E8/B8))^(1/($C$6-$B$6))-1,0)</f>
        <v>3.0156650768578208E-2</v>
      </c>
      <c r="H8" s="11"/>
      <c r="I8" s="10" t="str">
        <f>name!E4</f>
        <v>Managers, directors and senior officials</v>
      </c>
      <c r="J8" s="11">
        <f t="array" ref="J8:J16">MMULT(aggregation!$B$13:$AA$21,B7:B32)</f>
        <v>54.908286938105846</v>
      </c>
      <c r="K8" s="11">
        <f t="array" ref="K8:K16">MMULT(aggregation!$B$13:$AA$21,C7:C32)</f>
        <v>55.943507600005432</v>
      </c>
      <c r="L8" s="11">
        <f t="array" ref="L8:L16">MMULT(aggregation!$B$13:$AA$21,D7:D32)</f>
        <v>1.0352206618995781</v>
      </c>
      <c r="M8" s="11">
        <f t="array" ref="M8:M16">MMULT(aggregation!$B$13:$AA$21,E7:E32)</f>
        <v>27.28221822741175</v>
      </c>
      <c r="N8" s="11">
        <f t="array" ref="N8:N16">MMULT(aggregation!$B$13:$AA$21,F7:F32)</f>
        <v>28.317438889311326</v>
      </c>
      <c r="O8" s="11"/>
      <c r="P8" s="10" t="str">
        <f>name!D5</f>
        <v>12 Other managers and proprietors</v>
      </c>
      <c r="Q8" s="11">
        <v>11.231457098192198</v>
      </c>
      <c r="R8" s="11">
        <v>13.975884682062709</v>
      </c>
      <c r="S8" s="345">
        <f t="shared" ref="S8:S31" si="4">R8-Q8</f>
        <v>2.744427583870511</v>
      </c>
      <c r="T8" s="345">
        <v>6.2271432509114515</v>
      </c>
      <c r="U8" s="345">
        <f t="shared" ref="U8:U31" si="5">SUM(S8:T8)</f>
        <v>8.9715708347819625</v>
      </c>
      <c r="V8" s="346">
        <f t="shared" ref="V8:V33" si="6">IF(Q8&gt;0,(1+(T8/Q8))^(1/($C$6-$B$6))-1,0)</f>
        <v>2.9844264750495064E-2</v>
      </c>
      <c r="X8" s="10" t="str">
        <f>name!B5</f>
        <v>Mining and quarrying</v>
      </c>
      <c r="Y8" s="11">
        <v>0.92199999999999949</v>
      </c>
      <c r="Z8" s="11">
        <v>0.54099999999999993</v>
      </c>
      <c r="AA8" s="345">
        <f t="shared" ref="AA8:AA29" si="7">Z8-Y8</f>
        <v>-0.38099999999999956</v>
      </c>
      <c r="AB8" s="11">
        <v>0.2824160263378877</v>
      </c>
      <c r="AC8" s="345">
        <f t="shared" ref="AC8:AC29" si="8">SUM(AA8:AB8)</f>
        <v>-9.8583973662111857E-2</v>
      </c>
      <c r="AD8" s="348">
        <f t="shared" ref="AD8:AD29" si="9">IF(Y8&gt;0,(1+(AB8/Y8))^(1/($C$6-$B$6))-1,0)</f>
        <v>1.797326818192424E-2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28.087523686209501</v>
      </c>
      <c r="C9" s="11">
        <f t="shared" si="2"/>
        <v>39.592228833866422</v>
      </c>
      <c r="D9" s="11">
        <f t="shared" si="2"/>
        <v>11.504705147656923</v>
      </c>
      <c r="E9" s="11">
        <f t="shared" si="2"/>
        <v>12.956316317608358</v>
      </c>
      <c r="F9" s="11">
        <f t="shared" si="2"/>
        <v>24.461021465265276</v>
      </c>
      <c r="G9" s="200">
        <f t="shared" si="3"/>
        <v>2.5610131286073257E-2</v>
      </c>
      <c r="H9" s="11"/>
      <c r="I9" s="10" t="str">
        <f>name!E5</f>
        <v>Professional occupations</v>
      </c>
      <c r="J9" s="11">
        <v>100.75322851210717</v>
      </c>
      <c r="K9" s="11">
        <v>117.27071910226647</v>
      </c>
      <c r="L9" s="11">
        <v>16.517490590159316</v>
      </c>
      <c r="M9" s="11">
        <v>49.2430671217232</v>
      </c>
      <c r="N9" s="11">
        <v>65.760557711882512</v>
      </c>
      <c r="O9" s="11"/>
      <c r="P9" s="10" t="str">
        <f>name!D6</f>
        <v>21 Science, research, engineering and technology professionals</v>
      </c>
      <c r="Q9" s="11">
        <v>22.494756193737008</v>
      </c>
      <c r="R9" s="11">
        <v>30.331916482259494</v>
      </c>
      <c r="S9" s="345">
        <f t="shared" si="4"/>
        <v>7.8371602885224867</v>
      </c>
      <c r="T9" s="345">
        <v>8.958141808225168</v>
      </c>
      <c r="U9" s="345">
        <f t="shared" si="5"/>
        <v>16.795302096747655</v>
      </c>
      <c r="V9" s="346">
        <f t="shared" si="6"/>
        <v>2.2598830574337203E-2</v>
      </c>
      <c r="X9" s="10" t="str">
        <f>name!B6</f>
        <v>Food drink and tobacco</v>
      </c>
      <c r="Y9" s="11">
        <v>24.152000000000037</v>
      </c>
      <c r="Z9" s="11">
        <v>25.192000000000025</v>
      </c>
      <c r="AA9" s="345">
        <f t="shared" si="7"/>
        <v>1.0399999999999885</v>
      </c>
      <c r="AB9" s="11">
        <v>10.853031502894064</v>
      </c>
      <c r="AC9" s="345">
        <f t="shared" si="8"/>
        <v>11.893031502894052</v>
      </c>
      <c r="AD9" s="348">
        <f t="shared" si="9"/>
        <v>2.5050255418685774E-2</v>
      </c>
    </row>
    <row r="10" spans="1:30" x14ac:dyDescent="0.2">
      <c r="A10" s="10" t="str">
        <f>name!D7</f>
        <v>22 Health professionals</v>
      </c>
      <c r="B10" s="11">
        <f t="shared" si="2"/>
        <v>22.204702058713007</v>
      </c>
      <c r="C10" s="11">
        <f t="shared" si="2"/>
        <v>23.203332606461988</v>
      </c>
      <c r="D10" s="11">
        <f t="shared" si="2"/>
        <v>0.9986305477489803</v>
      </c>
      <c r="E10" s="11">
        <f t="shared" si="2"/>
        <v>11.593391390262255</v>
      </c>
      <c r="F10" s="11">
        <f t="shared" si="2"/>
        <v>12.59202193801123</v>
      </c>
      <c r="G10" s="200">
        <f t="shared" si="3"/>
        <v>2.8402562571798073E-2</v>
      </c>
      <c r="H10" s="11"/>
      <c r="I10" s="10" t="str">
        <f>name!E6</f>
        <v>Associate professional occupations</v>
      </c>
      <c r="J10" s="11">
        <v>61.437373146147316</v>
      </c>
      <c r="K10" s="11">
        <v>69.798906165083025</v>
      </c>
      <c r="L10" s="11">
        <v>8.3615330189357095</v>
      </c>
      <c r="M10" s="11">
        <v>30.537552896564677</v>
      </c>
      <c r="N10" s="11">
        <v>38.899085915500386</v>
      </c>
      <c r="O10" s="11"/>
      <c r="P10" s="10" t="str">
        <f>name!D7</f>
        <v>22 Health professionals</v>
      </c>
      <c r="Q10" s="11">
        <v>6.0086292592352475</v>
      </c>
      <c r="R10" s="11">
        <v>6.2038013045558529</v>
      </c>
      <c r="S10" s="345">
        <f t="shared" si="4"/>
        <v>0.19517204532060539</v>
      </c>
      <c r="T10" s="345">
        <v>2.2657499166661772</v>
      </c>
      <c r="U10" s="345">
        <f t="shared" si="5"/>
        <v>2.4609219619867826</v>
      </c>
      <c r="V10" s="346">
        <f t="shared" si="6"/>
        <v>2.1560285219160535E-2</v>
      </c>
      <c r="X10" s="10" t="str">
        <f>name!B7</f>
        <v>Engineering</v>
      </c>
      <c r="Y10" s="11">
        <v>5.2779999999999863</v>
      </c>
      <c r="Z10" s="11">
        <v>4.7119999999999918</v>
      </c>
      <c r="AA10" s="345">
        <f t="shared" si="7"/>
        <v>-0.56599999999999451</v>
      </c>
      <c r="AB10" s="11">
        <v>2.067098954186295</v>
      </c>
      <c r="AC10" s="345">
        <f t="shared" si="8"/>
        <v>1.5010989541863005</v>
      </c>
      <c r="AD10" s="348">
        <f t="shared" si="9"/>
        <v>2.2276908688851904E-2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19.425860904777579</v>
      </c>
      <c r="C11" s="11">
        <f t="shared" si="2"/>
        <v>18.557734407530301</v>
      </c>
      <c r="D11" s="11">
        <f t="shared" si="2"/>
        <v>-0.86812649724727098</v>
      </c>
      <c r="E11" s="11">
        <f t="shared" si="2"/>
        <v>8.8569804859771804</v>
      </c>
      <c r="F11" s="11">
        <f t="shared" si="2"/>
        <v>7.9888539887299101</v>
      </c>
      <c r="G11" s="200">
        <f t="shared" si="3"/>
        <v>2.5359558288818862E-2</v>
      </c>
      <c r="H11" s="11"/>
      <c r="I11" s="10" t="str">
        <f>name!E7</f>
        <v>Administrative and secretarial occupations</v>
      </c>
      <c r="J11" s="11">
        <v>51.152140412056312</v>
      </c>
      <c r="K11" s="11">
        <v>48.17662628932429</v>
      </c>
      <c r="L11" s="11">
        <v>-2.9755141227320272</v>
      </c>
      <c r="M11" s="11">
        <v>25.40184027210924</v>
      </c>
      <c r="N11" s="11">
        <v>22.426326149377214</v>
      </c>
      <c r="O11" s="11"/>
      <c r="P11" s="10" t="str">
        <f>name!D8</f>
        <v>23 Teaching and other educational professionals</v>
      </c>
      <c r="Q11" s="11">
        <v>7.1800698037739972</v>
      </c>
      <c r="R11" s="11">
        <v>7.2126794451526228</v>
      </c>
      <c r="S11" s="345">
        <f t="shared" si="4"/>
        <v>3.2609641378625653E-2</v>
      </c>
      <c r="T11" s="345">
        <v>2.9693959192053536</v>
      </c>
      <c r="U11" s="345">
        <f t="shared" si="5"/>
        <v>3.0020055605839793</v>
      </c>
      <c r="V11" s="346">
        <f t="shared" si="6"/>
        <v>2.3342397856866537E-2</v>
      </c>
      <c r="X11" s="10" t="str">
        <f>name!B8</f>
        <v>Rest of manufacturing</v>
      </c>
      <c r="Y11" s="11">
        <v>38.603999999999992</v>
      </c>
      <c r="Z11" s="11">
        <v>32.256999999999962</v>
      </c>
      <c r="AA11" s="345">
        <f t="shared" si="7"/>
        <v>-6.3470000000000297</v>
      </c>
      <c r="AB11" s="11">
        <v>14.606587606284952</v>
      </c>
      <c r="AC11" s="345">
        <f t="shared" si="8"/>
        <v>8.2595876062849225</v>
      </c>
      <c r="AD11" s="348">
        <f t="shared" si="9"/>
        <v>2.1623913049143573E-2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31.035141862407084</v>
      </c>
      <c r="C12" s="11">
        <f t="shared" si="2"/>
        <v>35.917423254407758</v>
      </c>
      <c r="D12" s="11">
        <f t="shared" si="2"/>
        <v>4.8822813920006833</v>
      </c>
      <c r="E12" s="11">
        <f t="shared" si="2"/>
        <v>15.83637892787541</v>
      </c>
      <c r="F12" s="11">
        <f t="shared" si="2"/>
        <v>20.718660319876097</v>
      </c>
      <c r="G12" s="200">
        <f t="shared" si="3"/>
        <v>2.7867230860872727E-2</v>
      </c>
      <c r="H12" s="11"/>
      <c r="I12" s="10" t="str">
        <f>name!E8</f>
        <v>Skilled trades occupations</v>
      </c>
      <c r="J12" s="11">
        <v>48.53294094738316</v>
      </c>
      <c r="K12" s="11">
        <v>43.234890421391576</v>
      </c>
      <c r="L12" s="11">
        <v>-5.298050525991588</v>
      </c>
      <c r="M12" s="11">
        <v>19.545102272774439</v>
      </c>
      <c r="N12" s="11">
        <v>14.247051746782853</v>
      </c>
      <c r="O12" s="11"/>
      <c r="P12" s="10" t="str">
        <f>name!D9</f>
        <v>24 Business, media and public service professionals</v>
      </c>
      <c r="Q12" s="11">
        <v>16.573522522886321</v>
      </c>
      <c r="R12" s="11">
        <v>18.80873440448287</v>
      </c>
      <c r="S12" s="345">
        <f t="shared" si="4"/>
        <v>2.2352118815965483</v>
      </c>
      <c r="T12" s="345">
        <v>7.4016650350920328</v>
      </c>
      <c r="U12" s="345">
        <f t="shared" si="5"/>
        <v>9.6368769166885819</v>
      </c>
      <c r="V12" s="346">
        <f t="shared" si="6"/>
        <v>2.4919633703005095E-2</v>
      </c>
      <c r="X12" s="10" t="str">
        <f>name!B9</f>
        <v>Electricity and gas</v>
      </c>
      <c r="Y12" s="11">
        <v>1.3190000000000015</v>
      </c>
      <c r="Z12" s="11">
        <v>1.2660000000000007</v>
      </c>
      <c r="AA12" s="345">
        <f t="shared" si="7"/>
        <v>-5.3000000000000824E-2</v>
      </c>
      <c r="AB12" s="11">
        <v>0.54395023787068708</v>
      </c>
      <c r="AC12" s="345">
        <f t="shared" si="8"/>
        <v>0.49095023787068626</v>
      </c>
      <c r="AD12" s="348">
        <f t="shared" si="9"/>
        <v>2.3286152806129223E-2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10.211041430849409</v>
      </c>
      <c r="C13" s="11">
        <f t="shared" si="2"/>
        <v>10.158891214200359</v>
      </c>
      <c r="D13" s="11">
        <f t="shared" si="2"/>
        <v>-5.2150216649050868E-2</v>
      </c>
      <c r="E13" s="11">
        <f t="shared" si="2"/>
        <v>3.876307692451598</v>
      </c>
      <c r="F13" s="11">
        <f t="shared" si="2"/>
        <v>3.8241574758025472</v>
      </c>
      <c r="G13" s="200">
        <f t="shared" si="3"/>
        <v>2.1685624242184343E-2</v>
      </c>
      <c r="H13" s="11"/>
      <c r="I13" s="10" t="str">
        <f>name!E9</f>
        <v>Caring, leisure and other service occupations</v>
      </c>
      <c r="J13" s="11">
        <v>56.846498020688671</v>
      </c>
      <c r="K13" s="11">
        <v>60.427646216980058</v>
      </c>
      <c r="L13" s="11">
        <v>3.5811481962913856</v>
      </c>
      <c r="M13" s="11">
        <v>31.59002618337378</v>
      </c>
      <c r="N13" s="11">
        <v>35.171174379665167</v>
      </c>
      <c r="O13" s="11"/>
      <c r="P13" s="10" t="str">
        <f>name!D10</f>
        <v>31 Science, engineering and technology associate professionals</v>
      </c>
      <c r="Q13" s="11">
        <v>7.6074752986755341</v>
      </c>
      <c r="R13" s="11">
        <v>6.9353826530017209</v>
      </c>
      <c r="S13" s="345">
        <f t="shared" si="4"/>
        <v>-0.67209264567381322</v>
      </c>
      <c r="T13" s="345">
        <v>2.443089241908373</v>
      </c>
      <c r="U13" s="345">
        <f t="shared" si="5"/>
        <v>1.7709965962345597</v>
      </c>
      <c r="V13" s="346">
        <f t="shared" si="6"/>
        <v>1.8739925747344177E-2</v>
      </c>
      <c r="X13" s="10" t="str">
        <f>name!B10</f>
        <v>Water and sewerage</v>
      </c>
      <c r="Y13" s="11">
        <v>4.7860000000000129</v>
      </c>
      <c r="Z13" s="11">
        <v>5.3039999999999985</v>
      </c>
      <c r="AA13" s="345">
        <f t="shared" si="7"/>
        <v>0.51799999999998558</v>
      </c>
      <c r="AB13" s="11">
        <v>2.2086441726043371</v>
      </c>
      <c r="AC13" s="345">
        <f t="shared" si="8"/>
        <v>2.7266441726043227</v>
      </c>
      <c r="AD13" s="348">
        <f t="shared" si="9"/>
        <v>2.5619325272515869E-2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9.8334636122958621</v>
      </c>
      <c r="C14" s="11">
        <f t="shared" si="2"/>
        <v>18.168057244040991</v>
      </c>
      <c r="D14" s="11">
        <f t="shared" si="2"/>
        <v>8.3345936317451326</v>
      </c>
      <c r="E14" s="11">
        <f t="shared" si="2"/>
        <v>9.1046550932262207</v>
      </c>
      <c r="F14" s="11">
        <f t="shared" si="2"/>
        <v>17.439248724971353</v>
      </c>
      <c r="G14" s="200">
        <f t="shared" si="3"/>
        <v>4.4660935040082173E-2</v>
      </c>
      <c r="H14" s="11"/>
      <c r="I14" s="10" t="str">
        <f>name!E10</f>
        <v>Sales and customer service occupations</v>
      </c>
      <c r="J14" s="11">
        <v>42.827473840804906</v>
      </c>
      <c r="K14" s="11">
        <v>42.521498139387944</v>
      </c>
      <c r="L14" s="11">
        <v>-0.30597570141695818</v>
      </c>
      <c r="M14" s="11">
        <v>19.965012253077241</v>
      </c>
      <c r="N14" s="11">
        <v>19.659036551660282</v>
      </c>
      <c r="O14" s="11"/>
      <c r="P14" s="10" t="str">
        <f>name!D11</f>
        <v>32 Health and social care associate professionals</v>
      </c>
      <c r="Q14" s="11">
        <v>2.0675951928708374</v>
      </c>
      <c r="R14" s="11">
        <v>3.1028202344824516</v>
      </c>
      <c r="S14" s="345">
        <f t="shared" si="4"/>
        <v>1.0352250416116142</v>
      </c>
      <c r="T14" s="345">
        <v>1.3240154383228446</v>
      </c>
      <c r="U14" s="345">
        <f t="shared" si="5"/>
        <v>2.3592404799344591</v>
      </c>
      <c r="V14" s="346">
        <f t="shared" si="6"/>
        <v>3.3544939593474155E-2</v>
      </c>
      <c r="X14" s="10" t="str">
        <f>name!B11</f>
        <v>Construction</v>
      </c>
      <c r="Y14" s="11">
        <v>34.021000000000058</v>
      </c>
      <c r="Z14" s="11">
        <v>35.626999999999988</v>
      </c>
      <c r="AA14" s="345">
        <f t="shared" si="7"/>
        <v>1.6059999999999306</v>
      </c>
      <c r="AB14" s="11">
        <v>14.034947843786039</v>
      </c>
      <c r="AC14" s="345">
        <f t="shared" si="8"/>
        <v>15.64094784378597</v>
      </c>
      <c r="AD14" s="348">
        <f t="shared" si="9"/>
        <v>2.3293003691633229E-2</v>
      </c>
    </row>
    <row r="15" spans="1:30" x14ac:dyDescent="0.2">
      <c r="A15" s="10" t="str">
        <f>name!D12</f>
        <v>33 Protective service occupations</v>
      </c>
      <c r="B15" s="11">
        <f t="shared" si="2"/>
        <v>5.7259729012338711</v>
      </c>
      <c r="C15" s="11">
        <f t="shared" si="2"/>
        <v>5.2269699614146159</v>
      </c>
      <c r="D15" s="11">
        <f t="shared" si="2"/>
        <v>-0.49900293981925581</v>
      </c>
      <c r="E15" s="11">
        <f t="shared" si="2"/>
        <v>1.64779927932808</v>
      </c>
      <c r="F15" s="11">
        <f t="shared" si="2"/>
        <v>1.1487963395088243</v>
      </c>
      <c r="G15" s="200">
        <f t="shared" si="3"/>
        <v>1.7004079825418073E-2</v>
      </c>
      <c r="H15" s="11"/>
      <c r="I15" s="10" t="str">
        <f>name!E11</f>
        <v>Process, plant and machine operatives</v>
      </c>
      <c r="J15" s="11">
        <v>41.529068763260483</v>
      </c>
      <c r="K15" s="11">
        <v>39.260522108603936</v>
      </c>
      <c r="L15" s="11">
        <v>-2.2685466546565456</v>
      </c>
      <c r="M15" s="11">
        <v>18.944208242675344</v>
      </c>
      <c r="N15" s="11">
        <v>16.675661588018798</v>
      </c>
      <c r="O15" s="11"/>
      <c r="P15" s="10" t="str">
        <f>name!D12</f>
        <v>33 Protective service occupations</v>
      </c>
      <c r="Q15" s="11">
        <v>4.5058957895939704</v>
      </c>
      <c r="R15" s="11">
        <v>3.7963133034326324</v>
      </c>
      <c r="S15" s="345">
        <f t="shared" si="4"/>
        <v>-0.70958248616133801</v>
      </c>
      <c r="T15" s="345">
        <v>1.0755292201511697</v>
      </c>
      <c r="U15" s="345">
        <f t="shared" si="5"/>
        <v>0.36594673398983169</v>
      </c>
      <c r="V15" s="346">
        <f t="shared" si="6"/>
        <v>1.4372803398261302E-2</v>
      </c>
      <c r="X15" s="10" t="str">
        <f>name!B12</f>
        <v>Wholesale and retail trade</v>
      </c>
      <c r="Y15" s="11">
        <v>81.490000000000094</v>
      </c>
      <c r="Z15" s="11">
        <v>84.032000000000039</v>
      </c>
      <c r="AA15" s="345">
        <f t="shared" si="7"/>
        <v>2.5419999999999447</v>
      </c>
      <c r="AB15" s="11">
        <v>38.400835442009736</v>
      </c>
      <c r="AC15" s="345">
        <f t="shared" si="8"/>
        <v>40.942835442009681</v>
      </c>
      <c r="AD15" s="348">
        <f t="shared" si="9"/>
        <v>2.6074224177143224E-2</v>
      </c>
    </row>
    <row r="16" spans="1:30" x14ac:dyDescent="0.2">
      <c r="A16" s="10" t="str">
        <f>name!D13</f>
        <v>34 Culture, media and sports occupations</v>
      </c>
      <c r="B16" s="11">
        <f t="shared" si="2"/>
        <v>6.6380728933527644</v>
      </c>
      <c r="C16" s="11">
        <f t="shared" si="2"/>
        <v>5.9511053070608035</v>
      </c>
      <c r="D16" s="11">
        <f t="shared" si="2"/>
        <v>-0.68696758629196175</v>
      </c>
      <c r="E16" s="11">
        <f t="shared" si="2"/>
        <v>2.6351829386301877</v>
      </c>
      <c r="F16" s="11">
        <f t="shared" si="2"/>
        <v>1.948215352338226</v>
      </c>
      <c r="G16" s="200">
        <f t="shared" si="3"/>
        <v>2.2537745388985009E-2</v>
      </c>
      <c r="H16" s="11"/>
      <c r="I16" s="10" t="str">
        <f>name!E12</f>
        <v>Elementary occupations</v>
      </c>
      <c r="J16" s="11">
        <v>56.857989419446369</v>
      </c>
      <c r="K16" s="11">
        <v>56.277683956957461</v>
      </c>
      <c r="L16" s="11">
        <v>-0.58030546248890857</v>
      </c>
      <c r="M16" s="11">
        <v>27.028323555241371</v>
      </c>
      <c r="N16" s="11">
        <v>26.448018092752459</v>
      </c>
      <c r="O16" s="11"/>
      <c r="P16" s="10" t="str">
        <f>name!D13</f>
        <v>34 Culture, media and sports occupations</v>
      </c>
      <c r="Q16" s="11">
        <v>3.3645372644902891</v>
      </c>
      <c r="R16" s="11">
        <v>2.9567957750108254</v>
      </c>
      <c r="S16" s="345">
        <f t="shared" si="4"/>
        <v>-0.40774148947946376</v>
      </c>
      <c r="T16" s="345">
        <v>1.139858935704241</v>
      </c>
      <c r="U16" s="345">
        <f t="shared" si="5"/>
        <v>0.73211744622477726</v>
      </c>
      <c r="V16" s="346">
        <f t="shared" si="6"/>
        <v>1.9641295390288471E-2</v>
      </c>
      <c r="X16" s="10" t="str">
        <f>name!B13</f>
        <v>Transport and storage</v>
      </c>
      <c r="Y16" s="11">
        <v>28.585000000000058</v>
      </c>
      <c r="Z16" s="11">
        <v>29.983999999999959</v>
      </c>
      <c r="AA16" s="345">
        <f t="shared" si="7"/>
        <v>1.3989999999999014</v>
      </c>
      <c r="AB16" s="11">
        <v>13.769538110936429</v>
      </c>
      <c r="AC16" s="345">
        <f t="shared" si="8"/>
        <v>15.16853811093633</v>
      </c>
      <c r="AD16" s="348">
        <f t="shared" si="9"/>
        <v>2.6559477528019126E-2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29.028822308415407</v>
      </c>
      <c r="C17" s="11">
        <f t="shared" si="10"/>
        <v>30.293882438366253</v>
      </c>
      <c r="D17" s="11">
        <f t="shared" si="10"/>
        <v>1.2650601299508464</v>
      </c>
      <c r="E17" s="11">
        <f t="shared" si="10"/>
        <v>13.27360789292859</v>
      </c>
      <c r="F17" s="11">
        <f t="shared" si="10"/>
        <v>14.538668022879436</v>
      </c>
      <c r="G17" s="200">
        <f t="shared" si="3"/>
        <v>2.5421439378413346E-2</v>
      </c>
      <c r="H17" s="11"/>
      <c r="O17" s="11"/>
      <c r="P17" s="10" t="str">
        <f>name!D14</f>
        <v>35 Business and public service associate professionals</v>
      </c>
      <c r="Q17" s="11">
        <v>15.898382271662374</v>
      </c>
      <c r="R17" s="11">
        <v>15.829077590677349</v>
      </c>
      <c r="S17" s="345">
        <f t="shared" si="4"/>
        <v>-6.9304680985025513E-2</v>
      </c>
      <c r="T17" s="345">
        <v>5.9897955124856574</v>
      </c>
      <c r="U17" s="345">
        <f t="shared" si="5"/>
        <v>5.9204908315006319</v>
      </c>
      <c r="V17" s="346">
        <f t="shared" si="6"/>
        <v>2.1544080350847761E-2</v>
      </c>
      <c r="X17" s="10" t="str">
        <f>name!B14</f>
        <v>Accommodation and food</v>
      </c>
      <c r="Y17" s="11">
        <v>34.063000000000066</v>
      </c>
      <c r="Z17" s="11">
        <v>37.443999999999896</v>
      </c>
      <c r="AA17" s="345">
        <f t="shared" si="7"/>
        <v>3.3809999999998297</v>
      </c>
      <c r="AB17" s="11">
        <v>17.532309754685695</v>
      </c>
      <c r="AC17" s="345">
        <f t="shared" si="8"/>
        <v>20.913309754685525</v>
      </c>
      <c r="AD17" s="348">
        <f t="shared" si="9"/>
        <v>2.8067954102661608E-2</v>
      </c>
    </row>
    <row r="18" spans="1:30" x14ac:dyDescent="0.2">
      <c r="A18" s="10" t="str">
        <f>name!D15</f>
        <v>41 Administrative occupations</v>
      </c>
      <c r="B18" s="11">
        <f t="shared" si="10"/>
        <v>42.01548873991397</v>
      </c>
      <c r="C18" s="11">
        <f t="shared" si="10"/>
        <v>41.789015266300765</v>
      </c>
      <c r="D18" s="11">
        <f t="shared" si="10"/>
        <v>-0.22647347361320957</v>
      </c>
      <c r="E18" s="11">
        <f t="shared" si="10"/>
        <v>21.315467479717192</v>
      </c>
      <c r="F18" s="11">
        <f t="shared" si="10"/>
        <v>21.088994006103984</v>
      </c>
      <c r="G18" s="200">
        <f t="shared" si="3"/>
        <v>2.7733331239719439E-2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11.168851712276034</v>
      </c>
      <c r="R18" s="11">
        <v>12.803122774366457</v>
      </c>
      <c r="S18" s="345">
        <f t="shared" si="4"/>
        <v>1.6342710620904235</v>
      </c>
      <c r="T18" s="345">
        <v>4.3879754803221074</v>
      </c>
      <c r="U18" s="345">
        <f t="shared" si="5"/>
        <v>6.0222465424125309</v>
      </c>
      <c r="V18" s="346">
        <f t="shared" si="6"/>
        <v>2.2337207051657204E-2</v>
      </c>
      <c r="X18" s="10" t="str">
        <f>name!B15</f>
        <v>Media</v>
      </c>
      <c r="Y18" s="11">
        <v>2.2020000000000048</v>
      </c>
      <c r="Z18" s="11">
        <v>2.2050000000000014</v>
      </c>
      <c r="AA18" s="345">
        <f t="shared" si="7"/>
        <v>2.999999999996561E-3</v>
      </c>
      <c r="AB18" s="11">
        <v>1.038839567053331</v>
      </c>
      <c r="AC18" s="345">
        <f t="shared" si="8"/>
        <v>1.0418395670533276</v>
      </c>
      <c r="AD18" s="348">
        <f t="shared" si="9"/>
        <v>2.6099197267224206E-2</v>
      </c>
    </row>
    <row r="19" spans="1:30" x14ac:dyDescent="0.2">
      <c r="A19" s="10" t="str">
        <f>name!D16</f>
        <v>42 Secretarial and related occupations</v>
      </c>
      <c r="B19" s="11">
        <f t="shared" si="10"/>
        <v>9.1366516721423388</v>
      </c>
      <c r="C19" s="11">
        <f t="shared" si="10"/>
        <v>6.3876110230235206</v>
      </c>
      <c r="D19" s="11">
        <f t="shared" si="10"/>
        <v>-2.7490406491188177</v>
      </c>
      <c r="E19" s="11">
        <f t="shared" si="10"/>
        <v>4.0863727923920461</v>
      </c>
      <c r="F19" s="11">
        <f t="shared" si="10"/>
        <v>1.3373321432732281</v>
      </c>
      <c r="G19" s="200">
        <f t="shared" si="3"/>
        <v>2.4950556447125072E-2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0.5820938917511107</v>
      </c>
      <c r="K19" s="11">
        <f t="array" ref="K19:K27">MMULT(aggregation!$B$13:$AA$21,C36:C61)</f>
        <v>0.89765389367806936</v>
      </c>
      <c r="L19" s="11">
        <f t="array" ref="L19:L27">MMULT(aggregation!$B$13:$AA$21,D36:D61)</f>
        <v>0.31556000192695877</v>
      </c>
      <c r="M19" s="11">
        <f t="array" ref="M19:M27">MMULT(aggregation!$B$13:$AA$21,E36:E61)</f>
        <v>0.38220374500219256</v>
      </c>
      <c r="N19" s="11">
        <f t="array" ref="N19:N27">MMULT(aggregation!$B$13:$AA$21,F36:F61)</f>
        <v>0.69776374692915133</v>
      </c>
      <c r="O19" s="11"/>
      <c r="P19" s="10" t="str">
        <f>name!D16</f>
        <v>42 Secretarial and related occupations</v>
      </c>
      <c r="Q19" s="11">
        <v>0.67369963151294798</v>
      </c>
      <c r="R19" s="11">
        <v>0.6941218832872218</v>
      </c>
      <c r="S19" s="345">
        <f t="shared" si="4"/>
        <v>2.0422251774273814E-2</v>
      </c>
      <c r="T19" s="345">
        <v>0.20163892980404399</v>
      </c>
      <c r="U19" s="345">
        <f t="shared" si="5"/>
        <v>0.22206118157831781</v>
      </c>
      <c r="V19" s="346">
        <f t="shared" si="6"/>
        <v>1.7608322216337458E-2</v>
      </c>
      <c r="X19" s="10" t="str">
        <f>name!B16</f>
        <v>Information technology</v>
      </c>
      <c r="Y19" s="11">
        <v>5.4690000000000101</v>
      </c>
      <c r="Z19" s="11">
        <v>6.3659999999999899</v>
      </c>
      <c r="AA19" s="345">
        <f t="shared" si="7"/>
        <v>0.89699999999997981</v>
      </c>
      <c r="AB19" s="11">
        <v>2.5388028124946134</v>
      </c>
      <c r="AC19" s="345">
        <f t="shared" si="8"/>
        <v>3.4358028124945932</v>
      </c>
      <c r="AD19" s="348">
        <f t="shared" si="9"/>
        <v>2.5747254305368728E-2</v>
      </c>
    </row>
    <row r="20" spans="1:30" x14ac:dyDescent="0.2">
      <c r="A20" s="10" t="str">
        <f>name!D17</f>
        <v>51 Skilled agricultural and related trades</v>
      </c>
      <c r="B20" s="11">
        <f t="shared" si="10"/>
        <v>10.053463363622598</v>
      </c>
      <c r="C20" s="11">
        <f t="shared" si="10"/>
        <v>9.2499649150386674</v>
      </c>
      <c r="D20" s="11">
        <f t="shared" si="10"/>
        <v>-0.80349844858393016</v>
      </c>
      <c r="E20" s="11">
        <f t="shared" si="10"/>
        <v>5.1577048994620514</v>
      </c>
      <c r="F20" s="11">
        <f t="shared" si="10"/>
        <v>4.3542064508781229</v>
      </c>
      <c r="G20" s="200">
        <f t="shared" si="3"/>
        <v>2.7992133655734053E-2</v>
      </c>
      <c r="H20" s="11"/>
      <c r="I20" s="11" t="str">
        <f t="shared" si="11"/>
        <v>Professional occupations</v>
      </c>
      <c r="J20" s="11">
        <v>4.58433371917973</v>
      </c>
      <c r="K20" s="11">
        <v>6.9461055490970045</v>
      </c>
      <c r="L20" s="11">
        <v>2.3617718299172736</v>
      </c>
      <c r="M20" s="11">
        <v>2.562682753170991</v>
      </c>
      <c r="N20" s="11">
        <v>4.9244545830882647</v>
      </c>
      <c r="O20" s="11"/>
      <c r="P20" s="10" t="str">
        <f>name!D17</f>
        <v>51 Skilled agricultural and related trades</v>
      </c>
      <c r="Q20" s="11">
        <v>7.7343373777314817</v>
      </c>
      <c r="R20" s="11">
        <v>6.7501298976182813</v>
      </c>
      <c r="S20" s="345">
        <f t="shared" si="4"/>
        <v>-0.98420748011320036</v>
      </c>
      <c r="T20" s="345">
        <v>3.4946922326906606</v>
      </c>
      <c r="U20" s="345">
        <f t="shared" si="5"/>
        <v>2.5104847525774603</v>
      </c>
      <c r="V20" s="346">
        <f t="shared" si="6"/>
        <v>2.5166975902787492E-2</v>
      </c>
      <c r="X20" s="10" t="str">
        <f>name!B17</f>
        <v>Finance and insurance</v>
      </c>
      <c r="Y20" s="11">
        <v>4.9529999999999879</v>
      </c>
      <c r="Z20" s="11">
        <v>4.6359999999999904</v>
      </c>
      <c r="AA20" s="345">
        <f t="shared" si="7"/>
        <v>-0.31699999999999751</v>
      </c>
      <c r="AB20" s="11">
        <v>2.339411052053991</v>
      </c>
      <c r="AC20" s="345">
        <f t="shared" si="8"/>
        <v>2.0224110520539935</v>
      </c>
      <c r="AD20" s="348">
        <f t="shared" si="9"/>
        <v>2.6124808224326612E-2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18.255539317999567</v>
      </c>
      <c r="C21" s="11">
        <f t="shared" si="10"/>
        <v>16.386563901960123</v>
      </c>
      <c r="D21" s="11">
        <f t="shared" si="10"/>
        <v>-1.8689754160394454</v>
      </c>
      <c r="E21" s="11">
        <f t="shared" si="10"/>
        <v>6.4958521926915171</v>
      </c>
      <c r="F21" s="11">
        <f t="shared" si="10"/>
        <v>4.6268767766520718</v>
      </c>
      <c r="G21" s="200">
        <f t="shared" si="3"/>
        <v>2.050153774660024E-2</v>
      </c>
      <c r="H21" s="11"/>
      <c r="I21" s="11" t="str">
        <f t="shared" si="11"/>
        <v>Associate professional occupations</v>
      </c>
      <c r="J21" s="11">
        <v>0.58852818800027107</v>
      </c>
      <c r="K21" s="11">
        <v>1.016528657486423</v>
      </c>
      <c r="L21" s="11">
        <v>0.428000469486152</v>
      </c>
      <c r="M21" s="11">
        <v>0.36789837014128934</v>
      </c>
      <c r="N21" s="11">
        <v>0.79589883962744135</v>
      </c>
      <c r="O21" s="11"/>
      <c r="P21" s="10" t="str">
        <f>name!D18</f>
        <v>52 Skilled metal, electrical and electronic trades</v>
      </c>
      <c r="Q21" s="11">
        <v>17.899283658448081</v>
      </c>
      <c r="R21" s="11">
        <v>15.630963519621453</v>
      </c>
      <c r="S21" s="345">
        <f t="shared" si="4"/>
        <v>-2.2683201388266276</v>
      </c>
      <c r="T21" s="345">
        <v>6.1517262922574902</v>
      </c>
      <c r="U21" s="345">
        <f t="shared" si="5"/>
        <v>3.8834061534308626</v>
      </c>
      <c r="V21" s="346">
        <f t="shared" si="6"/>
        <v>1.9889634291039959E-2</v>
      </c>
      <c r="X21" s="10" t="str">
        <f>name!B18</f>
        <v>Real estate</v>
      </c>
      <c r="Y21" s="11">
        <v>7.6729999999999938</v>
      </c>
      <c r="Z21" s="11">
        <v>7.7679999999999945</v>
      </c>
      <c r="AA21" s="345">
        <f t="shared" si="7"/>
        <v>9.5000000000000639E-2</v>
      </c>
      <c r="AB21" s="11">
        <v>3.577356479003154</v>
      </c>
      <c r="AC21" s="345">
        <f t="shared" si="8"/>
        <v>3.6723564790031547</v>
      </c>
      <c r="AD21" s="348">
        <f t="shared" si="9"/>
        <v>2.5841046661292388E-2</v>
      </c>
    </row>
    <row r="22" spans="1:30" x14ac:dyDescent="0.2">
      <c r="A22" s="10" t="str">
        <f>name!D19</f>
        <v>53 Skilled construction and building trades</v>
      </c>
      <c r="B22" s="11">
        <f t="shared" si="10"/>
        <v>11.165279435266031</v>
      </c>
      <c r="C22" s="11">
        <f t="shared" si="10"/>
        <v>9.210750202713653</v>
      </c>
      <c r="D22" s="11">
        <f t="shared" si="10"/>
        <v>-1.9545292325523791</v>
      </c>
      <c r="E22" s="11">
        <f t="shared" si="10"/>
        <v>4.2029598996207529</v>
      </c>
      <c r="F22" s="11">
        <f t="shared" si="10"/>
        <v>2.2484306670683738</v>
      </c>
      <c r="G22" s="200">
        <f t="shared" si="3"/>
        <v>2.1528061469234139E-2</v>
      </c>
      <c r="H22" s="11"/>
      <c r="I22" s="11" t="str">
        <f t="shared" si="11"/>
        <v>Administrative and secretarial occupations</v>
      </c>
      <c r="J22" s="11">
        <v>0.21163482250843027</v>
      </c>
      <c r="K22" s="11">
        <v>0.39903539298716445</v>
      </c>
      <c r="L22" s="11">
        <v>0.18740057047873418</v>
      </c>
      <c r="M22" s="11">
        <v>0.1513653525567579</v>
      </c>
      <c r="N22" s="11">
        <v>0.33876592303549202</v>
      </c>
      <c r="O22" s="11"/>
      <c r="P22" s="10" t="str">
        <f>name!D19</f>
        <v>53 Skilled construction and building trades</v>
      </c>
      <c r="Q22" s="11">
        <v>11.01054239993393</v>
      </c>
      <c r="R22" s="11">
        <v>9.1334671228561053</v>
      </c>
      <c r="S22" s="345">
        <f t="shared" si="4"/>
        <v>-1.8770752770778252</v>
      </c>
      <c r="T22" s="345">
        <v>4.1600258716973828</v>
      </c>
      <c r="U22" s="345">
        <f t="shared" si="5"/>
        <v>2.2829505946195576</v>
      </c>
      <c r="V22" s="346">
        <f t="shared" si="6"/>
        <v>2.1596843466681781E-2</v>
      </c>
      <c r="X22" s="10" t="str">
        <f>name!B19</f>
        <v>Professional services</v>
      </c>
      <c r="Y22" s="11">
        <v>31.242000000000051</v>
      </c>
      <c r="Z22" s="11">
        <v>34.318999999999946</v>
      </c>
      <c r="AA22" s="345">
        <f t="shared" si="7"/>
        <v>3.0769999999998952</v>
      </c>
      <c r="AB22" s="11">
        <v>16.087918470977542</v>
      </c>
      <c r="AC22" s="345">
        <f t="shared" si="8"/>
        <v>19.164918470977437</v>
      </c>
      <c r="AD22" s="348">
        <f t="shared" si="9"/>
        <v>2.8078937835665396E-2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9.0586588304949647</v>
      </c>
      <c r="C23" s="11">
        <f t="shared" si="10"/>
        <v>8.3876114016791306</v>
      </c>
      <c r="D23" s="11">
        <f t="shared" si="10"/>
        <v>-0.67104742881583312</v>
      </c>
      <c r="E23" s="11">
        <f t="shared" si="10"/>
        <v>3.6885852810001172</v>
      </c>
      <c r="F23" s="11">
        <f t="shared" si="10"/>
        <v>3.0175378521842844</v>
      </c>
      <c r="G23" s="200">
        <f t="shared" si="3"/>
        <v>2.3034217769711818E-2</v>
      </c>
      <c r="H23" s="11"/>
      <c r="I23" s="11" t="str">
        <f t="shared" si="11"/>
        <v>Skilled trades occupations</v>
      </c>
      <c r="J23" s="11">
        <v>6.7685694103444688E-2</v>
      </c>
      <c r="K23" s="11">
        <v>0.12025079341395808</v>
      </c>
      <c r="L23" s="11">
        <v>5.2565099310513397E-2</v>
      </c>
      <c r="M23" s="11">
        <v>4.8341482400269239E-2</v>
      </c>
      <c r="N23" s="11">
        <v>0.10090658171078264</v>
      </c>
      <c r="O23" s="11"/>
      <c r="P23" s="10" t="str">
        <f>name!D20</f>
        <v>54 Textiles, printing and other skilled trades</v>
      </c>
      <c r="Q23" s="11">
        <v>4.9088433628884482</v>
      </c>
      <c r="R23" s="11">
        <v>4.7281138291469116</v>
      </c>
      <c r="S23" s="345">
        <f t="shared" si="4"/>
        <v>-0.18072953374153666</v>
      </c>
      <c r="T23" s="345">
        <v>1.5465766816939925</v>
      </c>
      <c r="U23" s="345">
        <f t="shared" si="5"/>
        <v>1.3658471479524559</v>
      </c>
      <c r="V23" s="346">
        <f t="shared" si="6"/>
        <v>1.8426493993221715E-2</v>
      </c>
      <c r="X23" s="10" t="str">
        <f>name!B20</f>
        <v>Support services</v>
      </c>
      <c r="Y23" s="11">
        <v>41.575000000000088</v>
      </c>
      <c r="Z23" s="11">
        <v>47.441999999999965</v>
      </c>
      <c r="AA23" s="345">
        <f t="shared" si="7"/>
        <v>5.8669999999998765</v>
      </c>
      <c r="AB23" s="11">
        <v>20.85853148883967</v>
      </c>
      <c r="AC23" s="345">
        <f t="shared" si="8"/>
        <v>26.725531488839547</v>
      </c>
      <c r="AD23" s="348">
        <f t="shared" si="9"/>
        <v>2.7477632167684396E-2</v>
      </c>
    </row>
    <row r="24" spans="1:30" x14ac:dyDescent="0.2">
      <c r="A24" s="10" t="str">
        <f>name!D21</f>
        <v>61 Caring personal service occupations</v>
      </c>
      <c r="B24" s="11">
        <f t="shared" si="10"/>
        <v>43.296978489565781</v>
      </c>
      <c r="C24" s="11">
        <f t="shared" si="10"/>
        <v>47.910340026917353</v>
      </c>
      <c r="D24" s="11">
        <f t="shared" si="10"/>
        <v>4.6133615373515688</v>
      </c>
      <c r="E24" s="11">
        <f t="shared" si="10"/>
        <v>25.306618669954389</v>
      </c>
      <c r="F24" s="11">
        <f t="shared" si="10"/>
        <v>29.919980207305958</v>
      </c>
      <c r="G24" s="200">
        <f t="shared" si="3"/>
        <v>3.1159751585862372E-2</v>
      </c>
      <c r="H24" s="11"/>
      <c r="I24" s="11" t="str">
        <f t="shared" si="11"/>
        <v>Caring, leisure and other service occupations</v>
      </c>
      <c r="J24" s="11">
        <v>3.9716857891510388E-2</v>
      </c>
      <c r="K24" s="11">
        <v>8.2955237114848757E-2</v>
      </c>
      <c r="L24" s="11">
        <v>4.3238379223338369E-2</v>
      </c>
      <c r="M24" s="11">
        <v>3.1454170743536569E-2</v>
      </c>
      <c r="N24" s="11">
        <v>7.4692549966874938E-2</v>
      </c>
      <c r="O24" s="11"/>
      <c r="P24" s="10" t="str">
        <f>name!D21</f>
        <v>61 Caring personal service occupations</v>
      </c>
      <c r="Q24" s="11">
        <v>6.6870266980287862</v>
      </c>
      <c r="R24" s="11">
        <v>9.2649180234048014</v>
      </c>
      <c r="S24" s="345">
        <f t="shared" si="4"/>
        <v>2.5778913253760152</v>
      </c>
      <c r="T24" s="345">
        <v>3.595070545192784</v>
      </c>
      <c r="U24" s="345">
        <f t="shared" si="5"/>
        <v>6.1729618705687992</v>
      </c>
      <c r="V24" s="346">
        <f t="shared" si="6"/>
        <v>2.9097626741461102E-2</v>
      </c>
      <c r="X24" s="10" t="str">
        <f>name!B21</f>
        <v>Public admin. and defence</v>
      </c>
      <c r="Y24" s="11">
        <v>18.051000000000062</v>
      </c>
      <c r="Z24" s="11">
        <v>19.091000000000012</v>
      </c>
      <c r="AA24" s="345">
        <f t="shared" si="7"/>
        <v>1.0399999999999494</v>
      </c>
      <c r="AB24" s="11">
        <v>8.9098636143475787</v>
      </c>
      <c r="AC24" s="345">
        <f t="shared" si="8"/>
        <v>9.9498636143475281</v>
      </c>
      <c r="AD24" s="348">
        <f t="shared" si="9"/>
        <v>2.710655811972873E-2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12.99495168881591</v>
      </c>
      <c r="C25" s="11">
        <f t="shared" si="10"/>
        <v>12.043011311322829</v>
      </c>
      <c r="D25" s="11">
        <f t="shared" si="10"/>
        <v>-0.95194037749308236</v>
      </c>
      <c r="E25" s="11">
        <f t="shared" si="10"/>
        <v>6.0791402132550028</v>
      </c>
      <c r="F25" s="11">
        <f t="shared" si="10"/>
        <v>5.1271998357619211</v>
      </c>
      <c r="G25" s="200">
        <f t="shared" si="3"/>
        <v>2.5914764670686985E-2</v>
      </c>
      <c r="H25" s="11"/>
      <c r="I25" s="11" t="str">
        <f t="shared" si="11"/>
        <v>Sales and customer service occupations</v>
      </c>
      <c r="J25" s="11">
        <v>8.1196473107556122E-2</v>
      </c>
      <c r="K25" s="11">
        <v>0.14086856932927222</v>
      </c>
      <c r="L25" s="11">
        <v>5.9672096221716091E-2</v>
      </c>
      <c r="M25" s="11">
        <v>4.7736926761498578E-2</v>
      </c>
      <c r="N25" s="11">
        <v>0.10740902298321467</v>
      </c>
      <c r="O25" s="11"/>
      <c r="P25" s="10" t="str">
        <f>name!D22</f>
        <v>62 Leisure, travel and related personal service occupations</v>
      </c>
      <c r="Q25" s="11">
        <v>3.655094171303936</v>
      </c>
      <c r="R25" s="11">
        <v>3.6815035279549813</v>
      </c>
      <c r="S25" s="345">
        <f t="shared" si="4"/>
        <v>2.6409356651045268E-2</v>
      </c>
      <c r="T25" s="345">
        <v>1.5082497133370645</v>
      </c>
      <c r="U25" s="345">
        <f t="shared" si="5"/>
        <v>1.5346590699881097</v>
      </c>
      <c r="V25" s="346">
        <f t="shared" si="6"/>
        <v>2.3298094253868751E-2</v>
      </c>
      <c r="X25" s="10" t="str">
        <f>name!B22</f>
        <v>Education</v>
      </c>
      <c r="Y25" s="11">
        <v>43.085000000000015</v>
      </c>
      <c r="Z25" s="11">
        <v>42.527000000000065</v>
      </c>
      <c r="AA25" s="345">
        <f t="shared" si="7"/>
        <v>-0.55799999999995009</v>
      </c>
      <c r="AB25" s="11">
        <v>22.001408675421096</v>
      </c>
      <c r="AC25" s="345">
        <f t="shared" si="8"/>
        <v>21.443408675421146</v>
      </c>
      <c r="AD25" s="348">
        <f t="shared" si="9"/>
        <v>2.7884413869529778E-2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0.55456784230697687</v>
      </c>
      <c r="C26" s="11">
        <f t="shared" si="10"/>
        <v>0.47429487873987591</v>
      </c>
      <c r="D26" s="11">
        <f t="shared" si="10"/>
        <v>-8.0272963567100855E-2</v>
      </c>
      <c r="E26" s="11">
        <f t="shared" si="10"/>
        <v>0.20426730016438877</v>
      </c>
      <c r="F26" s="11">
        <f t="shared" si="10"/>
        <v>0.12399433659728791</v>
      </c>
      <c r="G26" s="200">
        <f t="shared" si="3"/>
        <v>2.1126429037435557E-2</v>
      </c>
      <c r="H26" s="11"/>
      <c r="I26" s="11" t="str">
        <f t="shared" si="11"/>
        <v>Process, plant and machine operatives</v>
      </c>
      <c r="J26" s="11">
        <v>6.5303832701549658E-2</v>
      </c>
      <c r="K26" s="11">
        <v>0.15963821852097695</v>
      </c>
      <c r="L26" s="11">
        <v>9.4334385819427297E-2</v>
      </c>
      <c r="M26" s="11">
        <v>6.2718723073538929E-2</v>
      </c>
      <c r="N26" s="11">
        <v>0.15705310889296623</v>
      </c>
      <c r="O26" s="11"/>
      <c r="P26" s="10" t="str">
        <f>name!D23</f>
        <v>63 Community and civil enforcement occupations</v>
      </c>
      <c r="Q26" s="11">
        <v>0.44936692571558245</v>
      </c>
      <c r="R26" s="11">
        <v>0.33729274031012874</v>
      </c>
      <c r="S26" s="345">
        <f t="shared" si="4"/>
        <v>-0.11207418540545372</v>
      </c>
      <c r="T26" s="345">
        <v>0.12482425449332375</v>
      </c>
      <c r="U26" s="345">
        <f t="shared" si="5"/>
        <v>1.2750069087870033E-2</v>
      </c>
      <c r="V26" s="346">
        <f t="shared" si="6"/>
        <v>1.6475762567022878E-2</v>
      </c>
      <c r="X26" s="10" t="str">
        <f>name!B23</f>
        <v>Health and social work</v>
      </c>
      <c r="Y26" s="11">
        <v>65.410000000000139</v>
      </c>
      <c r="Z26" s="11">
        <v>73.017000000000039</v>
      </c>
      <c r="AA26" s="345">
        <f t="shared" si="7"/>
        <v>7.6069999999998998</v>
      </c>
      <c r="AB26" s="11">
        <v>38.349700542999344</v>
      </c>
      <c r="AC26" s="345">
        <f t="shared" si="8"/>
        <v>45.956700542999243</v>
      </c>
      <c r="AD26" s="348">
        <f t="shared" si="9"/>
        <v>3.1238149078891997E-2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34.754105944221834</v>
      </c>
      <c r="C27" s="11">
        <f t="shared" si="12"/>
        <v>32.736083057927395</v>
      </c>
      <c r="D27" s="11">
        <f t="shared" si="12"/>
        <v>-2.0180228862944398</v>
      </c>
      <c r="E27" s="11">
        <f t="shared" si="12"/>
        <v>15.731435028281455</v>
      </c>
      <c r="F27" s="11">
        <f t="shared" si="12"/>
        <v>13.713412141987016</v>
      </c>
      <c r="G27" s="200">
        <f t="shared" si="3"/>
        <v>2.5205025104798162E-2</v>
      </c>
      <c r="H27" s="11"/>
      <c r="I27" s="11" t="str">
        <f t="shared" si="11"/>
        <v>Elementary occupations</v>
      </c>
      <c r="J27" s="11">
        <v>3.0691656786916426E-2</v>
      </c>
      <c r="K27" s="11">
        <v>5.4969678852545507E-2</v>
      </c>
      <c r="L27" s="11">
        <v>2.4278022065629085E-2</v>
      </c>
      <c r="M27" s="11">
        <v>2.1910218719789758E-2</v>
      </c>
      <c r="N27" s="11">
        <v>4.618824078541884E-2</v>
      </c>
      <c r="O27" s="11"/>
      <c r="P27" s="10" t="str">
        <f>name!D24</f>
        <v>71 Sales occupations</v>
      </c>
      <c r="Q27" s="11">
        <v>13.252018050824308</v>
      </c>
      <c r="R27" s="11">
        <v>12.752165595877164</v>
      </c>
      <c r="S27" s="345">
        <f t="shared" si="4"/>
        <v>-0.4998524549471437</v>
      </c>
      <c r="T27" s="345">
        <v>4.2456480985415856</v>
      </c>
      <c r="U27" s="345">
        <f t="shared" si="5"/>
        <v>3.7457956435944419</v>
      </c>
      <c r="V27" s="346">
        <f t="shared" si="6"/>
        <v>1.8700549648340115E-2</v>
      </c>
      <c r="X27" s="10" t="str">
        <f>name!B24</f>
        <v>Arts and entertainment</v>
      </c>
      <c r="Y27" s="11">
        <v>11.482000000000003</v>
      </c>
      <c r="Z27" s="11">
        <v>10.762999999999987</v>
      </c>
      <c r="AA27" s="345">
        <f t="shared" si="7"/>
        <v>-0.7190000000000154</v>
      </c>
      <c r="AB27" s="11">
        <v>5.242074562866101</v>
      </c>
      <c r="AC27" s="345">
        <f t="shared" si="8"/>
        <v>4.5230745628660856</v>
      </c>
      <c r="AD27" s="348">
        <f t="shared" si="9"/>
        <v>2.5388172056107994E-2</v>
      </c>
    </row>
    <row r="28" spans="1:30" x14ac:dyDescent="0.2">
      <c r="A28" s="10" t="str">
        <f>name!D25</f>
        <v>72 Customer service occupations</v>
      </c>
      <c r="B28" s="11">
        <f t="shared" si="12"/>
        <v>8.073367896583072</v>
      </c>
      <c r="C28" s="11">
        <f t="shared" si="12"/>
        <v>9.7854150814605525</v>
      </c>
      <c r="D28" s="11">
        <f t="shared" si="12"/>
        <v>1.7120471848774816</v>
      </c>
      <c r="E28" s="11">
        <f t="shared" si="12"/>
        <v>4.2335772247957841</v>
      </c>
      <c r="F28" s="11">
        <f t="shared" si="12"/>
        <v>5.9456244096732656</v>
      </c>
      <c r="G28" s="200">
        <f t="shared" si="3"/>
        <v>2.850490696932817E-2</v>
      </c>
      <c r="H28" s="11"/>
      <c r="O28" s="11"/>
      <c r="P28" s="10" t="str">
        <f>name!D25</f>
        <v>72 Customer service occupations</v>
      </c>
      <c r="Q28" s="11">
        <v>2.6838839080978922</v>
      </c>
      <c r="R28" s="11">
        <v>3.765836186236633</v>
      </c>
      <c r="S28" s="345">
        <f t="shared" si="4"/>
        <v>1.0819522781387407</v>
      </c>
      <c r="T28" s="345">
        <v>1.1392105520118565</v>
      </c>
      <c r="U28" s="345">
        <f t="shared" si="5"/>
        <v>2.2211628301505972</v>
      </c>
      <c r="V28" s="346">
        <f t="shared" si="6"/>
        <v>2.3866704265275818E-2</v>
      </c>
      <c r="X28" s="10" t="str">
        <f>name!B25</f>
        <v>Other services</v>
      </c>
      <c r="Y28" s="11">
        <v>16.147999999999978</v>
      </c>
      <c r="Z28" s="11">
        <v>14.535000000000004</v>
      </c>
      <c r="AA28" s="345">
        <f t="shared" si="7"/>
        <v>-1.6129999999999747</v>
      </c>
      <c r="AB28" s="11">
        <v>7.3417981302785682</v>
      </c>
      <c r="AC28" s="345">
        <f t="shared" si="8"/>
        <v>5.7287981302785935</v>
      </c>
      <c r="AD28" s="348">
        <f t="shared" si="9"/>
        <v>2.5299399268478018E-2</v>
      </c>
    </row>
    <row r="29" spans="1:30" x14ac:dyDescent="0.2">
      <c r="A29" s="10" t="str">
        <f>name!D26</f>
        <v>81 Process, plant and machine operatives</v>
      </c>
      <c r="B29" s="11">
        <f t="shared" si="12"/>
        <v>20.118734262019583</v>
      </c>
      <c r="C29" s="11">
        <f t="shared" si="12"/>
        <v>18.988078793912347</v>
      </c>
      <c r="D29" s="11">
        <f t="shared" si="12"/>
        <v>-1.1306554681072376</v>
      </c>
      <c r="E29" s="11">
        <f t="shared" si="12"/>
        <v>7.9565083779560712</v>
      </c>
      <c r="F29" s="11">
        <f t="shared" si="12"/>
        <v>6.8258529098488347</v>
      </c>
      <c r="G29" s="200">
        <f t="shared" si="3"/>
        <v>2.246438867100653E-2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15.042263098101182</v>
      </c>
      <c r="R29" s="11">
        <v>12.983534455494516</v>
      </c>
      <c r="S29" s="345">
        <f t="shared" si="4"/>
        <v>-2.0587286426066669</v>
      </c>
      <c r="T29" s="345">
        <v>5.1800592347652632</v>
      </c>
      <c r="U29" s="345">
        <f t="shared" si="5"/>
        <v>3.1213305921585963</v>
      </c>
      <c r="V29" s="346">
        <f t="shared" si="6"/>
        <v>1.9924106096618432E-2</v>
      </c>
      <c r="X29" s="231" t="str">
        <f>name!B3</f>
        <v>All industries</v>
      </c>
      <c r="Y29" s="34">
        <f>SUM(Y7:Y28)</f>
        <v>514.84500000000071</v>
      </c>
      <c r="Z29" s="34">
        <f>SUM(Z7:Z28)</f>
        <v>532.91199999999981</v>
      </c>
      <c r="AA29" s="349">
        <f t="shared" si="7"/>
        <v>18.066999999999098</v>
      </c>
      <c r="AB29" s="34">
        <f>SUM(AB7:AB28)</f>
        <v>249.53735102495102</v>
      </c>
      <c r="AC29" s="349">
        <f t="shared" si="8"/>
        <v>267.60435102495012</v>
      </c>
      <c r="AD29" s="350">
        <f t="shared" si="9"/>
        <v>2.6696961595657376E-2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21.4103345012409</v>
      </c>
      <c r="C30" s="11">
        <f t="shared" si="12"/>
        <v>20.272443314691589</v>
      </c>
      <c r="D30" s="11">
        <f t="shared" si="12"/>
        <v>-1.1378911865493082</v>
      </c>
      <c r="E30" s="11">
        <f t="shared" si="12"/>
        <v>10.987699864719271</v>
      </c>
      <c r="F30" s="11">
        <f t="shared" si="12"/>
        <v>9.8498086781699623</v>
      </c>
      <c r="G30" s="200">
        <f t="shared" si="3"/>
        <v>2.7999761618350716E-2</v>
      </c>
      <c r="H30" s="11"/>
      <c r="I30" s="11" t="str">
        <f>I19</f>
        <v>Managers, directors and senior officials</v>
      </c>
      <c r="J30" s="11">
        <f t="array" ref="J30:J38">MMULT(aggregation!$B$13:$AA$21,B65:B90)</f>
        <v>5.1730742563160774</v>
      </c>
      <c r="K30" s="11">
        <f t="array" ref="K30:K38">MMULT(aggregation!$B$13:$AA$21,C65:C90)</f>
        <v>7.6590339326623447</v>
      </c>
      <c r="L30" s="11">
        <f t="array" ref="L30:L38">MMULT(aggregation!$B$13:$AA$21,D65:D90)</f>
        <v>2.4859596763462681</v>
      </c>
      <c r="M30" s="11">
        <f t="array" ref="M30:M38">MMULT(aggregation!$B$13:$AA$21,E65:E90)</f>
        <v>3.2529087372141099</v>
      </c>
      <c r="N30" s="11">
        <f t="array" ref="N30:N38">MMULT(aggregation!$B$13:$AA$21,F65:F90)</f>
        <v>5.7388684135603771</v>
      </c>
      <c r="O30" s="11"/>
      <c r="P30" s="10" t="str">
        <f>name!D27</f>
        <v>82 Transport and mobile machine drivers and operatives</v>
      </c>
      <c r="Q30" s="11">
        <v>20.36301015732084</v>
      </c>
      <c r="R30" s="11">
        <v>18.868271768730629</v>
      </c>
      <c r="S30" s="345">
        <f t="shared" si="4"/>
        <v>-1.4947383885902106</v>
      </c>
      <c r="T30" s="345">
        <v>10.185211407278395</v>
      </c>
      <c r="U30" s="345">
        <f t="shared" si="5"/>
        <v>8.6904730186881842</v>
      </c>
      <c r="V30" s="346">
        <f t="shared" si="6"/>
        <v>2.7407969699565049E-2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10.615622461459582</v>
      </c>
      <c r="C31" s="11">
        <f t="shared" si="12"/>
        <v>19.321313381155701</v>
      </c>
      <c r="D31" s="11">
        <f t="shared" si="12"/>
        <v>8.7056909196961207</v>
      </c>
      <c r="E31" s="11">
        <f t="shared" si="12"/>
        <v>8.4273570771854089</v>
      </c>
      <c r="F31" s="11">
        <f t="shared" si="12"/>
        <v>17.13304799688153</v>
      </c>
      <c r="G31" s="200">
        <f t="shared" si="3"/>
        <v>3.9726937051337563E-2</v>
      </c>
      <c r="H31" s="11"/>
      <c r="I31" s="11" t="str">
        <f>I20</f>
        <v>Professional occupations</v>
      </c>
      <c r="J31" s="11">
        <v>23.307520403243537</v>
      </c>
      <c r="K31" s="11">
        <v>33.891190640915667</v>
      </c>
      <c r="L31" s="11">
        <v>10.583670237672134</v>
      </c>
      <c r="M31" s="11">
        <v>13.076434914960753</v>
      </c>
      <c r="N31" s="11">
        <v>23.660105152632887</v>
      </c>
      <c r="O31" s="11"/>
      <c r="P31" s="10" t="str">
        <f>name!D28</f>
        <v>91 Elementary trades and related occupations</v>
      </c>
      <c r="Q31" s="11">
        <v>8.0312358200201466</v>
      </c>
      <c r="R31" s="11">
        <v>11.060397223068998</v>
      </c>
      <c r="S31" s="345">
        <f t="shared" si="4"/>
        <v>3.0291614030488514</v>
      </c>
      <c r="T31" s="345">
        <v>3.5532943217611255</v>
      </c>
      <c r="U31" s="345">
        <f t="shared" si="5"/>
        <v>6.5824557248099769</v>
      </c>
      <c r="V31" s="346">
        <f t="shared" si="6"/>
        <v>2.4722808760927251E-2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46.242366957986789</v>
      </c>
      <c r="C32" s="11">
        <f t="shared" si="12"/>
        <v>36.956370575801756</v>
      </c>
      <c r="D32" s="11">
        <f t="shared" si="12"/>
        <v>-9.2859963821850293</v>
      </c>
      <c r="E32" s="11">
        <f t="shared" si="12"/>
        <v>18.600966478055962</v>
      </c>
      <c r="F32" s="11">
        <f t="shared" si="12"/>
        <v>9.3149700958709296</v>
      </c>
      <c r="G32" s="200">
        <f t="shared" ref="G32" si="13">IF(B32&gt;0,(1+(E32/B32))^(1/($C$6-$B$6))-1,0)</f>
        <v>2.2794424228522514E-2</v>
      </c>
      <c r="H32" s="11"/>
      <c r="I32" s="11" t="str">
        <f>I21</f>
        <v>Associate professional occupations</v>
      </c>
      <c r="J32" s="11">
        <v>6.4225370568350879</v>
      </c>
      <c r="K32" s="11">
        <v>10.851793937406139</v>
      </c>
      <c r="L32" s="11">
        <v>4.4292568805710504</v>
      </c>
      <c r="M32" s="11">
        <v>4.0143676094160528</v>
      </c>
      <c r="N32" s="11">
        <v>8.4436244899871031</v>
      </c>
      <c r="O32" s="11"/>
      <c r="P32" s="10" t="str">
        <f>name!D29</f>
        <v>92 Elementary administration and service occupations</v>
      </c>
      <c r="Q32" s="11">
        <v>23.239379638015816</v>
      </c>
      <c r="R32" s="11">
        <v>20.469975902688379</v>
      </c>
      <c r="S32" s="345">
        <f t="shared" ref="S32" si="14">R32-Q32</f>
        <v>-2.7694037353274368</v>
      </c>
      <c r="T32" s="345">
        <v>8.5792603703408297</v>
      </c>
      <c r="U32" s="345">
        <f>SUM(S32:T32)</f>
        <v>5.8098566350133929</v>
      </c>
      <c r="V32" s="346">
        <f t="shared" ref="V32" si="15">IF(Q32&gt;0,(1+(T32/Q32))^(1/($C$6-$B$6))-1,0)</f>
        <v>2.1167863216122962E-2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514.84500000000025</v>
      </c>
      <c r="C33" s="11">
        <f>SUM(C62,C91,C120,C149,C178,C207,C236,C265,C294)</f>
        <v>532.91200000000003</v>
      </c>
      <c r="D33" s="11">
        <f t="shared" si="12"/>
        <v>18.066999999999972</v>
      </c>
      <c r="E33" s="11">
        <f t="shared" si="12"/>
        <v>249.53735102495105</v>
      </c>
      <c r="F33" s="11">
        <f t="shared" si="12"/>
        <v>267.60435102495097</v>
      </c>
      <c r="G33" s="200">
        <f t="shared" si="3"/>
        <v>2.6696961595657376E-2</v>
      </c>
      <c r="H33" s="11"/>
      <c r="I33" s="11" t="str">
        <f>I22</f>
        <v>Administrative and secretarial occupations</v>
      </c>
      <c r="J33" s="11">
        <v>2.7185726325887312</v>
      </c>
      <c r="K33" s="11">
        <v>4.9998252396215701</v>
      </c>
      <c r="L33" s="11">
        <v>2.2812526070328385</v>
      </c>
      <c r="M33" s="11">
        <v>1.9512376866600649</v>
      </c>
      <c r="N33" s="11">
        <v>4.2324902936929032</v>
      </c>
      <c r="O33" s="11"/>
      <c r="P33" s="10" t="str">
        <f>name!D3</f>
        <v>All occupations</v>
      </c>
      <c r="Q33" s="11">
        <f>SUM(Q7:Q32)</f>
        <v>269.48054808351867</v>
      </c>
      <c r="R33" s="11">
        <f>SUM(R7:R32)</f>
        <v>274.87712575994351</v>
      </c>
      <c r="S33" s="345">
        <f>R33-Q33</f>
        <v>5.3965776764248403</v>
      </c>
      <c r="T33" s="11">
        <f>SUM(T7:T32)</f>
        <v>108.316453675612</v>
      </c>
      <c r="U33" s="345">
        <f>SUM(S33:T33)</f>
        <v>113.71303135203684</v>
      </c>
      <c r="V33" s="346">
        <f t="shared" si="6"/>
        <v>2.2779635744216709E-2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0.77581472078518643</v>
      </c>
      <c r="K34" s="11">
        <v>1.404777846742056</v>
      </c>
      <c r="L34" s="11">
        <v>0.62896312595686954</v>
      </c>
      <c r="M34" s="11">
        <v>0.52688612263960199</v>
      </c>
      <c r="N34" s="11">
        <v>1.1558492485964713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1.8536063478630194</v>
      </c>
      <c r="K35" s="11">
        <v>3.5987196586159831</v>
      </c>
      <c r="L35" s="11">
        <v>1.7451133107529637</v>
      </c>
      <c r="M35" s="11">
        <v>1.4583400240909086</v>
      </c>
      <c r="N35" s="11">
        <v>3.2034533348438718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0.41713119198612725</v>
      </c>
      <c r="C36" s="11">
        <v>0.60171183168837472</v>
      </c>
      <c r="D36" s="11">
        <f>C36-B36</f>
        <v>0.18458063970224747</v>
      </c>
      <c r="E36" s="11">
        <v>0.25151287376412074</v>
      </c>
      <c r="F36" s="11">
        <f>SUM(D36:E36)</f>
        <v>0.43609351346636821</v>
      </c>
      <c r="G36" s="200">
        <f>IF(B36&gt;0,(1+(E36/B36))^(1/($C$6-$B$6))-1,0)</f>
        <v>3.1956732037902835E-2</v>
      </c>
      <c r="I36" s="11" t="str">
        <f t="shared" si="17"/>
        <v>Sales and customer service occupations</v>
      </c>
      <c r="J36" s="11">
        <v>1.2241494500284467</v>
      </c>
      <c r="K36" s="11">
        <v>2.4075775011475797</v>
      </c>
      <c r="L36" s="11">
        <v>1.1834280511191331</v>
      </c>
      <c r="M36" s="11">
        <v>0.80871457282217929</v>
      </c>
      <c r="N36" s="11">
        <v>1.9921426239413123</v>
      </c>
      <c r="P36" s="10" t="str">
        <f>name!D4</f>
        <v>11 Corporate managers and directors</v>
      </c>
      <c r="Q36" s="11">
        <v>11.535738564818502</v>
      </c>
      <c r="R36" s="11">
        <v>12.972986434202971</v>
      </c>
      <c r="S36" s="345">
        <f>R36-Q36</f>
        <v>1.4372478693844695</v>
      </c>
      <c r="T36" s="345">
        <v>6.9177617031035039</v>
      </c>
      <c r="U36" s="345">
        <f>SUM(S36:T36)</f>
        <v>8.3550095724879725</v>
      </c>
      <c r="V36" s="346">
        <f>IF(Q36&gt;0,(1+(T36/Q36))^(1/($C$6-$B$6))-1,0)</f>
        <v>3.1815917615369838E-2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0.16496269976498343</v>
      </c>
      <c r="C37" s="11">
        <v>0.29594206198969469</v>
      </c>
      <c r="D37" s="11">
        <f t="shared" ref="D37:D60" si="25">C37-B37</f>
        <v>0.13097936222471127</v>
      </c>
      <c r="E37" s="11">
        <v>0.13069087123807185</v>
      </c>
      <c r="F37" s="11">
        <f t="shared" ref="F37:F60" si="26">SUM(D37:E37)</f>
        <v>0.26167023346278312</v>
      </c>
      <c r="G37" s="200">
        <f t="shared" ref="G37:G62" si="27">IF(B37&gt;0,(1+(E37/B37))^(1/($C$6-$B$6))-1,0)</f>
        <v>3.9664364153948695E-2</v>
      </c>
      <c r="I37" s="11" t="str">
        <f t="shared" si="17"/>
        <v>Process, plant and machine operatives</v>
      </c>
      <c r="J37" s="11">
        <v>0.52963217013622965</v>
      </c>
      <c r="K37" s="11">
        <v>1.3700587797790194</v>
      </c>
      <c r="L37" s="11">
        <v>0.84042660964278981</v>
      </c>
      <c r="M37" s="11">
        <v>0.50477879084504418</v>
      </c>
      <c r="N37" s="11">
        <v>1.345205400487834</v>
      </c>
      <c r="P37" s="10" t="str">
        <f>name!D5</f>
        <v>12 Other managers and proprietors</v>
      </c>
      <c r="Q37" s="11">
        <v>6.3917004969137432</v>
      </c>
      <c r="R37" s="11">
        <v>6.1947310495773653</v>
      </c>
      <c r="S37" s="345">
        <f t="shared" ref="S37:S60" si="28">R37-Q37</f>
        <v>-0.19696944733637789</v>
      </c>
      <c r="T37" s="345">
        <v>3.6687078626451597</v>
      </c>
      <c r="U37" s="345">
        <f t="shared" ref="U37:U60" si="29">SUM(S37:T37)</f>
        <v>3.4717384153087818</v>
      </c>
      <c r="V37" s="346">
        <f t="shared" ref="V37:V62" si="30">IF(Q37&gt;0,(1+(T37/Q37))^(1/($C$6-$B$6))-1,0)</f>
        <v>3.0702381531369616E-2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1.1795527442345379</v>
      </c>
      <c r="C38" s="11">
        <v>2.183568369191434</v>
      </c>
      <c r="D38" s="11">
        <f t="shared" si="25"/>
        <v>1.0040156249568961</v>
      </c>
      <c r="E38" s="11">
        <v>0.65460031449624601</v>
      </c>
      <c r="F38" s="11">
        <f t="shared" si="26"/>
        <v>1.6586159394531421</v>
      </c>
      <c r="G38" s="200">
        <f t="shared" si="27"/>
        <v>2.9867169921911296E-2</v>
      </c>
      <c r="I38" s="11" t="str">
        <f t="shared" si="17"/>
        <v>Elementary occupations</v>
      </c>
      <c r="J38" s="11">
        <v>0.90943731695742336</v>
      </c>
      <c r="K38" s="11">
        <v>1.8106885886112507</v>
      </c>
      <c r="L38" s="11">
        <v>0.90125127165382724</v>
      </c>
      <c r="M38" s="11">
        <v>0.70974836750949999</v>
      </c>
      <c r="N38" s="11">
        <v>1.6109996391633272</v>
      </c>
      <c r="P38" s="10" t="str">
        <f>name!D6</f>
        <v>21 Science, research, engineering and technology professionals</v>
      </c>
      <c r="Q38" s="11">
        <v>5.5927674924724959</v>
      </c>
      <c r="R38" s="11">
        <v>9.2603123516068688</v>
      </c>
      <c r="S38" s="345">
        <f t="shared" si="28"/>
        <v>3.6675448591343729</v>
      </c>
      <c r="T38" s="345">
        <v>3.9981745093831917</v>
      </c>
      <c r="U38" s="345">
        <f t="shared" si="29"/>
        <v>7.6657193685175642</v>
      </c>
      <c r="V38" s="346">
        <f t="shared" si="30"/>
        <v>3.6610571036220785E-2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1.2963197931675607</v>
      </c>
      <c r="C39" s="11">
        <v>2.0284770163845507</v>
      </c>
      <c r="D39" s="11">
        <f t="shared" si="25"/>
        <v>0.73215722321698995</v>
      </c>
      <c r="E39" s="11">
        <v>0.77889464976487655</v>
      </c>
      <c r="F39" s="11">
        <f t="shared" si="26"/>
        <v>1.5110518729818665</v>
      </c>
      <c r="G39" s="200">
        <f t="shared" si="27"/>
        <v>3.1866204161076217E-2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16.196072799477765</v>
      </c>
      <c r="R39" s="11">
        <v>16.999531301906142</v>
      </c>
      <c r="S39" s="345">
        <f t="shared" si="28"/>
        <v>0.80345850242837713</v>
      </c>
      <c r="T39" s="345">
        <v>9.327641473596076</v>
      </c>
      <c r="U39" s="345">
        <f t="shared" si="29"/>
        <v>10.131099976024453</v>
      </c>
      <c r="V39" s="346">
        <f t="shared" si="30"/>
        <v>3.0787025848469485E-2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1.6567646521892918</v>
      </c>
      <c r="C40" s="11">
        <v>1.9800756478399322</v>
      </c>
      <c r="D40" s="11">
        <f>C40-B40</f>
        <v>0.32331099565064036</v>
      </c>
      <c r="E40" s="11">
        <v>0.83807404558787035</v>
      </c>
      <c r="F40" s="11">
        <f>SUM(D40:E40)</f>
        <v>1.1613850412385107</v>
      </c>
      <c r="G40" s="200">
        <f>IF(B40&gt;0,(1+(E40/B40))^(1/($C$6-$B$6))-1,0)</f>
        <v>2.7666288314359466E-2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12.245791101003586</v>
      </c>
      <c r="R40" s="11">
        <v>11.345054962377688</v>
      </c>
      <c r="S40" s="345">
        <f t="shared" si="28"/>
        <v>-0.90073613862589852</v>
      </c>
      <c r="T40" s="345">
        <v>5.8875845667718263</v>
      </c>
      <c r="U40" s="345">
        <f t="shared" si="29"/>
        <v>4.9868484281459278</v>
      </c>
      <c r="V40" s="346">
        <f t="shared" si="30"/>
        <v>2.6516940352769858E-2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0.45169652958833956</v>
      </c>
      <c r="C41" s="11">
        <v>0.75398451568108682</v>
      </c>
      <c r="D41" s="11">
        <f t="shared" si="25"/>
        <v>0.30228798609274726</v>
      </c>
      <c r="E41" s="11">
        <v>0.29111374332199785</v>
      </c>
      <c r="F41" s="11">
        <f t="shared" si="26"/>
        <v>0.59340172941474512</v>
      </c>
      <c r="G41" s="200">
        <f t="shared" si="27"/>
        <v>3.3717994864816747E-2</v>
      </c>
      <c r="I41" s="11" t="str">
        <f>I30</f>
        <v>Managers, directors and senior officials</v>
      </c>
      <c r="J41" s="11">
        <f t="array" ref="J41:J49">MMULT(aggregation!$B$13:$AA$21,B94:B119)</f>
        <v>13.804752232694046</v>
      </c>
      <c r="K41" s="11">
        <f t="array" ref="K41:K49">MMULT(aggregation!$B$13:$AA$21,C94:C119)</f>
        <v>16.675784565877301</v>
      </c>
      <c r="L41" s="11">
        <f t="array" ref="L41:L49">MMULT(aggregation!$B$13:$AA$21,D94:D119)</f>
        <v>2.8710323331832566</v>
      </c>
      <c r="M41" s="11">
        <f t="array" ref="M41:M49">MMULT(aggregation!$B$13:$AA$21,E94:E119)</f>
        <v>8.5767449781902059</v>
      </c>
      <c r="N41" s="11">
        <f t="array" ref="N41:N49">MMULT(aggregation!$B$13:$AA$21,F94:F119)</f>
        <v>11.447777311373461</v>
      </c>
      <c r="P41" s="10" t="str">
        <f>name!D9</f>
        <v>24 Business, media and public service professionals</v>
      </c>
      <c r="Q41" s="11">
        <v>14.461619339520748</v>
      </c>
      <c r="R41" s="11">
        <v>17.108688849924906</v>
      </c>
      <c r="S41" s="345">
        <f t="shared" si="28"/>
        <v>2.6470695104041582</v>
      </c>
      <c r="T41" s="345">
        <v>8.4347138927833765</v>
      </c>
      <c r="U41" s="345">
        <f t="shared" si="29"/>
        <v>11.081783403187535</v>
      </c>
      <c r="V41" s="346">
        <f t="shared" si="30"/>
        <v>3.1105889369508644E-2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0.15169734629050111</v>
      </c>
      <c r="C42" s="11">
        <v>0.25993190085150147</v>
      </c>
      <c r="D42" s="11">
        <f t="shared" si="25"/>
        <v>0.10823455456100037</v>
      </c>
      <c r="E42" s="11">
        <v>8.8696381809275887E-2</v>
      </c>
      <c r="F42" s="11">
        <f t="shared" si="26"/>
        <v>0.19693093637027625</v>
      </c>
      <c r="G42" s="200">
        <f t="shared" si="27"/>
        <v>3.1168592201256784E-2</v>
      </c>
      <c r="I42" s="11" t="str">
        <f>I31</f>
        <v>Professional occupations</v>
      </c>
      <c r="J42" s="11">
        <v>33.698443063140019</v>
      </c>
      <c r="K42" s="11">
        <v>38.493508760764847</v>
      </c>
      <c r="L42" s="11">
        <v>4.7950656976248318</v>
      </c>
      <c r="M42" s="11">
        <v>18.234860846796195</v>
      </c>
      <c r="N42" s="11">
        <v>23.029926544421027</v>
      </c>
      <c r="P42" s="10" t="str">
        <f>name!D10</f>
        <v>31 Science, engineering and technology associate professionals</v>
      </c>
      <c r="Q42" s="11">
        <v>2.6035661321738717</v>
      </c>
      <c r="R42" s="11">
        <v>3.2235085611986385</v>
      </c>
      <c r="S42" s="345">
        <f t="shared" si="28"/>
        <v>0.61994242902476682</v>
      </c>
      <c r="T42" s="345">
        <v>1.4332184505432266</v>
      </c>
      <c r="U42" s="345">
        <f t="shared" si="29"/>
        <v>2.0531608795679936</v>
      </c>
      <c r="V42" s="346">
        <f t="shared" si="30"/>
        <v>2.9669378546749225E-2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3.9544385488059573E-2</v>
      </c>
      <c r="C43" s="11">
        <v>0.11591058716893121</v>
      </c>
      <c r="D43" s="11">
        <f t="shared" si="25"/>
        <v>7.6366201680871632E-2</v>
      </c>
      <c r="E43" s="11">
        <v>4.5970239859717647E-2</v>
      </c>
      <c r="F43" s="11">
        <f t="shared" si="26"/>
        <v>0.12233644154058929</v>
      </c>
      <c r="G43" s="200">
        <f t="shared" si="27"/>
        <v>5.2762413597636781E-2</v>
      </c>
      <c r="I43" s="11" t="str">
        <f>I32</f>
        <v>Associate professional occupations</v>
      </c>
      <c r="J43" s="11">
        <v>15.988827155930057</v>
      </c>
      <c r="K43" s="11">
        <v>22.052211491295893</v>
      </c>
      <c r="L43" s="11">
        <v>6.0633843353658383</v>
      </c>
      <c r="M43" s="11">
        <v>10.248573925271813</v>
      </c>
      <c r="N43" s="11">
        <v>16.311958260637653</v>
      </c>
      <c r="P43" s="10" t="str">
        <f>name!D11</f>
        <v>32 Health and social care associate professionals</v>
      </c>
      <c r="Q43" s="11">
        <v>7.7658684194250238</v>
      </c>
      <c r="R43" s="11">
        <v>15.065237009558532</v>
      </c>
      <c r="S43" s="345">
        <f t="shared" si="28"/>
        <v>7.2993685901335077</v>
      </c>
      <c r="T43" s="345">
        <v>7.7806396549033776</v>
      </c>
      <c r="U43" s="345">
        <f t="shared" si="29"/>
        <v>15.080008245036886</v>
      </c>
      <c r="V43" s="346">
        <f t="shared" si="30"/>
        <v>4.7360494305463074E-2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1.900256954913351E-2</v>
      </c>
      <c r="C44" s="11">
        <v>3.5429418048816011E-2</v>
      </c>
      <c r="D44" s="11">
        <f t="shared" si="25"/>
        <v>1.6426848499682501E-2</v>
      </c>
      <c r="E44" s="11">
        <v>1.0138417065443718E-2</v>
      </c>
      <c r="F44" s="11">
        <f t="shared" si="26"/>
        <v>2.6565265565126221E-2</v>
      </c>
      <c r="G44" s="200">
        <f t="shared" si="27"/>
        <v>2.8914911783597619E-2</v>
      </c>
      <c r="I44" s="11" t="str">
        <f>I33</f>
        <v>Administrative and secretarial occupations</v>
      </c>
      <c r="J44" s="11">
        <v>8.9602546299243127</v>
      </c>
      <c r="K44" s="11">
        <v>13.590068162615049</v>
      </c>
      <c r="L44" s="11">
        <v>4.6298135326907364</v>
      </c>
      <c r="M44" s="11">
        <v>6.727469541744532</v>
      </c>
      <c r="N44" s="11">
        <v>11.357283074435268</v>
      </c>
      <c r="P44" s="10" t="str">
        <f>name!D12</f>
        <v>33 Protective service occupations</v>
      </c>
      <c r="Q44" s="11">
        <v>1.2200771116398967</v>
      </c>
      <c r="R44" s="11">
        <v>1.4306566579819835</v>
      </c>
      <c r="S44" s="345">
        <f t="shared" si="28"/>
        <v>0.21057954634208675</v>
      </c>
      <c r="T44" s="345">
        <v>0.5722700591769101</v>
      </c>
      <c r="U44" s="345">
        <f t="shared" si="29"/>
        <v>0.78284960551899685</v>
      </c>
      <c r="V44" s="346">
        <f t="shared" si="30"/>
        <v>2.597235071668158E-2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8.8767825991790089E-2</v>
      </c>
      <c r="C45" s="11">
        <v>0.1192011310054857</v>
      </c>
      <c r="D45" s="11">
        <f t="shared" ref="D45:D46" si="31">C45-B45</f>
        <v>3.0433305013695608E-2</v>
      </c>
      <c r="E45" s="11">
        <v>4.7204916855821462E-2</v>
      </c>
      <c r="F45" s="11">
        <f t="shared" ref="F45:F46" si="32">SUM(D45:E45)</f>
        <v>7.7638221869517077E-2</v>
      </c>
      <c r="G45" s="200">
        <f t="shared" si="27"/>
        <v>2.8836630284649223E-2</v>
      </c>
      <c r="I45" s="11" t="str">
        <f t="shared" ref="I45:I49" si="33">I34</f>
        <v>Skilled trades occupations</v>
      </c>
      <c r="J45" s="11">
        <v>3.6881509264694117</v>
      </c>
      <c r="K45" s="11">
        <v>5.3958438299909917</v>
      </c>
      <c r="L45" s="11">
        <v>1.70769290352158</v>
      </c>
      <c r="M45" s="11">
        <v>2.5780517758386616</v>
      </c>
      <c r="N45" s="11">
        <v>4.2857446793602421</v>
      </c>
      <c r="P45" s="10" t="str">
        <f>name!D13</f>
        <v>34 Culture, media and sports occupations</v>
      </c>
      <c r="Q45" s="11">
        <v>3.273535628862478</v>
      </c>
      <c r="R45" s="11">
        <v>2.9943095320499782</v>
      </c>
      <c r="S45" s="345">
        <f t="shared" si="28"/>
        <v>-0.27922609681249977</v>
      </c>
      <c r="T45" s="345">
        <v>1.4953240029259465</v>
      </c>
      <c r="U45" s="345">
        <f t="shared" si="29"/>
        <v>1.2160979061134467</v>
      </c>
      <c r="V45" s="346">
        <f t="shared" si="30"/>
        <v>2.5399649110613431E-2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0.28951606068078672</v>
      </c>
      <c r="C46" s="11">
        <v>0.48605562041168859</v>
      </c>
      <c r="D46" s="11">
        <f t="shared" si="31"/>
        <v>0.19653955973090187</v>
      </c>
      <c r="E46" s="11">
        <v>0.1758884145510306</v>
      </c>
      <c r="F46" s="11">
        <f t="shared" si="32"/>
        <v>0.37242797428193247</v>
      </c>
      <c r="G46" s="200">
        <f t="shared" si="27"/>
        <v>3.2152478119784611E-2</v>
      </c>
      <c r="I46" s="11" t="str">
        <f t="shared" si="33"/>
        <v>Caring, leisure and other service occupations</v>
      </c>
      <c r="J46" s="11">
        <v>6.6111671168063433</v>
      </c>
      <c r="K46" s="11">
        <v>10.589619415346162</v>
      </c>
      <c r="L46" s="11">
        <v>3.9784522985398185</v>
      </c>
      <c r="M46" s="11">
        <v>5.6579436360869169</v>
      </c>
      <c r="N46" s="11">
        <v>9.6363959346267354</v>
      </c>
      <c r="P46" s="10" t="str">
        <f>name!D14</f>
        <v>35 Business and public service associate professionals</v>
      </c>
      <c r="Q46" s="11">
        <v>13.130440036753035</v>
      </c>
      <c r="R46" s="11">
        <v>14.46480484768891</v>
      </c>
      <c r="S46" s="345">
        <f t="shared" si="28"/>
        <v>1.3343648109358757</v>
      </c>
      <c r="T46" s="345">
        <v>7.2838123804429342</v>
      </c>
      <c r="U46" s="345">
        <f t="shared" si="29"/>
        <v>8.618177191378809</v>
      </c>
      <c r="V46" s="346">
        <f t="shared" si="30"/>
        <v>2.9857050699245713E-2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0.19221244002832472</v>
      </c>
      <c r="C47" s="11">
        <v>0.35081493601250252</v>
      </c>
      <c r="D47" s="11">
        <f t="shared" si="25"/>
        <v>0.1586024959841778</v>
      </c>
      <c r="E47" s="11">
        <v>0.132891934646827</v>
      </c>
      <c r="F47" s="11">
        <f t="shared" si="26"/>
        <v>0.29149443063100478</v>
      </c>
      <c r="G47" s="200">
        <f t="shared" si="27"/>
        <v>3.565734147216526E-2</v>
      </c>
      <c r="I47" s="11" t="str">
        <f t="shared" si="33"/>
        <v>Sales and customer service occupations</v>
      </c>
      <c r="J47" s="11">
        <v>5.4488425421868136</v>
      </c>
      <c r="K47" s="11">
        <v>8.7507912375418986</v>
      </c>
      <c r="L47" s="11">
        <v>3.301948695355085</v>
      </c>
      <c r="M47" s="11">
        <v>3.8586241324215669</v>
      </c>
      <c r="N47" s="11">
        <v>7.1605728277766509</v>
      </c>
      <c r="P47" s="10" t="str">
        <f>name!D15</f>
        <v>41 Administrative occupations</v>
      </c>
      <c r="Q47" s="11">
        <v>30.846637027637957</v>
      </c>
      <c r="R47" s="11">
        <v>28.98589249193429</v>
      </c>
      <c r="S47" s="345">
        <f t="shared" si="28"/>
        <v>-1.8607445357036667</v>
      </c>
      <c r="T47" s="345">
        <v>16.927491999395091</v>
      </c>
      <c r="U47" s="345">
        <f t="shared" si="29"/>
        <v>15.066747463691424</v>
      </c>
      <c r="V47" s="346">
        <f t="shared" si="30"/>
        <v>2.9593195449404419E-2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1.9422382480105558E-2</v>
      </c>
      <c r="C48" s="11">
        <v>4.8220456974661936E-2</v>
      </c>
      <c r="D48" s="11">
        <f t="shared" si="25"/>
        <v>2.8798074494556378E-2</v>
      </c>
      <c r="E48" s="11">
        <v>1.8473417909930893E-2</v>
      </c>
      <c r="F48" s="11">
        <f t="shared" si="26"/>
        <v>4.7271492404487275E-2</v>
      </c>
      <c r="G48" s="200">
        <f t="shared" si="27"/>
        <v>4.5568695989835595E-2</v>
      </c>
      <c r="I48" s="11" t="str">
        <f t="shared" si="33"/>
        <v>Process, plant and machine operatives</v>
      </c>
      <c r="J48" s="11">
        <v>1.7242701133487217</v>
      </c>
      <c r="K48" s="11">
        <v>3.3099214826266703</v>
      </c>
      <c r="L48" s="11">
        <v>1.585651369277949</v>
      </c>
      <c r="M48" s="11">
        <v>1.4753934416470349</v>
      </c>
      <c r="N48" s="11">
        <v>3.0610448109249839</v>
      </c>
      <c r="P48" s="10" t="str">
        <f>name!D16</f>
        <v>42 Secretarial and related occupations</v>
      </c>
      <c r="Q48" s="11">
        <v>8.462952040629391</v>
      </c>
      <c r="R48" s="11">
        <v>5.6934891397362994</v>
      </c>
      <c r="S48" s="345">
        <f t="shared" si="28"/>
        <v>-2.7694629008930916</v>
      </c>
      <c r="T48" s="345">
        <v>3.8847338625880026</v>
      </c>
      <c r="U48" s="345">
        <f t="shared" si="29"/>
        <v>1.115270961694911</v>
      </c>
      <c r="V48" s="346">
        <f t="shared" si="30"/>
        <v>2.5504521615824061E-2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1.8945121710926761E-2</v>
      </c>
      <c r="C49" s="11">
        <v>2.7841335331566967E-2</v>
      </c>
      <c r="D49" s="11">
        <f t="shared" si="25"/>
        <v>8.8962136206402059E-3</v>
      </c>
      <c r="E49" s="11">
        <v>1.5752030972573612E-2</v>
      </c>
      <c r="F49" s="11">
        <f t="shared" si="26"/>
        <v>2.4648244593213818E-2</v>
      </c>
      <c r="G49" s="200">
        <f t="shared" si="27"/>
        <v>4.1165484611362713E-2</v>
      </c>
      <c r="I49" s="11" t="str">
        <f t="shared" si="33"/>
        <v>Elementary occupations</v>
      </c>
      <c r="J49" s="11">
        <v>3.9789372439511679</v>
      </c>
      <c r="K49" s="11">
        <v>6.6919363585978235</v>
      </c>
      <c r="L49" s="11">
        <v>2.7129991146466566</v>
      </c>
      <c r="M49" s="11">
        <v>3.4275699837869662</v>
      </c>
      <c r="N49" s="11">
        <v>6.1405690984336232</v>
      </c>
      <c r="P49" s="10" t="str">
        <f>name!D17</f>
        <v>51 Skilled agricultural and related trades</v>
      </c>
      <c r="Q49" s="11">
        <v>2.3191259858911213</v>
      </c>
      <c r="R49" s="11">
        <v>2.4998350174203847</v>
      </c>
      <c r="S49" s="345">
        <f t="shared" si="28"/>
        <v>0.18070903152926343</v>
      </c>
      <c r="T49" s="345">
        <v>1.6630126667713898</v>
      </c>
      <c r="U49" s="345">
        <f t="shared" si="29"/>
        <v>1.8437216983006532</v>
      </c>
      <c r="V49" s="346">
        <f t="shared" si="30"/>
        <v>3.6699292985259868E-2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1.5206961044977079E-2</v>
      </c>
      <c r="C50" s="11">
        <v>2.711416492755897E-2</v>
      </c>
      <c r="D50" s="11">
        <f t="shared" si="25"/>
        <v>1.1907203882581891E-2</v>
      </c>
      <c r="E50" s="11">
        <v>9.5185340902249026E-3</v>
      </c>
      <c r="F50" s="11">
        <f t="shared" si="26"/>
        <v>2.1425737972806794E-2</v>
      </c>
      <c r="G50" s="200">
        <f t="shared" si="27"/>
        <v>3.2936215213237308E-2</v>
      </c>
      <c r="O50" s="71"/>
      <c r="P50" s="10" t="str">
        <f>name!D18</f>
        <v>52 Skilled metal, electrical and electronic trades</v>
      </c>
      <c r="Q50" s="11">
        <v>0.35625565955151378</v>
      </c>
      <c r="R50" s="11">
        <v>0.75560038233866911</v>
      </c>
      <c r="S50" s="345">
        <f t="shared" si="28"/>
        <v>0.39934472278715533</v>
      </c>
      <c r="T50" s="345">
        <v>0.34412590043402691</v>
      </c>
      <c r="U50" s="345">
        <f t="shared" si="29"/>
        <v>0.74347062322118229</v>
      </c>
      <c r="V50" s="346">
        <f t="shared" si="30"/>
        <v>4.6095969300851136E-2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2.9716582092465162E-3</v>
      </c>
      <c r="C51" s="11">
        <v>4.8820143539467509E-3</v>
      </c>
      <c r="D51" s="11">
        <f t="shared" ref="D51" si="34">C51-B51</f>
        <v>1.9103561447002346E-3</v>
      </c>
      <c r="E51" s="11">
        <v>2.1424617422354103E-3</v>
      </c>
      <c r="F51" s="11">
        <f t="shared" ref="F51" si="35">SUM(D51:E51)</f>
        <v>4.0528178869356449E-3</v>
      </c>
      <c r="G51" s="200">
        <f t="shared" si="27"/>
        <v>3.6855264035501323E-2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0.15473703533210023</v>
      </c>
      <c r="R51" s="11">
        <v>7.7283079857544595E-2</v>
      </c>
      <c r="S51" s="345">
        <f t="shared" si="28"/>
        <v>-7.7453955474555636E-2</v>
      </c>
      <c r="T51" s="345">
        <v>4.2934027923370817E-2</v>
      </c>
      <c r="U51" s="345">
        <f t="shared" si="29"/>
        <v>-3.4519927551184819E-2</v>
      </c>
      <c r="V51" s="346">
        <f t="shared" si="30"/>
        <v>1.6459131511836089E-2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3.0561953138294334E-2</v>
      </c>
      <c r="C52" s="11">
        <v>6.04132788008854E-2</v>
      </c>
      <c r="D52" s="11">
        <f t="shared" si="25"/>
        <v>2.9851325662591067E-2</v>
      </c>
      <c r="E52" s="11">
        <v>2.0928455595235311E-2</v>
      </c>
      <c r="F52" s="11">
        <f t="shared" si="26"/>
        <v>5.0779781257826381E-2</v>
      </c>
      <c r="G52" s="200">
        <f t="shared" si="27"/>
        <v>3.5387733758361462E-2</v>
      </c>
      <c r="I52" s="11" t="str">
        <f>I41</f>
        <v>Managers, directors and senior officials</v>
      </c>
      <c r="J52" s="11">
        <f t="array" ref="J52:J60">MMULT(aggregation!$B$13:$AA$21,B123:B148)</f>
        <v>3.1173943613257382</v>
      </c>
      <c r="K52" s="11">
        <f t="array" ref="K52:K60">MMULT(aggregation!$B$13:$AA$21,C123:C148)</f>
        <v>3.4032632839846357</v>
      </c>
      <c r="L52" s="11">
        <f t="array" ref="L52:L60">MMULT(aggregation!$B$13:$AA$21,D123:D148)</f>
        <v>0.2858689226588973</v>
      </c>
      <c r="M52" s="11">
        <f t="array" ref="M52:M60">MMULT(aggregation!$B$13:$AA$21,E123:E148)</f>
        <v>1.7451126793968057</v>
      </c>
      <c r="N52" s="11">
        <f t="array" ref="N52:N60">MMULT(aggregation!$B$13:$AA$21,F123:F148)</f>
        <v>2.0309816020557032</v>
      </c>
      <c r="P52" s="10" t="str">
        <f>name!D20</f>
        <v>54 Textiles, printing and other skilled trades</v>
      </c>
      <c r="Q52" s="11">
        <v>4.1498154676065209</v>
      </c>
      <c r="R52" s="11">
        <v>3.6594975725322216</v>
      </c>
      <c r="S52" s="345">
        <f t="shared" si="28"/>
        <v>-0.49031789507429924</v>
      </c>
      <c r="T52" s="345">
        <v>2.1420085993061253</v>
      </c>
      <c r="U52" s="345">
        <f t="shared" si="29"/>
        <v>1.6516907042318261</v>
      </c>
      <c r="V52" s="346">
        <f t="shared" si="30"/>
        <v>2.8134310140405461E-2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2.7953604330419924E-2</v>
      </c>
      <c r="C53" s="11">
        <v>5.8395102922470438E-2</v>
      </c>
      <c r="D53" s="11">
        <f t="shared" si="25"/>
        <v>3.0441498592050514E-2</v>
      </c>
      <c r="E53" s="11">
        <v>2.2618629826166217E-2</v>
      </c>
      <c r="F53" s="11">
        <f t="shared" si="26"/>
        <v>5.306012841821673E-2</v>
      </c>
      <c r="G53" s="200">
        <f t="shared" si="27"/>
        <v>4.0315226603052645E-2</v>
      </c>
      <c r="I53" s="11" t="str">
        <f>I42</f>
        <v>Professional occupations</v>
      </c>
      <c r="J53" s="11">
        <v>5.3088962820512773</v>
      </c>
      <c r="K53" s="11">
        <v>3.4927893939705674</v>
      </c>
      <c r="L53" s="11">
        <v>-1.8161068880807099</v>
      </c>
      <c r="M53" s="11">
        <v>1.5183293584439783</v>
      </c>
      <c r="N53" s="11">
        <v>-0.2977775296367316</v>
      </c>
      <c r="P53" s="10" t="str">
        <f>name!D21</f>
        <v>61 Caring personal service occupations</v>
      </c>
      <c r="Q53" s="11">
        <v>36.609951791537007</v>
      </c>
      <c r="R53" s="11">
        <v>38.645422003512493</v>
      </c>
      <c r="S53" s="345">
        <f t="shared" si="28"/>
        <v>2.0354702119754862</v>
      </c>
      <c r="T53" s="345">
        <v>21.711548124761606</v>
      </c>
      <c r="U53" s="345">
        <f t="shared" si="29"/>
        <v>23.747018336737092</v>
      </c>
      <c r="V53" s="346">
        <f t="shared" si="30"/>
        <v>3.1530250407969529E-2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1.0603118405203848E-2</v>
      </c>
      <c r="C54" s="11">
        <v>2.2173363896481803E-2</v>
      </c>
      <c r="D54" s="11">
        <f t="shared" ref="D54:D55" si="36">C54-B54</f>
        <v>1.1570245491277956E-2</v>
      </c>
      <c r="E54" s="11">
        <v>7.8604336700473145E-3</v>
      </c>
      <c r="F54" s="11">
        <f t="shared" ref="F54:F55" si="37">SUM(D54:E54)</f>
        <v>1.9430679161325272E-2</v>
      </c>
      <c r="G54" s="200">
        <f t="shared" si="27"/>
        <v>3.7668841741552717E-2</v>
      </c>
      <c r="I54" s="11" t="str">
        <f>I43</f>
        <v>Associate professional occupations</v>
      </c>
      <c r="J54" s="11">
        <v>4.7510542916393614</v>
      </c>
      <c r="K54" s="11">
        <v>5.2953488622167804</v>
      </c>
      <c r="L54" s="11">
        <v>0.54429457057741826</v>
      </c>
      <c r="M54" s="11">
        <v>2.3732619583775758</v>
      </c>
      <c r="N54" s="11">
        <v>2.9175565289549943</v>
      </c>
      <c r="P54" s="10" t="str">
        <f>name!D22</f>
        <v>62 Leisure, travel and related personal service occupations</v>
      </c>
      <c r="Q54" s="11">
        <v>9.3398575175119802</v>
      </c>
      <c r="R54" s="11">
        <v>8.3615077833678448</v>
      </c>
      <c r="S54" s="345">
        <f t="shared" si="28"/>
        <v>-0.9783497341441354</v>
      </c>
      <c r="T54" s="345">
        <v>4.5708904999179385</v>
      </c>
      <c r="U54" s="345">
        <f t="shared" si="29"/>
        <v>3.5925407657738031</v>
      </c>
      <c r="V54" s="346">
        <f t="shared" si="30"/>
        <v>2.691386013777608E-2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1.1601351558866127E-3</v>
      </c>
      <c r="C55" s="11">
        <v>2.3867702958965103E-3</v>
      </c>
      <c r="D55" s="11">
        <f t="shared" si="36"/>
        <v>1.2266351400098976E-3</v>
      </c>
      <c r="E55" s="11">
        <v>9.7510724732304118E-4</v>
      </c>
      <c r="F55" s="11">
        <f t="shared" si="37"/>
        <v>2.2017423873329387E-3</v>
      </c>
      <c r="G55" s="200">
        <f t="shared" si="27"/>
        <v>4.1507911279947018E-2</v>
      </c>
      <c r="I55" s="11" t="str">
        <f>I44</f>
        <v>Administrative and secretarial occupations</v>
      </c>
      <c r="J55" s="11">
        <v>3.7331584050566464</v>
      </c>
      <c r="K55" s="11">
        <v>5.1924346422584993</v>
      </c>
      <c r="L55" s="11">
        <v>1.4592762372018533</v>
      </c>
      <c r="M55" s="11">
        <v>2.7403018017983878</v>
      </c>
      <c r="N55" s="11">
        <v>4.1995780390002411</v>
      </c>
      <c r="P55" s="10" t="str">
        <f>name!D23</f>
        <v>63 Community and civil enforcement occupations</v>
      </c>
      <c r="Q55" s="11">
        <v>0.10520091659139465</v>
      </c>
      <c r="R55" s="11">
        <v>0.13700213842974718</v>
      </c>
      <c r="S55" s="345">
        <f t="shared" si="28"/>
        <v>3.1801221838352531E-2</v>
      </c>
      <c r="T55" s="345">
        <v>7.9443045671065041E-2</v>
      </c>
      <c r="U55" s="345">
        <f t="shared" si="29"/>
        <v>0.11124426750941757</v>
      </c>
      <c r="V55" s="346">
        <f t="shared" si="30"/>
        <v>3.8215972013607269E-2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5.8241852536194849E-2</v>
      </c>
      <c r="C56" s="11">
        <v>9.1812022630362408E-2</v>
      </c>
      <c r="D56" s="11">
        <f t="shared" si="25"/>
        <v>3.3570170094167559E-2</v>
      </c>
      <c r="E56" s="11">
        <v>3.2316950021191032E-2</v>
      </c>
      <c r="F56" s="11">
        <f t="shared" si="26"/>
        <v>6.5887120115358591E-2</v>
      </c>
      <c r="G56" s="200">
        <f t="shared" si="27"/>
        <v>2.9863578398037216E-2</v>
      </c>
      <c r="I56" s="11" t="str">
        <f t="shared" ref="I56:I60" si="38">I45</f>
        <v>Skilled trades occupations</v>
      </c>
      <c r="J56" s="11">
        <v>1.4753144738254433</v>
      </c>
      <c r="K56" s="11">
        <v>1.9747849022018706</v>
      </c>
      <c r="L56" s="11">
        <v>0.49947042837642719</v>
      </c>
      <c r="M56" s="11">
        <v>0.95732710171769264</v>
      </c>
      <c r="N56" s="11">
        <v>1.4567975300941198</v>
      </c>
      <c r="P56" s="10" t="str">
        <f>name!D24</f>
        <v>71 Sales occupations</v>
      </c>
      <c r="Q56" s="11">
        <v>21.502087893397537</v>
      </c>
      <c r="R56" s="11">
        <v>19.983917462050208</v>
      </c>
      <c r="S56" s="345">
        <f t="shared" si="28"/>
        <v>-1.518170431347329</v>
      </c>
      <c r="T56" s="345">
        <v>11.48578692973987</v>
      </c>
      <c r="U56" s="345">
        <f t="shared" si="29"/>
        <v>9.967616498392541</v>
      </c>
      <c r="V56" s="346">
        <f t="shared" si="30"/>
        <v>2.8943623994575285E-2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2.2954620571361266E-2</v>
      </c>
      <c r="C57" s="11">
        <v>4.9056546698909798E-2</v>
      </c>
      <c r="D57" s="11">
        <f t="shared" si="25"/>
        <v>2.6101926127548532E-2</v>
      </c>
      <c r="E57" s="11">
        <v>1.5419976740307548E-2</v>
      </c>
      <c r="F57" s="11">
        <f t="shared" si="26"/>
        <v>4.1521902867856078E-2</v>
      </c>
      <c r="G57" s="200">
        <f t="shared" si="27"/>
        <v>3.4852009946023221E-2</v>
      </c>
      <c r="I57" s="11" t="str">
        <f t="shared" si="38"/>
        <v>Caring, leisure and other service occupations</v>
      </c>
      <c r="J57" s="11">
        <v>4.9718385279936035</v>
      </c>
      <c r="K57" s="11">
        <v>5.9303339353184112</v>
      </c>
      <c r="L57" s="11">
        <v>0.95849540732480765</v>
      </c>
      <c r="M57" s="11">
        <v>3.2061182996173918</v>
      </c>
      <c r="N57" s="11">
        <v>4.1646137069421991</v>
      </c>
      <c r="P57" s="10" t="str">
        <f>name!D25</f>
        <v>72 Customer service occupations</v>
      </c>
      <c r="Q57" s="11">
        <v>5.3894839884851731</v>
      </c>
      <c r="R57" s="11">
        <v>6.0195788952239262</v>
      </c>
      <c r="S57" s="345">
        <f t="shared" si="28"/>
        <v>0.63009490673875312</v>
      </c>
      <c r="T57" s="345">
        <v>3.0943666727839272</v>
      </c>
      <c r="U57" s="345">
        <f t="shared" si="29"/>
        <v>3.7244615795226803</v>
      </c>
      <c r="V57" s="346">
        <f t="shared" si="30"/>
        <v>3.0709760285896781E-2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3.0618413289373453E-2</v>
      </c>
      <c r="C58" s="11">
        <v>8.4676401957181666E-2</v>
      </c>
      <c r="D58" s="11">
        <f t="shared" ref="D58:D59" si="39">C58-B58</f>
        <v>5.4057988667808213E-2</v>
      </c>
      <c r="E58" s="11">
        <v>2.8430650313050025E-2</v>
      </c>
      <c r="F58" s="11">
        <f t="shared" ref="F58:F59" si="40">SUM(D58:E58)</f>
        <v>8.2488638980858231E-2</v>
      </c>
      <c r="G58" s="200">
        <f t="shared" si="27"/>
        <v>4.4757158662347196E-2</v>
      </c>
      <c r="I58" s="11" t="str">
        <f t="shared" si="38"/>
        <v>Sales and customer service occupations</v>
      </c>
      <c r="J58" s="11">
        <v>1.9285968752906255</v>
      </c>
      <c r="K58" s="11">
        <v>2.9663071575717819</v>
      </c>
      <c r="L58" s="11">
        <v>1.0377102822811564</v>
      </c>
      <c r="M58" s="11">
        <v>1.361939910949026</v>
      </c>
      <c r="N58" s="11">
        <v>2.3996501932301824</v>
      </c>
      <c r="P58" s="10" t="str">
        <f>name!D26</f>
        <v>81 Process, plant and machine operatives</v>
      </c>
      <c r="Q58" s="11">
        <v>5.076471163918395</v>
      </c>
      <c r="R58" s="11">
        <v>6.0045443384178228</v>
      </c>
      <c r="S58" s="345">
        <f t="shared" si="28"/>
        <v>0.92807317449942772</v>
      </c>
      <c r="T58" s="345">
        <v>2.7764491431908094</v>
      </c>
      <c r="U58" s="345">
        <f t="shared" si="29"/>
        <v>3.7045223176902371</v>
      </c>
      <c r="V58" s="346">
        <f t="shared" si="30"/>
        <v>2.9511694948809231E-2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3.4685419412176212E-2</v>
      </c>
      <c r="C59" s="11">
        <v>7.4961816563795289E-2</v>
      </c>
      <c r="D59" s="11">
        <f t="shared" si="39"/>
        <v>4.0276397151619077E-2</v>
      </c>
      <c r="E59" s="11">
        <v>3.4288072760488911E-2</v>
      </c>
      <c r="F59" s="11">
        <f t="shared" si="40"/>
        <v>7.4564469912107995E-2</v>
      </c>
      <c r="G59" s="200">
        <f t="shared" si="27"/>
        <v>4.6893132737416909E-2</v>
      </c>
      <c r="I59" s="11" t="str">
        <f t="shared" si="38"/>
        <v>Process, plant and machine operatives</v>
      </c>
      <c r="J59" s="11">
        <v>0.84588759004762903</v>
      </c>
      <c r="K59" s="11">
        <v>1.3012193785821795</v>
      </c>
      <c r="L59" s="11">
        <v>0.45533178853455059</v>
      </c>
      <c r="M59" s="11">
        <v>0.61483636275213716</v>
      </c>
      <c r="N59" s="11">
        <v>1.0701681512866879</v>
      </c>
      <c r="P59" s="10" t="str">
        <f>name!D27</f>
        <v>82 Transport and mobile machine drivers and operatives</v>
      </c>
      <c r="Q59" s="11">
        <v>1.0473243439200661</v>
      </c>
      <c r="R59" s="11">
        <v>1.4041715459609718</v>
      </c>
      <c r="S59" s="345">
        <f t="shared" si="28"/>
        <v>0.3568472020409057</v>
      </c>
      <c r="T59" s="345">
        <v>0.80248845744087716</v>
      </c>
      <c r="U59" s="345">
        <f t="shared" si="29"/>
        <v>1.159335659481783</v>
      </c>
      <c r="V59" s="346">
        <f t="shared" si="30"/>
        <v>3.8651307491830877E-2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3.5835413158359262E-4</v>
      </c>
      <c r="C60" s="11">
        <v>3.4850160489340825E-3</v>
      </c>
      <c r="D60" s="11">
        <f t="shared" si="25"/>
        <v>3.12666191735049E-3</v>
      </c>
      <c r="E60" s="11">
        <v>1.4287988565171526E-3</v>
      </c>
      <c r="F60" s="11">
        <f t="shared" si="26"/>
        <v>4.5554607738676426E-3</v>
      </c>
      <c r="G60" s="200">
        <f t="shared" si="27"/>
        <v>0.11307207627750837</v>
      </c>
      <c r="I60" s="11" t="str">
        <f t="shared" si="38"/>
        <v>Elementary occupations</v>
      </c>
      <c r="J60" s="11">
        <v>2.0168877459404846</v>
      </c>
      <c r="K60" s="11">
        <v>3.5304235981458154</v>
      </c>
      <c r="L60" s="11">
        <v>1.513535852205331</v>
      </c>
      <c r="M60" s="11">
        <v>1.7680650412845176</v>
      </c>
      <c r="N60" s="11">
        <v>3.2816008934898484</v>
      </c>
      <c r="P60" s="10" t="str">
        <f>name!D28</f>
        <v>91 Elementary trades and related occupations</v>
      </c>
      <c r="Q60" s="11">
        <v>2.5843866414394396</v>
      </c>
      <c r="R60" s="11">
        <v>8.2609161580866992</v>
      </c>
      <c r="S60" s="345">
        <f t="shared" si="28"/>
        <v>5.6765295166472596</v>
      </c>
      <c r="T60" s="345">
        <v>4.8740627554242852</v>
      </c>
      <c r="U60" s="345">
        <f t="shared" si="29"/>
        <v>10.550592272071544</v>
      </c>
      <c r="V60" s="346">
        <f t="shared" si="30"/>
        <v>7.3213360683039408E-2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3.0333302655332833E-2</v>
      </c>
      <c r="C61" s="11">
        <v>5.1484662803611428E-2</v>
      </c>
      <c r="D61" s="11">
        <f t="shared" ref="D61" si="41">C61-B61</f>
        <v>2.1151360148278595E-2</v>
      </c>
      <c r="E61" s="11">
        <v>2.0481419863272603E-2</v>
      </c>
      <c r="F61" s="11">
        <f t="shared" ref="F61" si="42">SUM(D61:E61)</f>
        <v>4.1632780011551199E-2</v>
      </c>
      <c r="G61" s="200">
        <f t="shared" ref="G61" si="43">IF(B61&gt;0,(1+(E61/B61))^(1/($C$6-$B$6))-1,0)</f>
        <v>3.4994377806223609E-2</v>
      </c>
      <c r="P61" s="10" t="str">
        <f>name!D29</f>
        <v>92 Elementary administration and service occupations</v>
      </c>
      <c r="Q61" s="11">
        <v>23.002987319970973</v>
      </c>
      <c r="R61" s="11">
        <v>16.486394673113359</v>
      </c>
      <c r="S61" s="345">
        <f t="shared" ref="S61" si="44">R61-Q61</f>
        <v>-6.5165926468576139</v>
      </c>
      <c r="T61" s="345">
        <v>10.021706107715127</v>
      </c>
      <c r="U61" s="345">
        <f t="shared" ref="U61" si="45">SUM(S61:T61)</f>
        <v>3.5051134608575136</v>
      </c>
      <c r="V61" s="346">
        <f t="shared" ref="V61" si="46">IF(Q61&gt;0,(1+(T61/Q61))^(1/($C$6-$B$6))-1,0)</f>
        <v>2.4401730978444336E-2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6.2511851360305197</v>
      </c>
      <c r="C62" s="11">
        <f t="shared" ref="C62:F62" si="47">SUM(C36:C61)</f>
        <v>9.8180059904802608</v>
      </c>
      <c r="D62" s="11">
        <f t="shared" si="47"/>
        <v>3.5668208544497428</v>
      </c>
      <c r="E62" s="11">
        <f t="shared" si="47"/>
        <v>3.676311742569863</v>
      </c>
      <c r="F62" s="11">
        <f t="shared" si="47"/>
        <v>7.243132597019609</v>
      </c>
      <c r="G62" s="200">
        <f t="shared" si="27"/>
        <v>3.1316168639695219E-2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245.36445191648173</v>
      </c>
      <c r="R62" s="11">
        <f>SUM(R36:R61)</f>
        <v>258.03487424005647</v>
      </c>
      <c r="S62" s="345">
        <f>R62-Q62</f>
        <v>12.670422323574741</v>
      </c>
      <c r="T62" s="11">
        <f>SUM(T36:T61)</f>
        <v>141.22089734933903</v>
      </c>
      <c r="U62" s="345">
        <f>SUM(S62:T62)</f>
        <v>153.89131967291377</v>
      </c>
      <c r="V62" s="346">
        <f t="shared" si="30"/>
        <v>3.0771138600786729E-2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4.2180842099596569</v>
      </c>
      <c r="K63" s="11">
        <f t="array" ref="K63:K71">MMULT(aggregation!$B$13:$AA$21,C152:C177)</f>
        <v>4.5848133323271769</v>
      </c>
      <c r="L63" s="11">
        <f t="array" ref="L63:L71">MMULT(aggregation!$B$13:$AA$21,D152:D177)</f>
        <v>0.3667291223675202</v>
      </c>
      <c r="M63" s="11">
        <f t="array" ref="M63:M71">MMULT(aggregation!$B$13:$AA$21,E152:E177)</f>
        <v>2.2773047390811656</v>
      </c>
      <c r="N63" s="11">
        <f t="array" ref="N63:N71">MMULT(aggregation!$B$13:$AA$21,F152:F177)</f>
        <v>2.644033861448686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5.533661706623632</v>
      </c>
      <c r="K64" s="11">
        <v>6.5933952503318469</v>
      </c>
      <c r="L64" s="11">
        <v>1.0597335437082154</v>
      </c>
      <c r="M64" s="11">
        <v>2.5641496987214234</v>
      </c>
      <c r="N64" s="11">
        <v>3.6238832424296388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3.7091591379940407</v>
      </c>
      <c r="C65" s="11">
        <v>5.0903125146877928</v>
      </c>
      <c r="D65" s="11">
        <f>C65-B65</f>
        <v>1.381153376693752</v>
      </c>
      <c r="E65" s="11">
        <v>2.1535765279155448</v>
      </c>
      <c r="F65" s="11">
        <f>SUM(D65:E65)</f>
        <v>3.5347299046092968</v>
      </c>
      <c r="G65" s="200">
        <f>IF(B65&gt;0,(1+(E65/B65))^(1/($C$6-$B$6))-1,0)</f>
        <v>3.0991274534631241E-2</v>
      </c>
      <c r="I65" s="11" t="str">
        <f>I54</f>
        <v>Associate professional occupations</v>
      </c>
      <c r="J65" s="11">
        <v>4.1335006757069905</v>
      </c>
      <c r="K65" s="11">
        <v>4.73431146038482</v>
      </c>
      <c r="L65" s="11">
        <v>0.60081078467782867</v>
      </c>
      <c r="M65" s="11">
        <v>2.0114317693592976</v>
      </c>
      <c r="N65" s="11">
        <v>2.6122425540371257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1.4639151183220365</v>
      </c>
      <c r="C66" s="11">
        <v>2.5687214179745523</v>
      </c>
      <c r="D66" s="11">
        <f t="shared" ref="D66:D89" si="50">C66-B66</f>
        <v>1.1048062996525159</v>
      </c>
      <c r="E66" s="11">
        <v>1.0993322092985649</v>
      </c>
      <c r="F66" s="11">
        <f t="shared" ref="F66:F89" si="51">SUM(D66:E66)</f>
        <v>2.2041385089510808</v>
      </c>
      <c r="G66" s="200">
        <f t="shared" ref="G66:G89" si="52">IF(B66&gt;0,(1+(E66/B66))^(1/($C$6-$B$6))-1,0)</f>
        <v>3.8050083757943165E-2</v>
      </c>
      <c r="I66" s="11" t="str">
        <f>I55</f>
        <v>Administrative and secretarial occupations</v>
      </c>
      <c r="J66" s="11">
        <v>3.2751745168960569</v>
      </c>
      <c r="K66" s="11">
        <v>4.1979389438621357</v>
      </c>
      <c r="L66" s="11">
        <v>0.9227644269660793</v>
      </c>
      <c r="M66" s="11">
        <v>2.1671360741828107</v>
      </c>
      <c r="N66" s="11">
        <v>3.08990050114889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4.4020512238924958</v>
      </c>
      <c r="C67" s="11">
        <v>8.9689926153910893</v>
      </c>
      <c r="D67" s="11">
        <f t="shared" si="50"/>
        <v>4.5669413914985935</v>
      </c>
      <c r="E67" s="11">
        <v>2.7709238787396169</v>
      </c>
      <c r="F67" s="11">
        <f t="shared" si="51"/>
        <v>7.3378652702382103</v>
      </c>
      <c r="G67" s="200">
        <f t="shared" si="52"/>
        <v>3.3085538320734909E-2</v>
      </c>
      <c r="I67" s="11" t="str">
        <f t="shared" ref="I67:I71" si="53">I56</f>
        <v>Skilled trades occupations</v>
      </c>
      <c r="J67" s="11">
        <v>2.9262437836592983</v>
      </c>
      <c r="K67" s="11">
        <v>3.594108552818287</v>
      </c>
      <c r="L67" s="11">
        <v>0.66786476915898862</v>
      </c>
      <c r="M67" s="11">
        <v>1.6279474764012229</v>
      </c>
      <c r="N67" s="11">
        <v>2.2958122455602119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3.8115023550599458</v>
      </c>
      <c r="C68" s="11">
        <v>5.1745248841407383</v>
      </c>
      <c r="D68" s="11">
        <f t="shared" si="50"/>
        <v>1.3630225290807925</v>
      </c>
      <c r="E68" s="11">
        <v>2.0938607654629484</v>
      </c>
      <c r="F68" s="11">
        <f t="shared" si="51"/>
        <v>3.4568832945437409</v>
      </c>
      <c r="G68" s="200">
        <f t="shared" si="52"/>
        <v>2.9619346480475706E-2</v>
      </c>
      <c r="I68" s="11" t="str">
        <f t="shared" si="53"/>
        <v>Caring, leisure and other service occupations</v>
      </c>
      <c r="J68" s="11">
        <v>3.4677963976895518</v>
      </c>
      <c r="K68" s="11">
        <v>4.7018696764586059</v>
      </c>
      <c r="L68" s="11">
        <v>1.2340732787690536</v>
      </c>
      <c r="M68" s="11">
        <v>2.4153670263672491</v>
      </c>
      <c r="N68" s="11">
        <v>3.6494403051363027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9.0602830466007909</v>
      </c>
      <c r="C69" s="11">
        <v>10.636409495562843</v>
      </c>
      <c r="D69" s="11">
        <f t="shared" ref="D69" si="54">C69-B69</f>
        <v>1.5761264489620519</v>
      </c>
      <c r="E69" s="11">
        <v>4.6277093181880744</v>
      </c>
      <c r="F69" s="11">
        <f t="shared" ref="F69" si="55">SUM(D69:E69)</f>
        <v>6.2038357671501263</v>
      </c>
      <c r="G69" s="200">
        <f t="shared" si="52"/>
        <v>2.7889743481444462E-2</v>
      </c>
      <c r="I69" s="11" t="str">
        <f t="shared" si="53"/>
        <v>Sales and customer service occupations</v>
      </c>
      <c r="J69" s="11">
        <v>1.7758258825700661</v>
      </c>
      <c r="K69" s="11">
        <v>2.4070459499320256</v>
      </c>
      <c r="L69" s="11">
        <v>0.63122006736195946</v>
      </c>
      <c r="M69" s="11">
        <v>0.98192811039954553</v>
      </c>
      <c r="N69" s="11">
        <v>1.6131481777615051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6.0336837776903014</v>
      </c>
      <c r="C70" s="11">
        <v>9.1112636458209977</v>
      </c>
      <c r="D70" s="11">
        <f t="shared" si="50"/>
        <v>3.0775798681306963</v>
      </c>
      <c r="E70" s="11">
        <v>3.5839409525701136</v>
      </c>
      <c r="F70" s="11">
        <f t="shared" si="51"/>
        <v>6.6615208207008099</v>
      </c>
      <c r="G70" s="200">
        <f t="shared" si="52"/>
        <v>3.1570748823247952E-2</v>
      </c>
      <c r="I70" s="11" t="str">
        <f t="shared" si="53"/>
        <v>Process, plant and machine operatives</v>
      </c>
      <c r="J70" s="11">
        <v>1.486746993586785</v>
      </c>
      <c r="K70" s="11">
        <v>2.2189665111840098</v>
      </c>
      <c r="L70" s="11">
        <v>0.7322195175972247</v>
      </c>
      <c r="M70" s="11">
        <v>1.0569985496072518</v>
      </c>
      <c r="N70" s="11">
        <v>1.7892180672044766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0.89609726882703056</v>
      </c>
      <c r="C71" s="11">
        <v>1.4181359753048874</v>
      </c>
      <c r="D71" s="11">
        <f t="shared" si="50"/>
        <v>0.52203870647785688</v>
      </c>
      <c r="E71" s="11">
        <v>0.47477984661874312</v>
      </c>
      <c r="F71" s="11">
        <f t="shared" si="51"/>
        <v>0.99681855309660006</v>
      </c>
      <c r="G71" s="200">
        <f t="shared" si="52"/>
        <v>2.8749313003441301E-2</v>
      </c>
      <c r="I71" s="11" t="str">
        <f t="shared" si="53"/>
        <v>Elementary occupations</v>
      </c>
      <c r="J71" s="11">
        <v>1.9596377602738815</v>
      </c>
      <c r="K71" s="11">
        <v>3.1931810296480903</v>
      </c>
      <c r="L71" s="11">
        <v>1.2335432693742088</v>
      </c>
      <c r="M71" s="11">
        <v>1.559665373041264</v>
      </c>
      <c r="N71" s="11">
        <v>2.7932086424154727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0.94217246466835936</v>
      </c>
      <c r="C72" s="11">
        <v>2.6774790444438539</v>
      </c>
      <c r="D72" s="11">
        <f t="shared" si="50"/>
        <v>1.7353065797754945</v>
      </c>
      <c r="E72" s="11">
        <v>1.0171920638921961</v>
      </c>
      <c r="F72" s="11">
        <f t="shared" si="51"/>
        <v>2.7524986436676908</v>
      </c>
      <c r="G72" s="200">
        <f t="shared" si="52"/>
        <v>5.0023427557520428E-2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0.27918701847453203</v>
      </c>
      <c r="C73" s="11">
        <v>0.4408335598615778</v>
      </c>
      <c r="D73" s="11">
        <f t="shared" si="50"/>
        <v>0.16164654138704576</v>
      </c>
      <c r="E73" s="11">
        <v>0.11198110226462997</v>
      </c>
      <c r="F73" s="11">
        <f t="shared" si="51"/>
        <v>0.27362764365167574</v>
      </c>
      <c r="G73" s="200">
        <f t="shared" si="52"/>
        <v>2.2738368132954268E-2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1.1459800972115457</v>
      </c>
      <c r="C74" s="11">
        <v>1.4108340578639889</v>
      </c>
      <c r="D74" s="11">
        <f t="shared" ref="D74:D75" si="56">C74-B74</f>
        <v>0.26485396065244315</v>
      </c>
      <c r="E74" s="11">
        <v>0.560374323623547</v>
      </c>
      <c r="F74" s="11">
        <f t="shared" ref="F74:F75" si="57">SUM(D74:E74)</f>
        <v>0.82522828427599015</v>
      </c>
      <c r="G74" s="200">
        <f t="shared" si="52"/>
        <v>2.6895248737030641E-2</v>
      </c>
      <c r="I74" s="11" t="str">
        <f>I63</f>
        <v>Managers, directors and senior officials</v>
      </c>
      <c r="J74" s="11">
        <f t="array" ref="J74:J82">MMULT(aggregation!$B$13:$AA$21,B181:B206)</f>
        <v>11.372365051079342</v>
      </c>
      <c r="K74" s="11">
        <f t="array" ref="K74:K82">MMULT(aggregation!$B$13:$AA$21,C181:C206)</f>
        <v>11.462967289993905</v>
      </c>
      <c r="L74" s="11">
        <f t="array" ref="L74:L82">MMULT(aggregation!$B$13:$AA$21,D181:D206)</f>
        <v>9.0602238914561983E-2</v>
      </c>
      <c r="M74" s="11">
        <f t="array" ref="M74:M82">MMULT(aggregation!$B$13:$AA$21,E181:E206)</f>
        <v>4.861207107282187</v>
      </c>
      <c r="N74" s="11">
        <f t="array" ref="N74:N82">MMULT(aggregation!$B$13:$AA$21,F181:F206)</f>
        <v>4.9518093461967485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3.1591002076536201</v>
      </c>
      <c r="C75" s="11">
        <v>4.9045112999318299</v>
      </c>
      <c r="D75" s="11">
        <f t="shared" si="56"/>
        <v>1.7454110922782098</v>
      </c>
      <c r="E75" s="11">
        <v>1.8500402730169365</v>
      </c>
      <c r="F75" s="11">
        <f t="shared" si="57"/>
        <v>3.5954513652951463</v>
      </c>
      <c r="G75" s="200">
        <f t="shared" si="52"/>
        <v>3.1208903237297525E-2</v>
      </c>
      <c r="I75" s="11" t="str">
        <f>I64</f>
        <v>Professional occupations</v>
      </c>
      <c r="J75" s="11">
        <v>13.460418035067637</v>
      </c>
      <c r="K75" s="11">
        <v>16.234617207296136</v>
      </c>
      <c r="L75" s="11">
        <v>2.7741991722285015</v>
      </c>
      <c r="M75" s="11">
        <v>5.9282286603922998</v>
      </c>
      <c r="N75" s="11">
        <v>8.7024278326208009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2.3360221356666755</v>
      </c>
      <c r="C76" s="11">
        <v>4.2811573527727855</v>
      </c>
      <c r="D76" s="11">
        <f t="shared" si="50"/>
        <v>1.94513521710611</v>
      </c>
      <c r="E76" s="11">
        <v>1.6543504468268029</v>
      </c>
      <c r="F76" s="11">
        <f t="shared" si="51"/>
        <v>3.5994856639329127</v>
      </c>
      <c r="G76" s="200">
        <f t="shared" si="52"/>
        <v>3.6340410041177718E-2</v>
      </c>
      <c r="I76" s="11" t="str">
        <f>I65</f>
        <v>Associate professional occupations</v>
      </c>
      <c r="J76" s="11">
        <v>13.149279395899704</v>
      </c>
      <c r="K76" s="11">
        <v>14.126795597263435</v>
      </c>
      <c r="L76" s="11">
        <v>0.97751620136373218</v>
      </c>
      <c r="M76" s="11">
        <v>5.8964771953494193</v>
      </c>
      <c r="N76" s="11">
        <v>6.8739933967131499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0.38255049692205584</v>
      </c>
      <c r="C77" s="11">
        <v>0.71866788684878447</v>
      </c>
      <c r="D77" s="11">
        <f t="shared" si="50"/>
        <v>0.33611738992672863</v>
      </c>
      <c r="E77" s="11">
        <v>0.2968872398332621</v>
      </c>
      <c r="F77" s="11">
        <f t="shared" si="51"/>
        <v>0.63300462975999072</v>
      </c>
      <c r="G77" s="200">
        <f t="shared" si="52"/>
        <v>3.9036313962747871E-2</v>
      </c>
      <c r="I77" s="11" t="str">
        <f>I66</f>
        <v>Administrative and secretarial occupations</v>
      </c>
      <c r="J77" s="11">
        <v>11.414660412817454</v>
      </c>
      <c r="K77" s="11">
        <v>9.6045053264124185</v>
      </c>
      <c r="L77" s="11">
        <v>-1.8101550864050371</v>
      </c>
      <c r="M77" s="11">
        <v>5.0747661741809207</v>
      </c>
      <c r="N77" s="11">
        <v>3.2646110877758834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0.11000268285421991</v>
      </c>
      <c r="C78" s="11">
        <v>0.1440630427692707</v>
      </c>
      <c r="D78" s="11">
        <f t="shared" si="50"/>
        <v>3.4060359915050797E-2</v>
      </c>
      <c r="E78" s="11">
        <v>6.3362883184692298E-2</v>
      </c>
      <c r="F78" s="11">
        <f t="shared" si="51"/>
        <v>9.7423243099743095E-2</v>
      </c>
      <c r="G78" s="200">
        <f t="shared" si="52"/>
        <v>3.0791046614279338E-2</v>
      </c>
      <c r="I78" s="11" t="str">
        <f t="shared" ref="I78:I82" si="58">I67</f>
        <v>Skilled trades occupations</v>
      </c>
      <c r="J78" s="11">
        <v>15.479072277583215</v>
      </c>
      <c r="K78" s="11">
        <v>14.267599844260266</v>
      </c>
      <c r="L78" s="11">
        <v>-1.2114724333229496</v>
      </c>
      <c r="M78" s="11">
        <v>5.7943339822490483</v>
      </c>
      <c r="N78" s="11">
        <v>4.5828615489260986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0.27433079124908633</v>
      </c>
      <c r="C79" s="11">
        <v>0.59098278540717397</v>
      </c>
      <c r="D79" s="11">
        <f t="shared" si="50"/>
        <v>0.31665199415808765</v>
      </c>
      <c r="E79" s="11">
        <v>0.20143740477288818</v>
      </c>
      <c r="F79" s="11">
        <f t="shared" si="51"/>
        <v>0.51808939893097583</v>
      </c>
      <c r="G79" s="200">
        <f t="shared" si="52"/>
        <v>3.7388406281757103E-2</v>
      </c>
      <c r="I79" s="11" t="str">
        <f t="shared" si="58"/>
        <v>Caring, leisure and other service occupations</v>
      </c>
      <c r="J79" s="11">
        <v>19.818023456380033</v>
      </c>
      <c r="K79" s="11">
        <v>21.916650393243895</v>
      </c>
      <c r="L79" s="11">
        <v>2.0986269368638619</v>
      </c>
      <c r="M79" s="11">
        <v>10.988818458345419</v>
      </c>
      <c r="N79" s="11">
        <v>13.087445395209279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8.5282642393508634E-2</v>
      </c>
      <c r="C80" s="11">
        <v>0.13856746182881616</v>
      </c>
      <c r="D80" s="11">
        <f t="shared" ref="D80" si="59">C80-B80</f>
        <v>5.3284819435307523E-2</v>
      </c>
      <c r="E80" s="11">
        <v>5.6782453237793531E-2</v>
      </c>
      <c r="F80" s="11">
        <f t="shared" ref="F80" si="60">SUM(D80:E80)</f>
        <v>0.11006727267310105</v>
      </c>
      <c r="G80" s="200">
        <f t="shared" si="52"/>
        <v>3.4606293755560236E-2</v>
      </c>
      <c r="I80" s="11" t="str">
        <f t="shared" si="58"/>
        <v>Sales and customer service occupations</v>
      </c>
      <c r="J80" s="11">
        <v>11.869667951443418</v>
      </c>
      <c r="K80" s="11">
        <v>13.045497862506034</v>
      </c>
      <c r="L80" s="11">
        <v>1.1758299110626154</v>
      </c>
      <c r="M80" s="11">
        <v>5.5680710301566965</v>
      </c>
      <c r="N80" s="11">
        <v>6.7439009412193114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0.30619860428837159</v>
      </c>
      <c r="C81" s="11">
        <v>0.53116455673679508</v>
      </c>
      <c r="D81" s="11">
        <f t="shared" si="50"/>
        <v>0.22496595244842349</v>
      </c>
      <c r="E81" s="11">
        <v>0.20530338144422799</v>
      </c>
      <c r="F81" s="11">
        <f t="shared" si="51"/>
        <v>0.43026933389265148</v>
      </c>
      <c r="G81" s="200">
        <f t="shared" si="52"/>
        <v>3.4799653174419243E-2</v>
      </c>
      <c r="I81" s="11" t="str">
        <f t="shared" si="58"/>
        <v>Process, plant and machine operatives</v>
      </c>
      <c r="J81" s="11">
        <v>9.3156856932435623</v>
      </c>
      <c r="K81" s="11">
        <v>11.866911974472863</v>
      </c>
      <c r="L81" s="11">
        <v>2.5512262812293001</v>
      </c>
      <c r="M81" s="11">
        <v>4.8397863927805869</v>
      </c>
      <c r="N81" s="11">
        <v>7.391012674009886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1.5797656335175001</v>
      </c>
      <c r="C82" s="11">
        <v>3.1785659977111158</v>
      </c>
      <c r="D82" s="11">
        <f t="shared" si="50"/>
        <v>1.5988003641936157</v>
      </c>
      <c r="E82" s="11">
        <v>1.2936620210528353</v>
      </c>
      <c r="F82" s="11">
        <f t="shared" si="51"/>
        <v>2.8924623852464508</v>
      </c>
      <c r="G82" s="200">
        <f t="shared" si="52"/>
        <v>4.0687904648357476E-2</v>
      </c>
      <c r="I82" s="11" t="str">
        <f t="shared" si="58"/>
        <v>Elementary occupations</v>
      </c>
      <c r="J82" s="11">
        <v>10.257893321344838</v>
      </c>
      <c r="K82" s="11">
        <v>11.251844523765612</v>
      </c>
      <c r="L82" s="11">
        <v>0.99395120242077262</v>
      </c>
      <c r="M82" s="11">
        <v>4.8680699427602194</v>
      </c>
      <c r="N82" s="11">
        <v>5.862021145180992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0.25670922694022624</v>
      </c>
      <c r="C83" s="11">
        <v>0.39249099456072412</v>
      </c>
      <c r="D83" s="11">
        <f t="shared" ref="D83:D84" si="61">C83-B83</f>
        <v>0.13578176762049787</v>
      </c>
      <c r="E83" s="11">
        <v>0.15419383481543555</v>
      </c>
      <c r="F83" s="11">
        <f t="shared" ref="F83:F84" si="62">SUM(D83:E83)</f>
        <v>0.28997560243593345</v>
      </c>
      <c r="G83" s="200">
        <f t="shared" si="52"/>
        <v>3.1857820121618197E-2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1.7131487405293057E-2</v>
      </c>
      <c r="C84" s="11">
        <v>2.7662666344143386E-2</v>
      </c>
      <c r="D84" s="11">
        <f t="shared" si="61"/>
        <v>1.0531178938850329E-2</v>
      </c>
      <c r="E84" s="11">
        <v>1.0484168222637646E-2</v>
      </c>
      <c r="F84" s="11">
        <f t="shared" si="62"/>
        <v>2.1015347161487976E-2</v>
      </c>
      <c r="G84" s="200">
        <f t="shared" si="52"/>
        <v>3.2343004343434956E-2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0.93949261501268089</v>
      </c>
      <c r="C85" s="11">
        <v>1.8192090923331956</v>
      </c>
      <c r="D85" s="11">
        <f t="shared" si="50"/>
        <v>0.87971647732051472</v>
      </c>
      <c r="E85" s="11">
        <v>0.60984844321920406</v>
      </c>
      <c r="F85" s="11">
        <f t="shared" si="51"/>
        <v>1.4895649205397188</v>
      </c>
      <c r="G85" s="200">
        <f t="shared" si="52"/>
        <v>3.39120031918001E-2</v>
      </c>
      <c r="I85" s="11" t="str">
        <f>I74</f>
        <v>Managers, directors and senior officials</v>
      </c>
      <c r="J85" s="11">
        <f t="array" ref="J85:J93">MMULT(aggregation!$B$13:$AA$21,B210:B235)</f>
        <v>8.9157550121785896</v>
      </c>
      <c r="K85" s="11">
        <f t="array" ref="K85:K93">MMULT(aggregation!$B$13:$AA$21,C210:C235)</f>
        <v>5.9982737147595824</v>
      </c>
      <c r="L85" s="11">
        <f t="array" ref="L85:L93">MMULT(aggregation!$B$13:$AA$21,D210:D235)</f>
        <v>-2.9174812974190076</v>
      </c>
      <c r="M85" s="11">
        <f t="array" ref="M85:M93">MMULT(aggregation!$B$13:$AA$21,E210:E235)</f>
        <v>3.4191917467963986</v>
      </c>
      <c r="N85" s="11">
        <f t="array" ref="N85:N93">MMULT(aggregation!$B$13:$AA$21,F210:F235)</f>
        <v>0.50171044937739073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0.28465683501576566</v>
      </c>
      <c r="C86" s="11">
        <v>0.58836840881438401</v>
      </c>
      <c r="D86" s="11">
        <f t="shared" si="50"/>
        <v>0.30371157379861835</v>
      </c>
      <c r="E86" s="11">
        <v>0.19886612960297523</v>
      </c>
      <c r="F86" s="11">
        <f t="shared" si="51"/>
        <v>0.50257770340159358</v>
      </c>
      <c r="G86" s="200">
        <f t="shared" si="52"/>
        <v>3.5952157638681648E-2</v>
      </c>
      <c r="I86" s="11" t="str">
        <f>I75</f>
        <v>Professional occupations</v>
      </c>
      <c r="J86" s="11">
        <v>8.5510612027592359</v>
      </c>
      <c r="K86" s="11">
        <v>6.8774020137291991</v>
      </c>
      <c r="L86" s="11">
        <v>-1.6736591890300372</v>
      </c>
      <c r="M86" s="11">
        <v>3.125443555783189</v>
      </c>
      <c r="N86" s="11">
        <v>1.451784366753152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0.28910662661116671</v>
      </c>
      <c r="C87" s="11">
        <v>0.93596424439387926</v>
      </c>
      <c r="D87" s="11">
        <f t="shared" ref="D87:D88" si="63">C87-B87</f>
        <v>0.64685761778271256</v>
      </c>
      <c r="E87" s="11">
        <v>0.29744051500264324</v>
      </c>
      <c r="F87" s="11">
        <f t="shared" ref="F87:F88" si="64">SUM(D87:E87)</f>
        <v>0.94429813278535579</v>
      </c>
      <c r="G87" s="200">
        <f t="shared" si="52"/>
        <v>4.8293738543557785E-2</v>
      </c>
      <c r="I87" s="11" t="str">
        <f>I76</f>
        <v>Associate professional occupations</v>
      </c>
      <c r="J87" s="11">
        <v>9.5491916091071847</v>
      </c>
      <c r="K87" s="11">
        <v>7.2596809379075484</v>
      </c>
      <c r="L87" s="11">
        <v>-2.2895106711996362</v>
      </c>
      <c r="M87" s="11">
        <v>3.5266220661602912</v>
      </c>
      <c r="N87" s="11">
        <v>1.2371113949606551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0.24052554352506292</v>
      </c>
      <c r="C88" s="11">
        <v>0.4340945353851402</v>
      </c>
      <c r="D88" s="11">
        <f t="shared" si="63"/>
        <v>0.19356899186007728</v>
      </c>
      <c r="E88" s="11">
        <v>0.20733827584240094</v>
      </c>
      <c r="F88" s="11">
        <f t="shared" si="64"/>
        <v>0.4009072677024782</v>
      </c>
      <c r="G88" s="200">
        <f t="shared" si="52"/>
        <v>4.2314993325306194E-2</v>
      </c>
      <c r="I88" s="11" t="str">
        <f>I77</f>
        <v>Administrative and secretarial occupations</v>
      </c>
      <c r="J88" s="11">
        <v>12.84401228430001</v>
      </c>
      <c r="K88" s="11">
        <v>7.2922130849466322</v>
      </c>
      <c r="L88" s="11">
        <v>-5.5517991993533791</v>
      </c>
      <c r="M88" s="11">
        <v>4.6490045220159342</v>
      </c>
      <c r="N88" s="11">
        <v>-0.90279467733744401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0.13893040399404755</v>
      </c>
      <c r="C89" s="11">
        <v>0.42621529790018692</v>
      </c>
      <c r="D89" s="11">
        <f t="shared" si="50"/>
        <v>0.28728489390613937</v>
      </c>
      <c r="E89" s="11">
        <v>0.16464586651758489</v>
      </c>
      <c r="F89" s="11">
        <f t="shared" si="51"/>
        <v>0.45193076042372426</v>
      </c>
      <c r="G89" s="200">
        <f t="shared" si="52"/>
        <v>5.3492306044537363E-2</v>
      </c>
      <c r="I89" s="11" t="str">
        <f t="shared" ref="I89:I93" si="65">I78</f>
        <v>Skilled trades occupations</v>
      </c>
      <c r="J89" s="11">
        <v>12.809959247111149</v>
      </c>
      <c r="K89" s="11">
        <v>10.241008627527039</v>
      </c>
      <c r="L89" s="11">
        <v>-2.5689506195841103</v>
      </c>
      <c r="M89" s="11">
        <v>4.7254126882903318</v>
      </c>
      <c r="N89" s="11">
        <v>2.1564620687062215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0.77050691296337581</v>
      </c>
      <c r="C90" s="11">
        <v>1.3844732907110637</v>
      </c>
      <c r="D90" s="11">
        <f t="shared" ref="D90" si="66">C90-B90</f>
        <v>0.61396637774768792</v>
      </c>
      <c r="E90" s="11">
        <v>0.54510250099191504</v>
      </c>
      <c r="F90" s="11">
        <f t="shared" ref="F90" si="67">SUM(D90:E90)</f>
        <v>1.1590688787396028</v>
      </c>
      <c r="G90" s="200">
        <f t="shared" ref="G90:G91" si="68">IF(B90&gt;0,(1+(E90/B90))^(1/($C$6-$B$6))-1,0)</f>
        <v>3.6310811085966899E-2</v>
      </c>
      <c r="I90" s="11" t="str">
        <f t="shared" si="65"/>
        <v>Caring, leisure and other service occupations</v>
      </c>
      <c r="J90" s="11">
        <v>15.041361191023446</v>
      </c>
      <c r="K90" s="11">
        <v>10.233454248781982</v>
      </c>
      <c r="L90" s="11">
        <v>-4.8079069422414662</v>
      </c>
      <c r="M90" s="11">
        <v>6.3044506566196459</v>
      </c>
      <c r="N90" s="11">
        <v>1.4965437143781797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42.914344354753737</v>
      </c>
      <c r="C91" s="11">
        <f t="shared" ref="C91:F91" si="69">SUM(C65:C90)</f>
        <v>67.993666125501591</v>
      </c>
      <c r="D91" s="11">
        <f t="shared" si="69"/>
        <v>25.079321770747875</v>
      </c>
      <c r="E91" s="11">
        <f t="shared" si="69"/>
        <v>26.30341682615822</v>
      </c>
      <c r="F91" s="11">
        <f t="shared" si="69"/>
        <v>51.382738596906073</v>
      </c>
      <c r="G91" s="200">
        <f t="shared" si="68"/>
        <v>3.2383380140852402E-2</v>
      </c>
      <c r="I91" s="11" t="str">
        <f t="shared" si="65"/>
        <v>Sales and customer service occupations</v>
      </c>
      <c r="J91" s="11">
        <v>11.335182258801092</v>
      </c>
      <c r="K91" s="11">
        <v>8.922816851932172</v>
      </c>
      <c r="L91" s="11">
        <v>-2.4123654068689211</v>
      </c>
      <c r="M91" s="11">
        <v>5.0907928559279547</v>
      </c>
      <c r="N91" s="11">
        <v>2.6784274490590336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12.944150670529616</v>
      </c>
      <c r="K92" s="11">
        <v>12.318330796306711</v>
      </c>
      <c r="L92" s="11">
        <v>-0.62581987422290553</v>
      </c>
      <c r="M92" s="11">
        <v>6.0798073492815572</v>
      </c>
      <c r="N92" s="11">
        <v>5.4539874750586517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16.760068096035944</v>
      </c>
      <c r="K93" s="11">
        <v>15.186301305330947</v>
      </c>
      <c r="L93" s="11">
        <v>-1.5737667907049966</v>
      </c>
      <c r="M93" s="11">
        <v>7.4951357617256047</v>
      </c>
      <c r="N93" s="11">
        <v>5.9213689710206072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10.10723156395826</v>
      </c>
      <c r="C94" s="11">
        <v>11.485411317032682</v>
      </c>
      <c r="D94" s="11">
        <f>C94-B94</f>
        <v>1.3781797530744218</v>
      </c>
      <c r="E94" s="11">
        <v>5.9080133811430979</v>
      </c>
      <c r="F94" s="11">
        <f>SUM(D94:E94)</f>
        <v>7.2861931342175197</v>
      </c>
      <c r="G94" s="200">
        <f>IF(B94&gt;0,(1+(E94/B94))^(1/($C$6-$B$6))-1,0)</f>
        <v>3.1161662343566654E-2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3.6975206687357849</v>
      </c>
      <c r="C95" s="11">
        <v>5.1903732488446197</v>
      </c>
      <c r="D95" s="11">
        <f t="shared" ref="D95:D118" si="72">C95-B95</f>
        <v>1.4928525801088348</v>
      </c>
      <c r="E95" s="11">
        <v>2.6687315970471071</v>
      </c>
      <c r="F95" s="11">
        <f t="shared" ref="F95:F118" si="73">SUM(D95:E95)</f>
        <v>4.1615841771559419</v>
      </c>
      <c r="G95" s="200">
        <f t="shared" ref="G95:G120" si="74">IF(B95&gt;0,(1+(E95/B95))^(1/($C$6-$B$6))-1,0)</f>
        <v>3.6887284979837176E-2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8.484863383096318</v>
      </c>
      <c r="C96" s="11">
        <v>11.712657579040988</v>
      </c>
      <c r="D96" s="11">
        <f t="shared" si="72"/>
        <v>3.2277941959446697</v>
      </c>
      <c r="E96" s="11">
        <v>4.1490246926974539</v>
      </c>
      <c r="F96" s="11">
        <f t="shared" si="73"/>
        <v>7.3768188886421235</v>
      </c>
      <c r="G96" s="200">
        <f t="shared" si="74"/>
        <v>2.68952494053043E-2</v>
      </c>
      <c r="I96" s="11" t="str">
        <f>I85</f>
        <v>Managers, directors and senior officials</v>
      </c>
      <c r="J96" s="11">
        <f t="array" ref="J96:J104">MMULT(aggregation!$B$13:$AA$21,B239:B264)</f>
        <v>6.3420965322495073</v>
      </c>
      <c r="K96" s="11">
        <f t="array" ref="K96:K104">MMULT(aggregation!$B$13:$AA$21,C239:C264)</f>
        <v>3.7386575436971681</v>
      </c>
      <c r="L96" s="11">
        <f t="array" ref="L96:L104">MMULT(aggregation!$B$13:$AA$21,D239:D264)</f>
        <v>-2.6034389885523392</v>
      </c>
      <c r="M96" s="11">
        <f t="array" ref="M96:M104">MMULT(aggregation!$B$13:$AA$21,E239:E264)</f>
        <v>2.2154411623526356</v>
      </c>
      <c r="N96" s="11">
        <f t="array" ref="N96:N104">MMULT(aggregation!$B$13:$AA$21,F239:F264)</f>
        <v>-0.38799782619970347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8.5951494090910519</v>
      </c>
      <c r="C97" s="11">
        <v>10.205841912928857</v>
      </c>
      <c r="D97" s="11">
        <f t="shared" si="72"/>
        <v>1.6106925038378055</v>
      </c>
      <c r="E97" s="11">
        <v>5.4506680425885277</v>
      </c>
      <c r="F97" s="11">
        <f t="shared" si="73"/>
        <v>7.0613605464263332</v>
      </c>
      <c r="G97" s="200">
        <f t="shared" si="74"/>
        <v>3.3283686090540776E-2</v>
      </c>
      <c r="I97" s="11" t="str">
        <f>I86</f>
        <v>Professional occupations</v>
      </c>
      <c r="J97" s="11">
        <v>5.3168243227198904</v>
      </c>
      <c r="K97" s="11">
        <v>3.5307959079328484</v>
      </c>
      <c r="L97" s="11">
        <v>-1.7860284147870416</v>
      </c>
      <c r="M97" s="11">
        <v>1.7932834457431215</v>
      </c>
      <c r="N97" s="11">
        <v>7.2550309560800719E-3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5.4689732190269336</v>
      </c>
      <c r="C98" s="11">
        <v>3.418037641478779</v>
      </c>
      <c r="D98" s="11">
        <f t="shared" ref="D98" si="75">C98-B98</f>
        <v>-2.0509355775481546</v>
      </c>
      <c r="E98" s="11">
        <v>2.2203170184650318</v>
      </c>
      <c r="F98" s="11">
        <f t="shared" ref="F98" si="76">SUM(D98:E98)</f>
        <v>0.16938144091687724</v>
      </c>
      <c r="G98" s="200">
        <f t="shared" si="74"/>
        <v>2.2975809092412591E-2</v>
      </c>
      <c r="I98" s="11" t="str">
        <f>I87</f>
        <v>Associate professional occupations</v>
      </c>
      <c r="J98" s="11">
        <v>5.7942773567149564</v>
      </c>
      <c r="K98" s="11">
        <v>3.4753293659392206</v>
      </c>
      <c r="L98" s="11">
        <v>-2.3189479907757362</v>
      </c>
      <c r="M98" s="11">
        <v>1.7232399722525129</v>
      </c>
      <c r="N98" s="11">
        <v>-0.59570801852322319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11.149457051925712</v>
      </c>
      <c r="C99" s="11">
        <v>13.156971627316222</v>
      </c>
      <c r="D99" s="11">
        <f t="shared" si="72"/>
        <v>2.0075145753905108</v>
      </c>
      <c r="E99" s="11">
        <v>6.4148510930451828</v>
      </c>
      <c r="F99" s="11">
        <f t="shared" si="73"/>
        <v>8.4223656684356936</v>
      </c>
      <c r="G99" s="200">
        <f t="shared" si="74"/>
        <v>3.0762211420444219E-2</v>
      </c>
      <c r="I99" s="11" t="str">
        <f>I88</f>
        <v>Administrative and secretarial occupations</v>
      </c>
      <c r="J99" s="11">
        <v>6.665833738515957</v>
      </c>
      <c r="K99" s="11">
        <v>1.9836731842656254</v>
      </c>
      <c r="L99" s="11">
        <v>-4.6821605542503324</v>
      </c>
      <c r="M99" s="11">
        <v>1.4860861449059501</v>
      </c>
      <c r="N99" s="11">
        <v>-3.1960744093443818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2.1446426630365618</v>
      </c>
      <c r="C100" s="11">
        <v>2.4338135075513163</v>
      </c>
      <c r="D100" s="11">
        <f t="shared" si="72"/>
        <v>0.2891708445147545</v>
      </c>
      <c r="E100" s="11">
        <v>0.98113721998138437</v>
      </c>
      <c r="F100" s="11">
        <f t="shared" si="73"/>
        <v>1.2703080644961389</v>
      </c>
      <c r="G100" s="200">
        <f t="shared" si="74"/>
        <v>2.5432072365529246E-2</v>
      </c>
      <c r="I100" s="11" t="str">
        <f t="shared" ref="I100:I104" si="77">I89</f>
        <v>Skilled trades occupations</v>
      </c>
      <c r="J100" s="11">
        <v>7.9812394618338978</v>
      </c>
      <c r="K100" s="11">
        <v>4.3882084485990394</v>
      </c>
      <c r="L100" s="11">
        <v>-3.5930310132348575</v>
      </c>
      <c r="M100" s="11">
        <v>2.4291449575163941</v>
      </c>
      <c r="N100" s="11">
        <v>-1.1638860557184632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2.8617827420405693</v>
      </c>
      <c r="C101" s="11">
        <v>7.1851331613842691</v>
      </c>
      <c r="D101" s="11">
        <f t="shared" si="72"/>
        <v>4.3233504193436998</v>
      </c>
      <c r="E101" s="11">
        <v>3.6310069491693531</v>
      </c>
      <c r="F101" s="11">
        <f t="shared" si="73"/>
        <v>7.9543573685130529</v>
      </c>
      <c r="G101" s="200">
        <f t="shared" si="74"/>
        <v>5.6135510153630719E-2</v>
      </c>
      <c r="I101" s="11" t="str">
        <f t="shared" si="77"/>
        <v>Caring, leisure and other service occupations</v>
      </c>
      <c r="J101" s="11">
        <v>4.1670909367306166</v>
      </c>
      <c r="K101" s="11">
        <v>2.6275672388224049</v>
      </c>
      <c r="L101" s="11">
        <v>-1.5395236979082119</v>
      </c>
      <c r="M101" s="11">
        <v>1.2755599098224377</v>
      </c>
      <c r="N101" s="11">
        <v>-0.26396378808577436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1.336270559191616</v>
      </c>
      <c r="C102" s="11">
        <v>1.6812531531470312</v>
      </c>
      <c r="D102" s="11">
        <f t="shared" si="72"/>
        <v>0.3449825939554152</v>
      </c>
      <c r="E102" s="11">
        <v>0.55405884863530064</v>
      </c>
      <c r="F102" s="11">
        <f t="shared" si="73"/>
        <v>0.89904144259071583</v>
      </c>
      <c r="G102" s="200">
        <f t="shared" si="74"/>
        <v>2.3394014760259374E-2</v>
      </c>
      <c r="I102" s="11" t="str">
        <f t="shared" si="77"/>
        <v>Sales and customer service occupations</v>
      </c>
      <c r="J102" s="11">
        <v>7.0715500940557412</v>
      </c>
      <c r="K102" s="11">
        <v>2.4556504292716199</v>
      </c>
      <c r="L102" s="11">
        <v>-4.6158996647841208</v>
      </c>
      <c r="M102" s="11">
        <v>1.7512170623047665</v>
      </c>
      <c r="N102" s="11">
        <v>-2.8646826024793546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2.4493624935180351</v>
      </c>
      <c r="C103" s="11">
        <v>2.2689271725625026</v>
      </c>
      <c r="D103" s="11">
        <f t="shared" ref="D103:D104" si="78">C103-B103</f>
        <v>-0.1804353209555325</v>
      </c>
      <c r="E103" s="11">
        <v>1.0824781044464875</v>
      </c>
      <c r="F103" s="11">
        <f t="shared" ref="F103:F104" si="79">SUM(D103:E103)</f>
        <v>0.90204278349095501</v>
      </c>
      <c r="G103" s="200">
        <f t="shared" si="74"/>
        <v>2.4699526218893819E-2</v>
      </c>
      <c r="I103" s="11" t="str">
        <f t="shared" si="77"/>
        <v>Process, plant and machine operatives</v>
      </c>
      <c r="J103" s="11">
        <v>10.860530540594517</v>
      </c>
      <c r="K103" s="11">
        <v>5.2043000361027438</v>
      </c>
      <c r="L103" s="11">
        <v>-5.6562305044917718</v>
      </c>
      <c r="M103" s="11">
        <v>3.4286599973909411</v>
      </c>
      <c r="N103" s="11">
        <v>-2.2275705071008312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7.1967686981432744</v>
      </c>
      <c r="C104" s="11">
        <v>8.4830844966507755</v>
      </c>
      <c r="D104" s="11">
        <f t="shared" si="78"/>
        <v>1.2863157985075011</v>
      </c>
      <c r="E104" s="11">
        <v>3.9998928030392871</v>
      </c>
      <c r="F104" s="11">
        <f t="shared" si="79"/>
        <v>5.2862086015467877</v>
      </c>
      <c r="G104" s="200">
        <f t="shared" si="74"/>
        <v>2.9903973225246627E-2</v>
      </c>
      <c r="I104" s="11" t="str">
        <f t="shared" si="77"/>
        <v>Elementary occupations</v>
      </c>
      <c r="J104" s="11">
        <v>16.137871133383072</v>
      </c>
      <c r="K104" s="11">
        <v>11.443615062776983</v>
      </c>
      <c r="L104" s="11">
        <v>-4.694256070606091</v>
      </c>
      <c r="M104" s="11">
        <v>5.9303394844529107</v>
      </c>
      <c r="N104" s="11">
        <v>1.2360834138468202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7.5959630127852149</v>
      </c>
      <c r="C105" s="11">
        <v>11.255972463413688</v>
      </c>
      <c r="D105" s="11">
        <f t="shared" si="72"/>
        <v>3.6600094506284728</v>
      </c>
      <c r="E105" s="11">
        <v>5.5371483023641623</v>
      </c>
      <c r="F105" s="11">
        <f t="shared" si="73"/>
        <v>9.1971577529926343</v>
      </c>
      <c r="G105" s="200">
        <f t="shared" si="74"/>
        <v>3.7175666099444005E-2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1.3642916171390982</v>
      </c>
      <c r="C106" s="11">
        <v>2.3340956992013617</v>
      </c>
      <c r="D106" s="11">
        <f t="shared" si="72"/>
        <v>0.96980408206226354</v>
      </c>
      <c r="E106" s="11">
        <v>1.1903212393803695</v>
      </c>
      <c r="F106" s="11">
        <f t="shared" si="73"/>
        <v>2.1601253214426333</v>
      </c>
      <c r="G106" s="200">
        <f t="shared" si="74"/>
        <v>4.2704366418250927E-2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1.7484689387454295</v>
      </c>
      <c r="C107" s="11">
        <v>2.5373534396011883</v>
      </c>
      <c r="D107" s="11">
        <f t="shared" si="72"/>
        <v>0.78888450085575879</v>
      </c>
      <c r="E107" s="11">
        <v>1.360008382196672</v>
      </c>
      <c r="F107" s="11">
        <f t="shared" si="73"/>
        <v>2.1488928830524308</v>
      </c>
      <c r="G107" s="200">
        <f t="shared" si="74"/>
        <v>3.9104722920070945E-2</v>
      </c>
      <c r="I107" s="11" t="str">
        <f>I96</f>
        <v>Managers, directors and senior officials</v>
      </c>
      <c r="J107" s="11">
        <f t="array" ref="J107:J115">MMULT(aggregation!$B$13:$AA$21,B268:B293)</f>
        <v>1.3826713905517796</v>
      </c>
      <c r="K107" s="11">
        <f t="array" ref="K107:K115">MMULT(aggregation!$B$13:$AA$21,C268:C293)</f>
        <v>1.5230600430252412</v>
      </c>
      <c r="L107" s="11">
        <f t="array" ref="L107:L115">MMULT(aggregation!$B$13:$AA$21,D268:D293)</f>
        <v>0.14038865247346155</v>
      </c>
      <c r="M107" s="11">
        <f t="array" ref="M107:M115">MMULT(aggregation!$B$13:$AA$21,E268:E293)</f>
        <v>0.55210333209605178</v>
      </c>
      <c r="N107" s="11">
        <f t="array" ref="N107:N115">MMULT(aggregation!$B$13:$AA$21,F268:F293)</f>
        <v>0.69249198456951333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0.88670012677403687</v>
      </c>
      <c r="C108" s="11">
        <v>1.287397896430128</v>
      </c>
      <c r="D108" s="11">
        <f t="shared" si="72"/>
        <v>0.40069776965609116</v>
      </c>
      <c r="E108" s="11">
        <v>0.5210030047184846</v>
      </c>
      <c r="F108" s="11">
        <f t="shared" si="73"/>
        <v>0.92170077437457576</v>
      </c>
      <c r="G108" s="200">
        <f t="shared" si="74"/>
        <v>3.1293515612985434E-2</v>
      </c>
      <c r="I108" s="11" t="str">
        <f>I97</f>
        <v>Professional occupations</v>
      </c>
      <c r="J108" s="11">
        <v>0.99206977732221113</v>
      </c>
      <c r="K108" s="11">
        <v>1.2109143782283571</v>
      </c>
      <c r="L108" s="11">
        <v>0.21884460090614591</v>
      </c>
      <c r="M108" s="11">
        <v>0.43965388771124952</v>
      </c>
      <c r="N108" s="11">
        <v>0.65849848861739546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0.38558188758244538</v>
      </c>
      <c r="C109" s="11">
        <v>0.51406007542353016</v>
      </c>
      <c r="D109" s="11">
        <f t="shared" ref="D109" si="80">C109-B109</f>
        <v>0.12847818784108478</v>
      </c>
      <c r="E109" s="11">
        <v>0.22735496322711854</v>
      </c>
      <c r="F109" s="11">
        <f t="shared" ref="F109" si="81">SUM(D109:E109)</f>
        <v>0.35583315106820335</v>
      </c>
      <c r="G109" s="200">
        <f t="shared" si="74"/>
        <v>3.1382932870178237E-2</v>
      </c>
      <c r="I109" s="11" t="str">
        <f>I98</f>
        <v>Associate professional occupations</v>
      </c>
      <c r="J109" s="11">
        <v>1.060177416313701</v>
      </c>
      <c r="K109" s="11">
        <v>0.98690585518276497</v>
      </c>
      <c r="L109" s="11">
        <v>-7.3271561130935983E-2</v>
      </c>
      <c r="M109" s="11">
        <v>0.37568003023642588</v>
      </c>
      <c r="N109" s="11">
        <v>0.30240846910548991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0.66739997336749968</v>
      </c>
      <c r="C110" s="11">
        <v>1.057032418536145</v>
      </c>
      <c r="D110" s="11">
        <f t="shared" si="72"/>
        <v>0.38963244516864537</v>
      </c>
      <c r="E110" s="11">
        <v>0.46968542569638655</v>
      </c>
      <c r="F110" s="11">
        <f t="shared" si="73"/>
        <v>0.85931787086503197</v>
      </c>
      <c r="G110" s="200">
        <f t="shared" si="74"/>
        <v>3.6160724802912325E-2</v>
      </c>
      <c r="I110" s="11" t="str">
        <f>I99</f>
        <v>Administrative and secretarial occupations</v>
      </c>
      <c r="J110" s="11">
        <v>1.3288389694487113</v>
      </c>
      <c r="K110" s="11">
        <v>0.91693231235518968</v>
      </c>
      <c r="L110" s="11">
        <v>-0.4119066570935217</v>
      </c>
      <c r="M110" s="11">
        <v>0.45447297406388065</v>
      </c>
      <c r="N110" s="11">
        <v>4.2566316970358925E-2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5.3224859142201293</v>
      </c>
      <c r="C111" s="11">
        <v>8.5021762961630731</v>
      </c>
      <c r="D111" s="11">
        <f>C111-B111</f>
        <v>3.1796903819429438</v>
      </c>
      <c r="E111" s="11">
        <v>4.6293017826370022</v>
      </c>
      <c r="F111" s="11">
        <f>SUM(D111:E111)</f>
        <v>7.808992164579946</v>
      </c>
      <c r="G111" s="200">
        <f t="shared" si="74"/>
        <v>4.2603324610459348E-2</v>
      </c>
      <c r="I111" s="11" t="str">
        <f t="shared" ref="I111:I115" si="82">I100</f>
        <v>Skilled trades occupations</v>
      </c>
      <c r="J111" s="11">
        <v>3.3294603620121137</v>
      </c>
      <c r="K111" s="11">
        <v>1.8483075758380649</v>
      </c>
      <c r="L111" s="11">
        <v>-1.481152786174049</v>
      </c>
      <c r="M111" s="11">
        <v>0.85765668572121756</v>
      </c>
      <c r="N111" s="11">
        <v>-0.62349610045283155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1.2053866296179285</v>
      </c>
      <c r="C112" s="11">
        <v>1.9709702231322639</v>
      </c>
      <c r="D112" s="11">
        <f t="shared" ref="D112:D113" si="83">C112-B112</f>
        <v>0.76558359351433536</v>
      </c>
      <c r="E112" s="11">
        <v>0.97160256045896376</v>
      </c>
      <c r="F112" s="11">
        <f t="shared" ref="F112:F113" si="84">SUM(D112:E112)</f>
        <v>1.7371861539732991</v>
      </c>
      <c r="G112" s="200">
        <f t="shared" si="74"/>
        <v>4.0196353165010912E-2</v>
      </c>
      <c r="I112" s="11" t="str">
        <f t="shared" si="82"/>
        <v>Caring, leisure and other service occupations</v>
      </c>
      <c r="J112" s="11">
        <v>0.87589718831054564</v>
      </c>
      <c r="K112" s="11">
        <v>0.74647641327776615</v>
      </c>
      <c r="L112" s="11">
        <v>-0.1294207750327796</v>
      </c>
      <c r="M112" s="11">
        <v>0.25197400168027495</v>
      </c>
      <c r="N112" s="11">
        <v>0.12255322664749539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8.3294572968285283E-2</v>
      </c>
      <c r="C113" s="11">
        <v>0.11647289605082468</v>
      </c>
      <c r="D113" s="11">
        <f t="shared" si="83"/>
        <v>3.3178323082539402E-2</v>
      </c>
      <c r="E113" s="11">
        <v>5.7039292990951326E-2</v>
      </c>
      <c r="F113" s="11">
        <f t="shared" si="84"/>
        <v>9.0217616073490728E-2</v>
      </c>
      <c r="G113" s="200">
        <f t="shared" si="74"/>
        <v>3.5387821113306517E-2</v>
      </c>
      <c r="I113" s="11" t="str">
        <f t="shared" si="82"/>
        <v>Sales and customer service occupations</v>
      </c>
      <c r="J113" s="11">
        <v>2.0924623133211488</v>
      </c>
      <c r="K113" s="11">
        <v>1.4249425801555686</v>
      </c>
      <c r="L113" s="11">
        <v>-0.66751973316558</v>
      </c>
      <c r="M113" s="11">
        <v>0.49598765133400491</v>
      </c>
      <c r="N113" s="11">
        <v>-0.17153208183157514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4.2115081769632043</v>
      </c>
      <c r="C114" s="11">
        <v>6.6535725286105301</v>
      </c>
      <c r="D114" s="11">
        <f t="shared" si="72"/>
        <v>2.4420643516473257</v>
      </c>
      <c r="E114" s="11">
        <v>2.9628745127957923</v>
      </c>
      <c r="F114" s="11">
        <f t="shared" si="73"/>
        <v>5.4049388644431176</v>
      </c>
      <c r="G114" s="200">
        <f t="shared" si="74"/>
        <v>3.6151180265478589E-2</v>
      </c>
      <c r="I114" s="11" t="str">
        <f t="shared" si="82"/>
        <v>Process, plant and machine operatives</v>
      </c>
      <c r="J114" s="11">
        <v>3.7568611590718737</v>
      </c>
      <c r="K114" s="11">
        <v>1.5111749310287639</v>
      </c>
      <c r="L114" s="11">
        <v>-2.2456862280431098</v>
      </c>
      <c r="M114" s="11">
        <v>0.88122863529725326</v>
      </c>
      <c r="N114" s="11">
        <v>-1.3644575927458562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1.2373343652236091</v>
      </c>
      <c r="C115" s="11">
        <v>2.0972187089313681</v>
      </c>
      <c r="D115" s="11">
        <f t="shared" si="72"/>
        <v>0.85988434370775901</v>
      </c>
      <c r="E115" s="11">
        <v>0.8957496196257746</v>
      </c>
      <c r="F115" s="11">
        <f t="shared" si="73"/>
        <v>1.7556339633335336</v>
      </c>
      <c r="G115" s="200">
        <f t="shared" si="74"/>
        <v>3.6974456504394793E-2</v>
      </c>
      <c r="I115" s="11" t="str">
        <f t="shared" si="82"/>
        <v>Elementary occupations</v>
      </c>
      <c r="J115" s="11">
        <v>4.8065651447726392</v>
      </c>
      <c r="K115" s="11">
        <v>3.1147238112283926</v>
      </c>
      <c r="L115" s="11">
        <v>-1.6918413335442466</v>
      </c>
      <c r="M115" s="11">
        <v>1.2478193819605963</v>
      </c>
      <c r="N115" s="11">
        <v>-0.44402195158365032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0.73377167436471979</v>
      </c>
      <c r="C116" s="11">
        <v>1.8530828980850129</v>
      </c>
      <c r="D116" s="11">
        <f t="shared" ref="D116:D117" si="85">C116-B116</f>
        <v>1.1193112237202931</v>
      </c>
      <c r="E116" s="11">
        <v>0.67723562270119075</v>
      </c>
      <c r="F116" s="11">
        <f t="shared" ref="F116:F117" si="86">SUM(D116:E116)</f>
        <v>1.7965468464214838</v>
      </c>
      <c r="G116" s="200">
        <f t="shared" si="74"/>
        <v>4.4554780817239292E-2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0.99049843898400181</v>
      </c>
      <c r="C117" s="11">
        <v>1.4568385845416576</v>
      </c>
      <c r="D117" s="11">
        <f t="shared" si="85"/>
        <v>0.46634014555765579</v>
      </c>
      <c r="E117" s="11">
        <v>0.79815781894584426</v>
      </c>
      <c r="F117" s="11">
        <f t="shared" si="86"/>
        <v>1.2644979645035002</v>
      </c>
      <c r="G117" s="200">
        <f t="shared" si="74"/>
        <v>4.0187281727598112E-2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0.55636093976510481</v>
      </c>
      <c r="C118" s="11">
        <v>1.8426463868841023</v>
      </c>
      <c r="D118" s="11">
        <f t="shared" si="72"/>
        <v>1.2862854471189975</v>
      </c>
      <c r="E118" s="11">
        <v>0.95745946645625457</v>
      </c>
      <c r="F118" s="11">
        <f t="shared" si="73"/>
        <v>2.2437449135752523</v>
      </c>
      <c r="G118" s="200">
        <f t="shared" si="74"/>
        <v>6.9008556909039065E-2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3.4225763041860628</v>
      </c>
      <c r="C119" s="11">
        <v>4.8492899717137217</v>
      </c>
      <c r="D119" s="11">
        <f t="shared" ref="D119" si="87">C119-B119</f>
        <v>1.4267136675276588</v>
      </c>
      <c r="E119" s="11">
        <v>2.4701105173307116</v>
      </c>
      <c r="F119" s="11">
        <f t="shared" ref="F119" si="88">SUM(D119:E119)</f>
        <v>3.8968241848583705</v>
      </c>
      <c r="G119" s="200">
        <f t="shared" si="74"/>
        <v>3.6885213825769592E-2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93.903645024450881</v>
      </c>
      <c r="C120" s="11">
        <f t="shared" ref="C120:F120" si="89">SUM(C94:C119)</f>
        <v>125.54968530465658</v>
      </c>
      <c r="D120" s="11">
        <f t="shared" si="89"/>
        <v>31.646040280205746</v>
      </c>
      <c r="E120" s="11">
        <f t="shared" si="89"/>
        <v>60.785232261783889</v>
      </c>
      <c r="F120" s="11">
        <f t="shared" si="89"/>
        <v>92.431272541989628</v>
      </c>
      <c r="G120" s="200">
        <f t="shared" si="74"/>
        <v>3.3836297085182654E-2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2.0099830913093695</v>
      </c>
      <c r="C123" s="11">
        <v>2.0299662824813258</v>
      </c>
      <c r="D123" s="11">
        <f>C123-B123</f>
        <v>1.9983191171956349E-2</v>
      </c>
      <c r="E123" s="11">
        <v>1.0179683966171982</v>
      </c>
      <c r="F123" s="11">
        <f>SUM(D123:E123)</f>
        <v>1.0379515877891545</v>
      </c>
      <c r="G123" s="200">
        <f>IF(B123&gt;0,(1+(E123/B123))^(1/($C$6-$B$6))-1,0)</f>
        <v>2.7693872857264212E-2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1.107411270016369</v>
      </c>
      <c r="C124" s="11">
        <v>1.3732970015033099</v>
      </c>
      <c r="D124" s="11">
        <f t="shared" ref="D124:D139" si="92">C124-B124</f>
        <v>0.26588573148694095</v>
      </c>
      <c r="E124" s="11">
        <v>0.72714428277960763</v>
      </c>
      <c r="F124" s="11">
        <f t="shared" ref="F124:F131" si="93">SUM(D124:E124)</f>
        <v>0.99303001426654858</v>
      </c>
      <c r="G124" s="200">
        <f t="shared" ref="G124:G147" si="94">IF(B124&gt;0,(1+(E124/B124))^(1/($C$6-$B$6))-1,0)</f>
        <v>3.4224437024650944E-2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0.98127955071802453</v>
      </c>
      <c r="C125" s="11">
        <v>1.417208690363009</v>
      </c>
      <c r="D125" s="11">
        <f t="shared" si="92"/>
        <v>0.43592913964498448</v>
      </c>
      <c r="E125" s="11">
        <v>0.48839823433652307</v>
      </c>
      <c r="F125" s="11">
        <f t="shared" si="93"/>
        <v>0.92432737398150755</v>
      </c>
      <c r="G125" s="200">
        <f t="shared" si="94"/>
        <v>2.7295278490743646E-2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2.7563466086949155</v>
      </c>
      <c r="C126" s="11">
        <v>0.67376300053496574</v>
      </c>
      <c r="D126" s="11">
        <f t="shared" si="92"/>
        <v>-2.0825836081599496</v>
      </c>
      <c r="E126" s="11">
        <v>0.53189768839809493</v>
      </c>
      <c r="F126" s="11">
        <f t="shared" si="93"/>
        <v>-1.5506859197618548</v>
      </c>
      <c r="G126" s="200">
        <f t="shared" si="94"/>
        <v>1.1832635833705751E-2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0.45639461613226062</v>
      </c>
      <c r="C127" s="11">
        <v>0.24303747919877641</v>
      </c>
      <c r="D127" s="11">
        <f t="shared" si="92"/>
        <v>-0.21335713693348421</v>
      </c>
      <c r="E127" s="11">
        <v>7.5916687804523736E-2</v>
      </c>
      <c r="F127" s="11">
        <f t="shared" si="93"/>
        <v>-0.13744044912896047</v>
      </c>
      <c r="G127" s="200">
        <f>IF(B127&gt;0,(1+(E127/B127))^(1/($C$6-$B$6))-1,0)</f>
        <v>1.0310837725908462E-2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1.1148755065060769</v>
      </c>
      <c r="C128" s="11">
        <v>1.1587802238738163</v>
      </c>
      <c r="D128" s="11">
        <f t="shared" si="92"/>
        <v>4.3904717367739376E-2</v>
      </c>
      <c r="E128" s="11">
        <v>0.42211674790483672</v>
      </c>
      <c r="F128" s="11">
        <f t="shared" si="93"/>
        <v>0.4660214652725761</v>
      </c>
      <c r="G128" s="200">
        <f t="shared" si="94"/>
        <v>2.1636389615096174E-2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0.39083195813041088</v>
      </c>
      <c r="C129" s="11">
        <v>0.54636012671430978</v>
      </c>
      <c r="D129" s="11">
        <f t="shared" si="92"/>
        <v>0.1555281685838989</v>
      </c>
      <c r="E129" s="11">
        <v>0.20984460738233618</v>
      </c>
      <c r="F129" s="11">
        <f t="shared" si="93"/>
        <v>0.36537277596623507</v>
      </c>
      <c r="G129" s="200">
        <f t="shared" si="94"/>
        <v>2.9066344056350557E-2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1.4201333991890113</v>
      </c>
      <c r="C130" s="11">
        <v>1.0654604037070485</v>
      </c>
      <c r="D130" s="11">
        <f t="shared" si="92"/>
        <v>-0.35467299548196274</v>
      </c>
      <c r="E130" s="11">
        <v>0.6490407014650732</v>
      </c>
      <c r="F130" s="11">
        <f t="shared" si="93"/>
        <v>0.29436770598311046</v>
      </c>
      <c r="G130" s="200">
        <f t="shared" si="94"/>
        <v>2.541073439911834E-2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0.3764903469858773</v>
      </c>
      <c r="C131" s="11">
        <v>0.44278653208814001</v>
      </c>
      <c r="D131" s="11">
        <f t="shared" si="92"/>
        <v>6.6296185102262706E-2</v>
      </c>
      <c r="E131" s="11">
        <v>0.13448700688423568</v>
      </c>
      <c r="F131" s="11">
        <f t="shared" si="93"/>
        <v>0.20078319198649838</v>
      </c>
      <c r="G131" s="200">
        <f t="shared" si="94"/>
        <v>2.0570914616089064E-2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0.34911832683106159</v>
      </c>
      <c r="C132" s="11">
        <v>0.39079163686536528</v>
      </c>
      <c r="D132" s="11">
        <f t="shared" si="92"/>
        <v>4.167331003430369E-2</v>
      </c>
      <c r="E132" s="11">
        <v>0.159631076079227</v>
      </c>
      <c r="F132" s="11">
        <f t="shared" ref="F132:F133" si="95">SUM(D132:E132)</f>
        <v>0.20130438611353069</v>
      </c>
      <c r="G132" s="200">
        <f t="shared" si="94"/>
        <v>2.5420709700416433E-2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2.214480260503001</v>
      </c>
      <c r="C133" s="11">
        <v>2.8499501628419166</v>
      </c>
      <c r="D133" s="11">
        <f t="shared" si="92"/>
        <v>0.63546990233891565</v>
      </c>
      <c r="E133" s="11">
        <v>1.2202585665667041</v>
      </c>
      <c r="F133" s="11">
        <f t="shared" si="95"/>
        <v>1.8557284689056197</v>
      </c>
      <c r="G133" s="200">
        <f t="shared" si="94"/>
        <v>2.9693869466335343E-2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3.1166708147941167</v>
      </c>
      <c r="C134" s="11">
        <v>4.4503793368073499</v>
      </c>
      <c r="D134" s="11">
        <f t="shared" si="92"/>
        <v>1.3337085220132332</v>
      </c>
      <c r="E134" s="11">
        <v>2.3181898307571176</v>
      </c>
      <c r="F134" s="11">
        <f t="shared" ref="F134:F137" si="96">SUM(D134:E134)</f>
        <v>3.6518983527703508</v>
      </c>
      <c r="G134" s="200">
        <f t="shared" si="94"/>
        <v>3.7766941421198741E-2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0.61648759026252953</v>
      </c>
      <c r="C135" s="11">
        <v>0.74205530545114962</v>
      </c>
      <c r="D135" s="11">
        <f t="shared" si="92"/>
        <v>0.12556771518862009</v>
      </c>
      <c r="E135" s="11">
        <v>0.42211197104127007</v>
      </c>
      <c r="F135" s="11">
        <f t="shared" si="96"/>
        <v>0.54767968622989016</v>
      </c>
      <c r="G135" s="200">
        <f t="shared" si="94"/>
        <v>3.5384326486790574E-2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0.50082618274613366</v>
      </c>
      <c r="C136" s="11">
        <v>0.61956689296912071</v>
      </c>
      <c r="D136" s="11">
        <f t="shared" si="92"/>
        <v>0.11874071022298704</v>
      </c>
      <c r="E136" s="11">
        <v>0.3872995328939951</v>
      </c>
      <c r="F136" s="11">
        <f t="shared" si="96"/>
        <v>0.50604024311698215</v>
      </c>
      <c r="G136" s="200">
        <f t="shared" si="94"/>
        <v>3.8928901766317914E-2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0.3990426220735338</v>
      </c>
      <c r="C137" s="11">
        <v>0.54423966441156713</v>
      </c>
      <c r="D137" s="11">
        <f t="shared" si="92"/>
        <v>0.14519704233803332</v>
      </c>
      <c r="E137" s="11">
        <v>0.2071192219813037</v>
      </c>
      <c r="F137" s="11">
        <f t="shared" si="96"/>
        <v>0.35231626431933705</v>
      </c>
      <c r="G137" s="200">
        <f t="shared" si="94"/>
        <v>2.8263975003692821E-2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0.25252420502716877</v>
      </c>
      <c r="C138" s="11">
        <v>0.33718531063820867</v>
      </c>
      <c r="D138" s="11">
        <f t="shared" si="92"/>
        <v>8.46611056110399E-2</v>
      </c>
      <c r="E138" s="11">
        <v>0.15457346333814864</v>
      </c>
      <c r="F138" s="11">
        <f t="shared" ref="F138" si="97">SUM(D138:E138)</f>
        <v>0.23923456894918854</v>
      </c>
      <c r="G138" s="200">
        <f t="shared" si="94"/>
        <v>3.2348600803422167E-2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0.32292146397860699</v>
      </c>
      <c r="C139" s="11">
        <v>0.47379303418297392</v>
      </c>
      <c r="D139" s="11">
        <f t="shared" si="92"/>
        <v>0.15087157020436692</v>
      </c>
      <c r="E139" s="11">
        <v>0.2083348835042452</v>
      </c>
      <c r="F139" s="11">
        <f t="shared" ref="F139" si="98">SUM(D139:E139)</f>
        <v>0.35920645370861215</v>
      </c>
      <c r="G139" s="200">
        <f t="shared" si="94"/>
        <v>3.3745934610580841E-2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4.1144436033435809</v>
      </c>
      <c r="C140" s="11">
        <v>4.6566555182853131</v>
      </c>
      <c r="D140" s="11">
        <f>C140-B140</f>
        <v>0.54221191494173215</v>
      </c>
      <c r="E140" s="11">
        <v>2.5829592258496121</v>
      </c>
      <c r="F140" s="11">
        <f>SUM(D140:E140)</f>
        <v>3.1251711407913443</v>
      </c>
      <c r="G140" s="200">
        <f t="shared" si="94"/>
        <v>3.3014348372326419E-2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0.83143641497391674</v>
      </c>
      <c r="C141" s="11">
        <v>1.2444964117358273</v>
      </c>
      <c r="D141" s="11">
        <f t="shared" ref="D141:D147" si="99">C141-B141</f>
        <v>0.41305999676191052</v>
      </c>
      <c r="E141" s="11">
        <v>0.60996649597734975</v>
      </c>
      <c r="F141" s="11">
        <f t="shared" ref="F141:F142" si="100">SUM(D141:E141)</f>
        <v>1.0230264927392603</v>
      </c>
      <c r="G141" s="200">
        <f t="shared" si="94"/>
        <v>3.7362211148912472E-2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2.5958509676105728E-2</v>
      </c>
      <c r="C142" s="11">
        <v>2.9182005297270667E-2</v>
      </c>
      <c r="D142" s="11">
        <f t="shared" si="99"/>
        <v>3.2234956211649388E-3</v>
      </c>
      <c r="E142" s="11">
        <v>1.3192577790429915E-2</v>
      </c>
      <c r="F142" s="11">
        <f t="shared" si="100"/>
        <v>1.6416073411594852E-2</v>
      </c>
      <c r="G142" s="200">
        <f t="shared" si="94"/>
        <v>2.7773947903599217E-2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1.4819171964666784</v>
      </c>
      <c r="C143" s="11">
        <v>2.2317074422654626</v>
      </c>
      <c r="D143" s="11">
        <f t="shared" si="99"/>
        <v>0.74979024579878417</v>
      </c>
      <c r="E143" s="11">
        <v>1.0397342275866692</v>
      </c>
      <c r="F143" s="11">
        <f t="shared" ref="F143:F144" si="101">SUM(D143:E143)</f>
        <v>1.7895244733854534</v>
      </c>
      <c r="G143" s="200">
        <f t="shared" si="94"/>
        <v>3.6073918049650322E-2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0.44667967882394716</v>
      </c>
      <c r="C144" s="11">
        <v>0.7345997153063194</v>
      </c>
      <c r="D144" s="11">
        <f t="shared" si="99"/>
        <v>0.28792003648237224</v>
      </c>
      <c r="E144" s="11">
        <v>0.32220568336235678</v>
      </c>
      <c r="F144" s="11">
        <f t="shared" si="101"/>
        <v>0.61012571984472896</v>
      </c>
      <c r="G144" s="200">
        <f t="shared" si="94"/>
        <v>3.687012113625121E-2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0.34117394687299762</v>
      </c>
      <c r="C145" s="11">
        <v>0.575291455731058</v>
      </c>
      <c r="D145" s="11">
        <f t="shared" si="99"/>
        <v>0.23411750885806037</v>
      </c>
      <c r="E145" s="11">
        <v>0.22822999980477837</v>
      </c>
      <c r="F145" s="11">
        <f t="shared" ref="F145:F146" si="102">SUM(D145:E145)</f>
        <v>0.46234750866283875</v>
      </c>
      <c r="G145" s="200">
        <f t="shared" si="94"/>
        <v>3.4736194875422788E-2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0.50471364317463141</v>
      </c>
      <c r="C146" s="11">
        <v>0.72592792285112162</v>
      </c>
      <c r="D146" s="11">
        <f t="shared" si="99"/>
        <v>0.22121427967649021</v>
      </c>
      <c r="E146" s="11">
        <v>0.38660636294735878</v>
      </c>
      <c r="F146" s="11">
        <f t="shared" si="102"/>
        <v>0.60782064262384905</v>
      </c>
      <c r="G146" s="200">
        <f t="shared" si="94"/>
        <v>3.8642064514556207E-2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0.36636180299034599</v>
      </c>
      <c r="C147" s="11">
        <v>1.2883100429046095</v>
      </c>
      <c r="D147" s="11">
        <f t="shared" si="99"/>
        <v>0.92194823991426356</v>
      </c>
      <c r="E147" s="11">
        <v>0.68009854574656681</v>
      </c>
      <c r="F147" s="11">
        <f t="shared" ref="F147" si="103">SUM(D147:E147)</f>
        <v>1.6020467856608303</v>
      </c>
      <c r="G147" s="200">
        <f t="shared" si="94"/>
        <v>7.2475811578014193E-2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1.6505259429501387</v>
      </c>
      <c r="C148" s="11">
        <v>2.2421135552412061</v>
      </c>
      <c r="D148" s="11">
        <f t="shared" ref="D148" si="104">C148-B148</f>
        <v>0.59158761229106749</v>
      </c>
      <c r="E148" s="11">
        <v>1.0879664955379507</v>
      </c>
      <c r="F148" s="11">
        <f t="shared" ref="F148" si="105">SUM(D148:E148)</f>
        <v>1.6795541078290182</v>
      </c>
      <c r="G148" s="200">
        <f t="shared" ref="G148:G149" si="106">IF(B148&gt;0,(1+(E148/B148))^(1/($C$6-$B$6))-1,0)</f>
        <v>3.4330376637374593E-2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28.149028553170815</v>
      </c>
      <c r="C149" s="11">
        <f t="shared" ref="C149:F149" si="107">SUM(C123:C148)</f>
        <v>33.086905154250545</v>
      </c>
      <c r="D149" s="11">
        <f t="shared" si="107"/>
        <v>4.9378766010797319</v>
      </c>
      <c r="E149" s="11">
        <f t="shared" si="107"/>
        <v>16.285292514337513</v>
      </c>
      <c r="F149" s="11">
        <f t="shared" si="107"/>
        <v>21.223169115417242</v>
      </c>
      <c r="G149" s="200">
        <f t="shared" si="106"/>
        <v>3.0901114520957007E-2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3.0020866163932811</v>
      </c>
      <c r="C152" s="11">
        <v>2.9873255910566687</v>
      </c>
      <c r="D152" s="11">
        <f>C152-B152</f>
        <v>-1.4761025336612388E-2</v>
      </c>
      <c r="E152" s="11">
        <v>1.4670204112220226</v>
      </c>
      <c r="F152" s="11">
        <f>SUM(D152:E152)</f>
        <v>1.4522593858854103</v>
      </c>
      <c r="G152" s="200">
        <f>IF(B152&gt;0,(1+(E152/B152))^(1/($C$6-$B$6))-1,0)</f>
        <v>2.6880331941009139E-2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1.2159975935663756</v>
      </c>
      <c r="C153" s="11">
        <v>1.5974877412705082</v>
      </c>
      <c r="D153" s="11">
        <f t="shared" ref="D153:D168" si="110">C153-B153</f>
        <v>0.38149014770413259</v>
      </c>
      <c r="E153" s="11">
        <v>0.81028432785914284</v>
      </c>
      <c r="F153" s="11">
        <f t="shared" ref="F153:F160" si="111">SUM(D153:E153)</f>
        <v>1.1917744755632755</v>
      </c>
      <c r="G153" s="200">
        <f t="shared" ref="G153:G155" si="112">IF(B153&gt;0,(1+(E153/B153))^(1/($C$6-$B$6))-1,0)</f>
        <v>3.462859429125742E-2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2.7629090705919492</v>
      </c>
      <c r="C154" s="11">
        <v>3.4250454497380196</v>
      </c>
      <c r="D154" s="11">
        <f t="shared" si="110"/>
        <v>0.66213637914607038</v>
      </c>
      <c r="E154" s="11">
        <v>1.124685617049505</v>
      </c>
      <c r="F154" s="11">
        <f t="shared" si="111"/>
        <v>1.7868219961955754</v>
      </c>
      <c r="G154" s="200">
        <f t="shared" si="112"/>
        <v>2.3028248412797714E-2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0.62531849444881504</v>
      </c>
      <c r="C155" s="11">
        <v>0.74526376357576807</v>
      </c>
      <c r="D155" s="11">
        <f t="shared" si="110"/>
        <v>0.11994526912695302</v>
      </c>
      <c r="E155" s="11">
        <v>0.35441935429514182</v>
      </c>
      <c r="F155" s="11">
        <f t="shared" si="111"/>
        <v>0.47436462342209484</v>
      </c>
      <c r="G155" s="200">
        <f t="shared" si="112"/>
        <v>3.0387482640939822E-2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0.27186356080578344</v>
      </c>
      <c r="C156" s="11">
        <v>0.20637999220826261</v>
      </c>
      <c r="D156" s="11">
        <f t="shared" si="110"/>
        <v>-6.548356859752083E-2</v>
      </c>
      <c r="E156" s="11">
        <v>0.10940189355676817</v>
      </c>
      <c r="F156" s="11">
        <f t="shared" si="111"/>
        <v>4.3918324959247343E-2</v>
      </c>
      <c r="G156" s="200">
        <f>IF(B156&gt;0,(1+(E156/B156))^(1/($C$6-$B$6))-1,0)</f>
        <v>2.2802459553908916E-2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1.8735705807770846</v>
      </c>
      <c r="C157" s="11">
        <v>2.2167060448097975</v>
      </c>
      <c r="D157" s="11">
        <f t="shared" si="110"/>
        <v>0.34313546403271289</v>
      </c>
      <c r="E157" s="11">
        <v>0.97564283382000827</v>
      </c>
      <c r="F157" s="11">
        <f t="shared" si="111"/>
        <v>1.3187782978527212</v>
      </c>
      <c r="G157" s="200">
        <f t="shared" ref="G157:G178" si="113">IF(B157&gt;0,(1+(E157/B157))^(1/($C$6-$B$6))-1,0)</f>
        <v>2.8340628987170602E-2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1.0211445519242559</v>
      </c>
      <c r="C158" s="11">
        <v>0.91723844436893576</v>
      </c>
      <c r="D158" s="11">
        <f t="shared" si="110"/>
        <v>-0.10390610755532015</v>
      </c>
      <c r="E158" s="11">
        <v>0.33707010769853452</v>
      </c>
      <c r="F158" s="11">
        <f t="shared" si="111"/>
        <v>0.23316400014321437</v>
      </c>
      <c r="G158" s="200">
        <f t="shared" si="113"/>
        <v>1.9198429861873478E-2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0.47412825156361654</v>
      </c>
      <c r="C159" s="11">
        <v>0.874351523822812</v>
      </c>
      <c r="D159" s="11">
        <f t="shared" si="110"/>
        <v>0.40022327225919546</v>
      </c>
      <c r="E159" s="11">
        <v>0.43786197962609935</v>
      </c>
      <c r="F159" s="11">
        <f t="shared" si="111"/>
        <v>0.83808525188529481</v>
      </c>
      <c r="G159" s="200">
        <f t="shared" si="113"/>
        <v>4.4574990157874028E-2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0.27335088896490656</v>
      </c>
      <c r="C160" s="11">
        <v>0.23029522017216508</v>
      </c>
      <c r="D160" s="11">
        <f t="shared" si="110"/>
        <v>-4.3055668792741475E-2</v>
      </c>
      <c r="E160" s="11">
        <v>7.6376542536063033E-2</v>
      </c>
      <c r="F160" s="11">
        <f t="shared" si="111"/>
        <v>3.3320873743321558E-2</v>
      </c>
      <c r="G160" s="200">
        <f t="shared" si="113"/>
        <v>1.6562177493270713E-2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0.40440931898911409</v>
      </c>
      <c r="C161" s="11">
        <v>0.34077051496054356</v>
      </c>
      <c r="D161" s="11">
        <f t="shared" si="110"/>
        <v>-6.3638804028570528E-2</v>
      </c>
      <c r="E161" s="11">
        <v>0.1627138477974191</v>
      </c>
      <c r="F161" s="11">
        <f t="shared" ref="F161:F162" si="114">SUM(D161:E161)</f>
        <v>9.907504376884857E-2</v>
      </c>
      <c r="G161" s="200">
        <f t="shared" si="113"/>
        <v>2.2799284593767677E-2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1.9604676642650976</v>
      </c>
      <c r="C162" s="11">
        <v>2.3716557570603629</v>
      </c>
      <c r="D162" s="11">
        <f t="shared" si="110"/>
        <v>0.41118809279526536</v>
      </c>
      <c r="E162" s="11">
        <v>0.99740929170118142</v>
      </c>
      <c r="F162" s="11">
        <f t="shared" si="114"/>
        <v>1.4085973844964468</v>
      </c>
      <c r="G162" s="200">
        <f t="shared" si="113"/>
        <v>2.7798614783433706E-2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2.804387916677376</v>
      </c>
      <c r="C163" s="11">
        <v>3.7146695558762204</v>
      </c>
      <c r="D163" s="11">
        <f t="shared" si="110"/>
        <v>0.91028163919884442</v>
      </c>
      <c r="E163" s="11">
        <v>1.8675098267802417</v>
      </c>
      <c r="F163" s="11">
        <f t="shared" ref="F163:F166" si="115">SUM(D163:E163)</f>
        <v>2.7777914659790861</v>
      </c>
      <c r="G163" s="200">
        <f t="shared" si="113"/>
        <v>3.4610820298943246E-2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0.4707866002186808</v>
      </c>
      <c r="C164" s="11">
        <v>0.48326938798591573</v>
      </c>
      <c r="D164" s="11">
        <f t="shared" si="110"/>
        <v>1.2482787767234937E-2</v>
      </c>
      <c r="E164" s="11">
        <v>0.29962624740256888</v>
      </c>
      <c r="F164" s="11">
        <f t="shared" si="115"/>
        <v>0.31210903516980382</v>
      </c>
      <c r="G164" s="200">
        <f t="shared" si="113"/>
        <v>3.3379784867320517E-2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0.82668019693700112</v>
      </c>
      <c r="C165" s="11">
        <v>1.0527183234196997</v>
      </c>
      <c r="D165" s="11">
        <f t="shared" si="110"/>
        <v>0.22603812648269861</v>
      </c>
      <c r="E165" s="11">
        <v>0.5570747806262174</v>
      </c>
      <c r="F165" s="11">
        <f t="shared" si="115"/>
        <v>0.78311290710891601</v>
      </c>
      <c r="G165" s="200">
        <f t="shared" si="113"/>
        <v>3.4939058426854519E-2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1.3796711498587209</v>
      </c>
      <c r="C166" s="11">
        <v>1.5745540271952683</v>
      </c>
      <c r="D166" s="11">
        <f t="shared" si="110"/>
        <v>0.19488287733654741</v>
      </c>
      <c r="E166" s="11">
        <v>0.62492540295297272</v>
      </c>
      <c r="F166" s="11">
        <f t="shared" si="115"/>
        <v>0.81980828028952013</v>
      </c>
      <c r="G166" s="200">
        <f t="shared" si="113"/>
        <v>2.5219268048452204E-2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0.39787387065722157</v>
      </c>
      <c r="C167" s="11">
        <v>0.4972981607246989</v>
      </c>
      <c r="D167" s="11">
        <f t="shared" si="110"/>
        <v>9.9424290067477328E-2</v>
      </c>
      <c r="E167" s="11">
        <v>0.23117536758002852</v>
      </c>
      <c r="F167" s="11">
        <f t="shared" ref="F167" si="116">SUM(D167:E167)</f>
        <v>0.33059965764750587</v>
      </c>
      <c r="G167" s="200">
        <f t="shared" si="113"/>
        <v>3.1009376034898395E-2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0.32201856620635472</v>
      </c>
      <c r="C168" s="11">
        <v>0.46953804147861999</v>
      </c>
      <c r="D168" s="11">
        <f t="shared" si="110"/>
        <v>0.14751947527226528</v>
      </c>
      <c r="E168" s="11">
        <v>0.21477192524200439</v>
      </c>
      <c r="F168" s="11">
        <f t="shared" ref="F168" si="117">SUM(D168:E168)</f>
        <v>0.36229140051426967</v>
      </c>
      <c r="G168" s="200">
        <f t="shared" si="113"/>
        <v>3.4653489539568705E-2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2.3812856909302922</v>
      </c>
      <c r="C169" s="11">
        <v>2.9582466693610492</v>
      </c>
      <c r="D169" s="11">
        <f>C169-B169</f>
        <v>0.576960978430757</v>
      </c>
      <c r="E169" s="11">
        <v>1.5784763447865107</v>
      </c>
      <c r="F169" s="11">
        <f>SUM(D169:E169)</f>
        <v>2.1554373232172677</v>
      </c>
      <c r="G169" s="200">
        <f t="shared" si="113"/>
        <v>3.4484145396593835E-2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1.064033943304717</v>
      </c>
      <c r="C170" s="11">
        <v>1.7241903604050091</v>
      </c>
      <c r="D170" s="11">
        <f t="shared" ref="D170:D176" si="118">C170-B170</f>
        <v>0.66015641710029205</v>
      </c>
      <c r="E170" s="11">
        <v>0.82664898637427187</v>
      </c>
      <c r="F170" s="11">
        <f t="shared" ref="F170:F171" si="119">SUM(D170:E170)</f>
        <v>1.4868054034745639</v>
      </c>
      <c r="G170" s="200">
        <f t="shared" si="113"/>
        <v>3.9068585163645198E-2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2.2476763454542713E-2</v>
      </c>
      <c r="C171" s="11">
        <v>1.9432646692547306E-2</v>
      </c>
      <c r="D171" s="11">
        <f t="shared" si="118"/>
        <v>-3.0441167619954072E-3</v>
      </c>
      <c r="E171" s="11">
        <v>1.0241695206466736E-2</v>
      </c>
      <c r="F171" s="11">
        <f t="shared" si="119"/>
        <v>7.1975784444713291E-3</v>
      </c>
      <c r="G171" s="200">
        <f t="shared" si="113"/>
        <v>2.5346383779771609E-2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1.2419516963398636</v>
      </c>
      <c r="C172" s="11">
        <v>1.6314296988754229</v>
      </c>
      <c r="D172" s="11">
        <f t="shared" si="118"/>
        <v>0.38947800253555931</v>
      </c>
      <c r="E172" s="11">
        <v>0.65697289051193575</v>
      </c>
      <c r="F172" s="11">
        <f t="shared" ref="F172:F173" si="120">SUM(D172:E172)</f>
        <v>1.0464508930474952</v>
      </c>
      <c r="G172" s="200">
        <f t="shared" si="113"/>
        <v>2.8711356277557387E-2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0.53387418623020244</v>
      </c>
      <c r="C173" s="11">
        <v>0.77561625105660259</v>
      </c>
      <c r="D173" s="11">
        <f t="shared" si="118"/>
        <v>0.24174206482640015</v>
      </c>
      <c r="E173" s="11">
        <v>0.32495521988760978</v>
      </c>
      <c r="F173" s="11">
        <f t="shared" si="120"/>
        <v>0.56669728471400993</v>
      </c>
      <c r="G173" s="200">
        <f t="shared" si="113"/>
        <v>3.2201610266230585E-2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0.74573242294100228</v>
      </c>
      <c r="C174" s="11">
        <v>1.1991225734251267</v>
      </c>
      <c r="D174" s="11">
        <f t="shared" si="118"/>
        <v>0.45339015048412445</v>
      </c>
      <c r="E174" s="11">
        <v>0.48645284329331134</v>
      </c>
      <c r="F174" s="11">
        <f t="shared" ref="F174:F175" si="121">SUM(D174:E174)</f>
        <v>0.93984299377743574</v>
      </c>
      <c r="G174" s="200">
        <f t="shared" si="113"/>
        <v>3.4045222389776919E-2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0.74101457064578258</v>
      </c>
      <c r="C175" s="11">
        <v>1.0198439377588828</v>
      </c>
      <c r="D175" s="11">
        <f t="shared" si="118"/>
        <v>0.27882936711310025</v>
      </c>
      <c r="E175" s="11">
        <v>0.57054570631394053</v>
      </c>
      <c r="F175" s="11">
        <f t="shared" si="121"/>
        <v>0.84937507342704077</v>
      </c>
      <c r="G175" s="200">
        <f t="shared" si="113"/>
        <v>3.8797192326956331E-2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0.43113704046772777</v>
      </c>
      <c r="C176" s="11">
        <v>1.281259971662924</v>
      </c>
      <c r="D176" s="11">
        <f t="shared" si="118"/>
        <v>0.85012293119519633</v>
      </c>
      <c r="E176" s="11">
        <v>0.6111451849987577</v>
      </c>
      <c r="F176" s="11">
        <f t="shared" ref="F176" si="122">SUM(D176:E176)</f>
        <v>1.461268116193954</v>
      </c>
      <c r="G176" s="200">
        <f t="shared" si="113"/>
        <v>6.0615573308249182E-2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1.5285007198061538</v>
      </c>
      <c r="C177" s="11">
        <v>1.9119210579851662</v>
      </c>
      <c r="D177" s="11">
        <f t="shared" ref="D177" si="123">C177-B177</f>
        <v>0.38342033817901244</v>
      </c>
      <c r="E177" s="11">
        <v>0.94852018804250626</v>
      </c>
      <c r="F177" s="11">
        <f t="shared" ref="F177" si="124">SUM(D177:E177)</f>
        <v>1.3319405262215187</v>
      </c>
      <c r="G177" s="200">
        <f t="shared" si="113"/>
        <v>3.2708143392514044E-2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28.776671926965921</v>
      </c>
      <c r="C178" s="11">
        <f t="shared" ref="C178:F178" si="125">SUM(C152:C177)</f>
        <v>36.225630706947008</v>
      </c>
      <c r="D178" s="11">
        <f t="shared" si="125"/>
        <v>7.4489587799810799</v>
      </c>
      <c r="E178" s="11">
        <f t="shared" si="125"/>
        <v>16.661928817161233</v>
      </c>
      <c r="F178" s="11">
        <f t="shared" si="125"/>
        <v>24.110887597142309</v>
      </c>
      <c r="G178" s="200">
        <f t="shared" si="113"/>
        <v>3.0921567840928699E-2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7.8233317853395645</v>
      </c>
      <c r="C181" s="11">
        <v>7.4708481667728854</v>
      </c>
      <c r="D181" s="11">
        <f>C181-B181</f>
        <v>-0.35248361856667909</v>
      </c>
      <c r="E181" s="11">
        <v>3.2036124224258598</v>
      </c>
      <c r="F181" s="11">
        <f>SUM(D181:E181)</f>
        <v>2.8511288038591807</v>
      </c>
      <c r="G181" s="200">
        <f>IF(B181&gt;0,(1+(E181/B181))^(1/($C$6-$B$6))-1,0)</f>
        <v>2.3145884969568931E-2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3.5490332657397783</v>
      </c>
      <c r="C182" s="11">
        <v>3.9921191232210194</v>
      </c>
      <c r="D182" s="11">
        <f t="shared" ref="D182:D197" si="128">C182-B182</f>
        <v>0.44308585748124107</v>
      </c>
      <c r="E182" s="11">
        <v>1.657594684856327</v>
      </c>
      <c r="F182" s="11">
        <f t="shared" ref="F182:F189" si="129">SUM(D182:E182)</f>
        <v>2.1006805423375683</v>
      </c>
      <c r="G182" s="200">
        <f t="shared" ref="G182:G184" si="130">IF(B182&gt;0,(1+(E182/B182))^(1/($C$6-$B$6))-1,0)</f>
        <v>2.5879689520813765E-2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5.2066510036602676</v>
      </c>
      <c r="C183" s="11">
        <v>7.1806299268421654</v>
      </c>
      <c r="D183" s="11">
        <f t="shared" si="128"/>
        <v>1.9739789231818978</v>
      </c>
      <c r="E183" s="11">
        <v>2.0586316103084212</v>
      </c>
      <c r="F183" s="11">
        <f t="shared" si="129"/>
        <v>4.0326105334903186</v>
      </c>
      <c r="G183" s="200">
        <f t="shared" si="130"/>
        <v>2.245986531210642E-2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2.363968544148388</v>
      </c>
      <c r="C184" s="11">
        <v>2.4284459488250336</v>
      </c>
      <c r="D184" s="11">
        <f t="shared" si="128"/>
        <v>6.4477404676645644E-2</v>
      </c>
      <c r="E184" s="11">
        <v>1.2664711178166477</v>
      </c>
      <c r="F184" s="11">
        <f t="shared" si="129"/>
        <v>1.3309485224932933</v>
      </c>
      <c r="G184" s="200">
        <f t="shared" si="130"/>
        <v>2.901372790544543E-2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1.0951048960004408</v>
      </c>
      <c r="C185" s="11">
        <v>1.1305720533346759</v>
      </c>
      <c r="D185" s="11">
        <f t="shared" si="128"/>
        <v>3.5467157334235111E-2</v>
      </c>
      <c r="E185" s="11">
        <v>0.45094211469191525</v>
      </c>
      <c r="F185" s="11">
        <f t="shared" si="129"/>
        <v>0.48640927202615036</v>
      </c>
      <c r="G185" s="200">
        <f>IF(B185&gt;0,(1+(E185/B185))^(1/($C$6-$B$6))-1,0)</f>
        <v>2.3256389034941982E-2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4.7946935912585396</v>
      </c>
      <c r="C186" s="11">
        <v>5.4949692782942625</v>
      </c>
      <c r="D186" s="11">
        <f t="shared" si="128"/>
        <v>0.70027568703572296</v>
      </c>
      <c r="E186" s="11">
        <v>2.1521838175753158</v>
      </c>
      <c r="F186" s="11">
        <f t="shared" si="129"/>
        <v>2.8524595046110388</v>
      </c>
      <c r="G186" s="200">
        <f t="shared" ref="G186:G205" si="131">IF(B186&gt;0,(1+(E186/B186))^(1/($C$6-$B$6))-1,0)</f>
        <v>2.5026873904151925E-2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2.4576144055774156</v>
      </c>
      <c r="C187" s="11">
        <v>2.1314395075029076</v>
      </c>
      <c r="D187" s="11">
        <f t="shared" si="128"/>
        <v>-0.32617489807450806</v>
      </c>
      <c r="E187" s="11">
        <v>0.78296308920324398</v>
      </c>
      <c r="F187" s="11">
        <f t="shared" si="129"/>
        <v>0.45678819112873592</v>
      </c>
      <c r="G187" s="200">
        <f t="shared" si="131"/>
        <v>1.8608379406620079E-2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2.0645290306702528</v>
      </c>
      <c r="C188" s="11">
        <v>3.9495732116287194</v>
      </c>
      <c r="D188" s="11">
        <f t="shared" si="128"/>
        <v>1.8850441809584666</v>
      </c>
      <c r="E188" s="11">
        <v>1.9467304922175188</v>
      </c>
      <c r="F188" s="11">
        <f t="shared" si="129"/>
        <v>3.8317746731759854</v>
      </c>
      <c r="G188" s="200">
        <f t="shared" si="131"/>
        <v>4.5275211077625777E-2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1.3291785008613848</v>
      </c>
      <c r="C189" s="11">
        <v>1.2004895547750127</v>
      </c>
      <c r="D189" s="11">
        <f t="shared" si="128"/>
        <v>-0.12868894608637205</v>
      </c>
      <c r="E189" s="11">
        <v>0.31248581660856645</v>
      </c>
      <c r="F189" s="11">
        <f t="shared" si="129"/>
        <v>0.1837968705221944</v>
      </c>
      <c r="G189" s="200">
        <f t="shared" si="131"/>
        <v>1.417617377513869E-2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1.1298375496592095</v>
      </c>
      <c r="C190" s="11">
        <v>0.90987612639566251</v>
      </c>
      <c r="D190" s="11">
        <f t="shared" si="128"/>
        <v>-0.21996142326354695</v>
      </c>
      <c r="E190" s="11">
        <v>0.34977431739728765</v>
      </c>
      <c r="F190" s="11">
        <f t="shared" ref="F190:F191" si="132">SUM(D190:E190)</f>
        <v>0.1298128941337407</v>
      </c>
      <c r="G190" s="200">
        <f t="shared" si="131"/>
        <v>1.8143016543365365E-2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6.1681199091314411</v>
      </c>
      <c r="C191" s="11">
        <v>5.9354171969611338</v>
      </c>
      <c r="D191" s="11">
        <f t="shared" si="128"/>
        <v>-0.23270271217030736</v>
      </c>
      <c r="E191" s="11">
        <v>2.5045234799228022</v>
      </c>
      <c r="F191" s="11">
        <f t="shared" si="132"/>
        <v>2.2718207677524949</v>
      </c>
      <c r="G191" s="200">
        <f t="shared" si="131"/>
        <v>2.2978670832789261E-2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9.5716277630280242</v>
      </c>
      <c r="C192" s="11">
        <v>8.9155999669563855</v>
      </c>
      <c r="D192" s="11">
        <f t="shared" si="128"/>
        <v>-0.65602779607163875</v>
      </c>
      <c r="E192" s="11">
        <v>4.4313653918744338</v>
      </c>
      <c r="F192" s="11">
        <f t="shared" ref="F192:F195" si="133">SUM(D192:E192)</f>
        <v>3.775337595802795</v>
      </c>
      <c r="G192" s="200">
        <f t="shared" si="131"/>
        <v>2.5688938048754828E-2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1.8430326497894307</v>
      </c>
      <c r="C193" s="11">
        <v>0.68890535945603237</v>
      </c>
      <c r="D193" s="11">
        <f t="shared" si="128"/>
        <v>-1.1541272903333983</v>
      </c>
      <c r="E193" s="11">
        <v>0.64340078230648656</v>
      </c>
      <c r="F193" s="11">
        <f t="shared" si="133"/>
        <v>-0.51072650802691177</v>
      </c>
      <c r="G193" s="200">
        <f t="shared" si="131"/>
        <v>2.0163044630834737E-2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1.729974251825271</v>
      </c>
      <c r="C194" s="11">
        <v>1.4886890514438949</v>
      </c>
      <c r="D194" s="11">
        <f t="shared" si="128"/>
        <v>-0.24128520038137613</v>
      </c>
      <c r="E194" s="11">
        <v>0.81896467499488879</v>
      </c>
      <c r="F194" s="11">
        <f t="shared" si="133"/>
        <v>0.57767947461351266</v>
      </c>
      <c r="G194" s="200">
        <f t="shared" si="131"/>
        <v>2.6174738516395513E-2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7.968263194825763</v>
      </c>
      <c r="C195" s="11">
        <v>7.6223354158364769</v>
      </c>
      <c r="D195" s="11">
        <f t="shared" si="128"/>
        <v>-0.34592777898928606</v>
      </c>
      <c r="E195" s="11">
        <v>2.808396024408963</v>
      </c>
      <c r="F195" s="11">
        <f t="shared" si="133"/>
        <v>2.4624682454196769</v>
      </c>
      <c r="G195" s="200">
        <f t="shared" si="131"/>
        <v>2.0331666202233922E-2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3.7934232585021608</v>
      </c>
      <c r="C196" s="11">
        <v>3.2046828856799934</v>
      </c>
      <c r="D196" s="11">
        <f t="shared" si="128"/>
        <v>-0.5887403728221674</v>
      </c>
      <c r="E196" s="11">
        <v>1.3262924216202781</v>
      </c>
      <c r="F196" s="11">
        <f t="shared" ref="F196" si="134">SUM(D196:E196)</f>
        <v>0.73755204879811065</v>
      </c>
      <c r="G196" s="200">
        <f t="shared" si="131"/>
        <v>2.0189781920191496E-2</v>
      </c>
    </row>
    <row r="197" spans="1:14" x14ac:dyDescent="0.2">
      <c r="A197" t="str">
        <f t="shared" si="127"/>
        <v>54 Textiles, printing and other skilled trades</v>
      </c>
      <c r="B197" s="11">
        <v>1.9874115724300216</v>
      </c>
      <c r="C197" s="11">
        <v>1.9518924912999016</v>
      </c>
      <c r="D197" s="11">
        <f t="shared" si="128"/>
        <v>-3.5519081130120034E-2</v>
      </c>
      <c r="E197" s="11">
        <v>0.84068086122491859</v>
      </c>
      <c r="F197" s="11">
        <f t="shared" ref="F197" si="135">SUM(D197:E197)</f>
        <v>0.80516178009479855</v>
      </c>
      <c r="G197" s="200">
        <f t="shared" si="131"/>
        <v>2.3796685101394877E-2</v>
      </c>
    </row>
    <row r="198" spans="1:14" x14ac:dyDescent="0.2">
      <c r="A198" t="str">
        <f t="shared" si="127"/>
        <v>61 Caring personal service occupations</v>
      </c>
      <c r="B198" s="11">
        <v>16.298747255851165</v>
      </c>
      <c r="C198" s="11">
        <v>19.112063200436204</v>
      </c>
      <c r="D198" s="11">
        <f>C198-B198</f>
        <v>2.8133159445850389</v>
      </c>
      <c r="E198" s="11">
        <v>9.6560197722676584</v>
      </c>
      <c r="F198" s="11">
        <f>SUM(D198:E198)</f>
        <v>12.469335716852697</v>
      </c>
      <c r="G198" s="200">
        <f t="shared" si="131"/>
        <v>3.1503867507786998E-2</v>
      </c>
    </row>
    <row r="199" spans="1:14" x14ac:dyDescent="0.2">
      <c r="A199" t="str">
        <f t="shared" si="127"/>
        <v>62 Leisure, travel and related personal service occupations</v>
      </c>
      <c r="B199" s="11">
        <v>3.4157720179335165</v>
      </c>
      <c r="C199" s="11">
        <v>2.7137897948452001</v>
      </c>
      <c r="D199" s="11">
        <f t="shared" ref="D199:D205" si="136">C199-B199</f>
        <v>-0.70198222308831637</v>
      </c>
      <c r="E199" s="11">
        <v>1.3034232694784591</v>
      </c>
      <c r="F199" s="11">
        <f t="shared" ref="F199:F200" si="137">SUM(D199:E199)</f>
        <v>0.60144104639014273</v>
      </c>
      <c r="G199" s="200">
        <f t="shared" si="131"/>
        <v>2.1782840182749785E-2</v>
      </c>
    </row>
    <row r="200" spans="1:14" x14ac:dyDescent="0.2">
      <c r="A200" t="str">
        <f t="shared" si="127"/>
        <v>63 Community and civil enforcement occupations</v>
      </c>
      <c r="B200" s="11">
        <v>0.10350418259535203</v>
      </c>
      <c r="C200" s="11">
        <v>9.079739796249145E-2</v>
      </c>
      <c r="D200" s="11">
        <f t="shared" si="136"/>
        <v>-1.2706784632860582E-2</v>
      </c>
      <c r="E200" s="11">
        <v>2.9375416599300493E-2</v>
      </c>
      <c r="F200" s="11">
        <f t="shared" si="137"/>
        <v>1.666863196643991E-2</v>
      </c>
      <c r="G200" s="200">
        <f t="shared" si="131"/>
        <v>1.6794903280416218E-2</v>
      </c>
    </row>
    <row r="201" spans="1:14" x14ac:dyDescent="0.2">
      <c r="A201" t="str">
        <f t="shared" si="127"/>
        <v>71 Sales occupations</v>
      </c>
      <c r="B201" s="11">
        <v>9.6753294178669069</v>
      </c>
      <c r="C201" s="11">
        <v>10.395735374333414</v>
      </c>
      <c r="D201" s="11">
        <f t="shared" si="136"/>
        <v>0.72040595646650729</v>
      </c>
      <c r="E201" s="11">
        <v>4.4992247908581851</v>
      </c>
      <c r="F201" s="11">
        <f t="shared" ref="F201:F202" si="138">SUM(D201:E201)</f>
        <v>5.2196307473246923</v>
      </c>
      <c r="G201" s="200">
        <f t="shared" si="131"/>
        <v>2.5784761765919262E-2</v>
      </c>
    </row>
    <row r="202" spans="1:14" x14ac:dyDescent="0.2">
      <c r="A202" t="str">
        <f t="shared" si="127"/>
        <v>72 Customer service occupations</v>
      </c>
      <c r="B202" s="11">
        <v>2.1943385335765111</v>
      </c>
      <c r="C202" s="11">
        <v>2.6497624881726192</v>
      </c>
      <c r="D202" s="11">
        <f t="shared" si="136"/>
        <v>0.45542395459610807</v>
      </c>
      <c r="E202" s="11">
        <v>1.068846239298511</v>
      </c>
      <c r="F202" s="11">
        <f t="shared" si="138"/>
        <v>1.524270193894619</v>
      </c>
      <c r="G202" s="200">
        <f t="shared" si="131"/>
        <v>2.6807902475215473E-2</v>
      </c>
    </row>
    <row r="203" spans="1:14" x14ac:dyDescent="0.2">
      <c r="A203" t="str">
        <f t="shared" si="127"/>
        <v>81 Process, plant and machine operatives</v>
      </c>
      <c r="B203" s="11">
        <v>4.8716896425293159</v>
      </c>
      <c r="C203" s="11">
        <v>6.0943367060343769</v>
      </c>
      <c r="D203" s="11">
        <f t="shared" si="136"/>
        <v>1.222647063505061</v>
      </c>
      <c r="E203" s="11">
        <v>2.1439340029062617</v>
      </c>
      <c r="F203" s="11">
        <f t="shared" ref="F203:F204" si="139">SUM(D203:E203)</f>
        <v>3.3665810664113227</v>
      </c>
      <c r="G203" s="200">
        <f t="shared" si="131"/>
        <v>2.4611229496773523E-2</v>
      </c>
    </row>
    <row r="204" spans="1:14" x14ac:dyDescent="0.2">
      <c r="A204" t="str">
        <f t="shared" si="127"/>
        <v>82 Transport and mobile machine drivers and operatives</v>
      </c>
      <c r="B204" s="11">
        <v>4.4439960507142464</v>
      </c>
      <c r="C204" s="11">
        <v>5.7725752684384855</v>
      </c>
      <c r="D204" s="11">
        <f t="shared" si="136"/>
        <v>1.328579217724239</v>
      </c>
      <c r="E204" s="11">
        <v>2.6958523898743247</v>
      </c>
      <c r="F204" s="11">
        <f t="shared" si="139"/>
        <v>4.0244316075985633</v>
      </c>
      <c r="G204" s="200">
        <f t="shared" si="131"/>
        <v>3.2114046451779732E-2</v>
      </c>
    </row>
    <row r="205" spans="1:14" x14ac:dyDescent="0.2">
      <c r="A205" t="str">
        <f t="shared" si="127"/>
        <v>91 Elementary trades and related occupations</v>
      </c>
      <c r="B205" s="11">
        <v>1.6360682317403661</v>
      </c>
      <c r="C205" s="11">
        <v>3.9139198396807089</v>
      </c>
      <c r="D205" s="11">
        <f t="shared" si="136"/>
        <v>2.2778516079403426</v>
      </c>
      <c r="E205" s="11">
        <v>1.4471775314362203</v>
      </c>
      <c r="F205" s="11">
        <f t="shared" ref="F205" si="140">SUM(D205:E205)</f>
        <v>3.7250291393765629</v>
      </c>
      <c r="G205" s="200">
        <f t="shared" si="131"/>
        <v>4.3150847988187468E-2</v>
      </c>
    </row>
    <row r="206" spans="1:14" x14ac:dyDescent="0.2">
      <c r="A206" t="str">
        <f t="shared" si="127"/>
        <v>92 Elementary administration and service occupations</v>
      </c>
      <c r="B206" s="11">
        <v>8.6218250896044726</v>
      </c>
      <c r="C206" s="11">
        <v>7.3379246840849026</v>
      </c>
      <c r="D206" s="11">
        <f t="shared" ref="D206" si="141">C206-B206</f>
        <v>-1.28390040551957</v>
      </c>
      <c r="E206" s="11">
        <v>3.4208924113239991</v>
      </c>
      <c r="F206" s="11">
        <f t="shared" ref="F206" si="142">SUM(D206:E206)</f>
        <v>2.1369920058044292</v>
      </c>
      <c r="G206" s="200">
        <f t="shared" ref="G206:G207" si="143">IF(B206&gt;0,(1+(E206/B206))^(1/($C$6-$B$6))-1,0)</f>
        <v>2.2527553123233623E-2</v>
      </c>
    </row>
    <row r="207" spans="1:14" x14ac:dyDescent="0.2">
      <c r="A207" t="str">
        <f t="shared" si="127"/>
        <v>All occupations</v>
      </c>
      <c r="B207" s="11">
        <f>SUM(B181:B206)</f>
        <v>116.13706559485922</v>
      </c>
      <c r="C207" s="11">
        <f t="shared" ref="C207:F207" si="144">SUM(C181:C206)</f>
        <v>123.77739001921452</v>
      </c>
      <c r="D207" s="11">
        <f t="shared" si="144"/>
        <v>7.6403244243553603</v>
      </c>
      <c r="E207" s="11">
        <f t="shared" si="144"/>
        <v>53.819758943496787</v>
      </c>
      <c r="F207" s="11">
        <f t="shared" si="144"/>
        <v>61.46008336785215</v>
      </c>
      <c r="G207" s="200">
        <f t="shared" si="143"/>
        <v>2.5709829193376166E-2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5.4757474605823431</v>
      </c>
      <c r="C210" s="11">
        <v>3.1816994263442395</v>
      </c>
      <c r="D210" s="11">
        <f>C210-B210</f>
        <v>-2.2940480342381036</v>
      </c>
      <c r="E210" s="11">
        <v>1.8011984770783944</v>
      </c>
      <c r="F210" s="11">
        <f>SUM(D210:E210)</f>
        <v>-0.49284955715970913</v>
      </c>
      <c r="G210" s="200">
        <f>IF(B210&gt;0,(1+(E210/B210))^(1/($C$6-$B$6))-1,0)</f>
        <v>1.9139691217487487E-2</v>
      </c>
    </row>
    <row r="211" spans="1:7" x14ac:dyDescent="0.2">
      <c r="A211" t="str">
        <f t="shared" si="146"/>
        <v>12 Other managers and proprietors</v>
      </c>
      <c r="B211" s="11">
        <v>3.4400075515962465</v>
      </c>
      <c r="C211" s="11">
        <v>2.8165742884153424</v>
      </c>
      <c r="D211" s="11">
        <f t="shared" ref="D211:D226" si="147">C211-B211</f>
        <v>-0.62343326318090408</v>
      </c>
      <c r="E211" s="11">
        <v>1.6179932697180039</v>
      </c>
      <c r="F211" s="11">
        <f t="shared" ref="F211:F218" si="148">SUM(D211:E211)</f>
        <v>0.99456000653709986</v>
      </c>
      <c r="G211" s="200">
        <f t="shared" ref="G211:G213" si="149">IF(B211&gt;0,(1+(E211/B211))^(1/($C$6-$B$6))-1,0)</f>
        <v>2.6032931214904576E-2</v>
      </c>
    </row>
    <row r="212" spans="1:7" x14ac:dyDescent="0.2">
      <c r="A212" t="str">
        <f t="shared" si="146"/>
        <v>21 Science, research, engineering and technology professionals</v>
      </c>
      <c r="B212" s="11">
        <v>2.9786324461879756</v>
      </c>
      <c r="C212" s="11">
        <v>2.949904234679297</v>
      </c>
      <c r="D212" s="11">
        <f t="shared" si="147"/>
        <v>-2.8728211508678658E-2</v>
      </c>
      <c r="E212" s="11">
        <v>1.042127770316726</v>
      </c>
      <c r="F212" s="11">
        <f t="shared" si="148"/>
        <v>1.0133995588080473</v>
      </c>
      <c r="G212" s="200">
        <f t="shared" si="149"/>
        <v>2.0201796317008691E-2</v>
      </c>
    </row>
    <row r="213" spans="1:7" x14ac:dyDescent="0.2">
      <c r="A213" t="str">
        <f t="shared" si="146"/>
        <v>22 Health professionals</v>
      </c>
      <c r="B213" s="11">
        <v>1.7208496416992762</v>
      </c>
      <c r="C213" s="11">
        <v>1.1800673692667123</v>
      </c>
      <c r="D213" s="11">
        <f t="shared" si="147"/>
        <v>-0.54078227243256394</v>
      </c>
      <c r="E213" s="11">
        <v>0.7094566640400537</v>
      </c>
      <c r="F213" s="11">
        <f t="shared" si="148"/>
        <v>0.16867439160748976</v>
      </c>
      <c r="G213" s="200">
        <f t="shared" si="149"/>
        <v>2.3280125517409322E-2</v>
      </c>
    </row>
    <row r="214" spans="1:7" x14ac:dyDescent="0.2">
      <c r="A214" t="str">
        <f t="shared" si="146"/>
        <v>23 Teaching and other educational professionals</v>
      </c>
      <c r="B214" s="11">
        <v>0.73412841755982594</v>
      </c>
      <c r="C214" s="11">
        <v>0.4564158698607016</v>
      </c>
      <c r="D214" s="11">
        <f t="shared" si="147"/>
        <v>-0.27771254769912435</v>
      </c>
      <c r="E214" s="11">
        <v>0.26746086880964515</v>
      </c>
      <c r="F214" s="11">
        <f t="shared" si="148"/>
        <v>-1.0251678889479199E-2</v>
      </c>
      <c r="G214" s="200">
        <f>IF(B214&gt;0,(1+(E214/B214))^(1/($C$6-$B$6))-1,0)</f>
        <v>2.0926575513914303E-2</v>
      </c>
    </row>
    <row r="215" spans="1:7" x14ac:dyDescent="0.2">
      <c r="A215" t="str">
        <f t="shared" si="146"/>
        <v>24 Business, media and public service professionals</v>
      </c>
      <c r="B215" s="11">
        <v>3.117450697312159</v>
      </c>
      <c r="C215" s="11">
        <v>2.2910145399224886</v>
      </c>
      <c r="D215" s="11">
        <f t="shared" si="147"/>
        <v>-0.82643615738967036</v>
      </c>
      <c r="E215" s="11">
        <v>1.1063982526167646</v>
      </c>
      <c r="F215" s="11">
        <f t="shared" si="148"/>
        <v>0.27996209522709425</v>
      </c>
      <c r="G215" s="200">
        <f t="shared" ref="G215:G234" si="150">IF(B215&gt;0,(1+(E215/B215))^(1/($C$6-$B$6))-1,0)</f>
        <v>2.0455143422308364E-2</v>
      </c>
    </row>
    <row r="216" spans="1:7" x14ac:dyDescent="0.2">
      <c r="A216" t="str">
        <f t="shared" si="146"/>
        <v>31 Science, engineering and technology associate professionals</v>
      </c>
      <c r="B216" s="11">
        <v>1.5733118436514835</v>
      </c>
      <c r="C216" s="11">
        <v>1.2799309982185303</v>
      </c>
      <c r="D216" s="11">
        <f t="shared" si="147"/>
        <v>-0.29338084543295317</v>
      </c>
      <c r="E216" s="11">
        <v>0.50779338584287792</v>
      </c>
      <c r="F216" s="11">
        <f t="shared" si="148"/>
        <v>0.21441254040992475</v>
      </c>
      <c r="G216" s="200">
        <f t="shared" si="150"/>
        <v>1.8822705836864628E-2</v>
      </c>
    </row>
    <row r="217" spans="1:7" x14ac:dyDescent="0.2">
      <c r="A217" t="str">
        <f t="shared" si="146"/>
        <v>32 Health and social care associate professionals</v>
      </c>
      <c r="B217" s="11">
        <v>1.522421541011507</v>
      </c>
      <c r="C217" s="11">
        <v>1.7252342502211273</v>
      </c>
      <c r="D217" s="11">
        <f t="shared" si="147"/>
        <v>0.20281270920962036</v>
      </c>
      <c r="E217" s="11">
        <v>1.0802982985563812</v>
      </c>
      <c r="F217" s="11">
        <f t="shared" si="148"/>
        <v>1.2831110077660015</v>
      </c>
      <c r="G217" s="200">
        <f t="shared" si="150"/>
        <v>3.6397046853703818E-2</v>
      </c>
    </row>
    <row r="218" spans="1:7" x14ac:dyDescent="0.2">
      <c r="A218" t="str">
        <f t="shared" si="146"/>
        <v>33 Protective service occupations</v>
      </c>
      <c r="B218" s="11">
        <v>1.31375376856002</v>
      </c>
      <c r="C218" s="11">
        <v>0.78760830955088845</v>
      </c>
      <c r="D218" s="11">
        <f t="shared" si="147"/>
        <v>-0.52614545900913157</v>
      </c>
      <c r="E218" s="11">
        <v>0.27273030205591048</v>
      </c>
      <c r="F218" s="11">
        <f t="shared" si="148"/>
        <v>-0.25341515695322109</v>
      </c>
      <c r="G218" s="200">
        <f t="shared" si="150"/>
        <v>1.2654855468809734E-2</v>
      </c>
    </row>
    <row r="219" spans="1:7" x14ac:dyDescent="0.2">
      <c r="A219" t="str">
        <f t="shared" si="146"/>
        <v>34 Culture, media and sports occupations</v>
      </c>
      <c r="B219" s="11">
        <v>0.47949200588278107</v>
      </c>
      <c r="C219" s="11">
        <v>0.17935577120863191</v>
      </c>
      <c r="D219" s="11">
        <f t="shared" si="147"/>
        <v>-0.30013623467414918</v>
      </c>
      <c r="E219" s="11">
        <v>0.1100364292058624</v>
      </c>
      <c r="F219" s="11">
        <f t="shared" ref="F219:F220" si="151">SUM(D219:E219)</f>
        <v>-0.19009980546828678</v>
      </c>
      <c r="G219" s="200">
        <f t="shared" si="150"/>
        <v>1.3868334214527822E-2</v>
      </c>
    </row>
    <row r="220" spans="1:7" x14ac:dyDescent="0.2">
      <c r="A220" t="str">
        <f t="shared" si="146"/>
        <v>35 Business and public service associate professionals</v>
      </c>
      <c r="B220" s="11">
        <v>4.6602124500013931</v>
      </c>
      <c r="C220" s="11">
        <v>3.2875516087083705</v>
      </c>
      <c r="D220" s="11">
        <f t="shared" si="147"/>
        <v>-1.3726608412930226</v>
      </c>
      <c r="E220" s="11">
        <v>1.5557636504992594</v>
      </c>
      <c r="F220" s="11">
        <f t="shared" si="151"/>
        <v>0.18310280920623678</v>
      </c>
      <c r="G220" s="200">
        <f t="shared" si="150"/>
        <v>1.9389700519507169E-2</v>
      </c>
    </row>
    <row r="221" spans="1:7" x14ac:dyDescent="0.2">
      <c r="A221" t="str">
        <f t="shared" si="146"/>
        <v>41 Administrative occupations</v>
      </c>
      <c r="B221" s="11">
        <v>10.591895118542745</v>
      </c>
      <c r="C221" s="11">
        <v>6.6843394795852769</v>
      </c>
      <c r="D221" s="11">
        <f t="shared" si="147"/>
        <v>-3.9075556389574677</v>
      </c>
      <c r="E221" s="11">
        <v>3.9902452204501486</v>
      </c>
      <c r="F221" s="11">
        <f t="shared" ref="F221:F224" si="152">SUM(D221:E221)</f>
        <v>8.2689581492680908E-2</v>
      </c>
      <c r="G221" s="200">
        <f t="shared" si="150"/>
        <v>2.1542657990744729E-2</v>
      </c>
    </row>
    <row r="222" spans="1:7" x14ac:dyDescent="0.2">
      <c r="A222" t="str">
        <f t="shared" si="146"/>
        <v>42 Secretarial and related occupations</v>
      </c>
      <c r="B222" s="11">
        <v>2.2521171657572658</v>
      </c>
      <c r="C222" s="11">
        <v>0.60787360536135504</v>
      </c>
      <c r="D222" s="11">
        <f t="shared" si="147"/>
        <v>-1.6442435603959109</v>
      </c>
      <c r="E222" s="11">
        <v>0.65875930156578599</v>
      </c>
      <c r="F222" s="11">
        <f t="shared" si="152"/>
        <v>-0.98548425883012492</v>
      </c>
      <c r="G222" s="200">
        <f t="shared" si="150"/>
        <v>1.7252704024449006E-2</v>
      </c>
    </row>
    <row r="223" spans="1:7" x14ac:dyDescent="0.2">
      <c r="A223" t="str">
        <f t="shared" si="146"/>
        <v>51 Skilled agricultural and related trades</v>
      </c>
      <c r="B223" s="11">
        <v>2.3819531426796625</v>
      </c>
      <c r="C223" s="11">
        <v>1.9893129178142144</v>
      </c>
      <c r="D223" s="11">
        <f t="shared" si="147"/>
        <v>-0.39264022486544814</v>
      </c>
      <c r="E223" s="11">
        <v>1.1138478262886964</v>
      </c>
      <c r="F223" s="11">
        <f t="shared" si="152"/>
        <v>0.72120760142324825</v>
      </c>
      <c r="G223" s="200">
        <f t="shared" si="150"/>
        <v>2.5905990186449568E-2</v>
      </c>
    </row>
    <row r="224" spans="1:7" x14ac:dyDescent="0.2">
      <c r="A224" t="str">
        <f t="shared" si="146"/>
        <v>52 Skilled metal, electrical and electronic trades</v>
      </c>
      <c r="B224" s="11">
        <v>4.3527028416633966</v>
      </c>
      <c r="C224" s="11">
        <v>3.1957561364494373</v>
      </c>
      <c r="D224" s="11">
        <f t="shared" si="147"/>
        <v>-1.1569467052139593</v>
      </c>
      <c r="E224" s="11">
        <v>1.3300475986180991</v>
      </c>
      <c r="F224" s="11">
        <f t="shared" si="152"/>
        <v>0.17310089340413981</v>
      </c>
      <c r="G224" s="200">
        <f t="shared" si="150"/>
        <v>1.7934821649908672E-2</v>
      </c>
    </row>
    <row r="225" spans="1:7" x14ac:dyDescent="0.2">
      <c r="A225" t="str">
        <f t="shared" si="146"/>
        <v>53 Skilled construction and building trades</v>
      </c>
      <c r="B225" s="11">
        <v>3.6022915746835626</v>
      </c>
      <c r="C225" s="11">
        <v>3.2082217410459344</v>
      </c>
      <c r="D225" s="11">
        <f t="shared" si="147"/>
        <v>-0.39406983363762826</v>
      </c>
      <c r="E225" s="11">
        <v>1.4481686586651619</v>
      </c>
      <c r="F225" s="11">
        <f t="shared" ref="F225" si="153">SUM(D225:E225)</f>
        <v>1.0540988250275336</v>
      </c>
      <c r="G225" s="200">
        <f t="shared" si="150"/>
        <v>2.2782934141630795E-2</v>
      </c>
    </row>
    <row r="226" spans="1:7" x14ac:dyDescent="0.2">
      <c r="A226" t="str">
        <f t="shared" si="146"/>
        <v>54 Textiles, printing and other skilled trades</v>
      </c>
      <c r="B226" s="11">
        <v>2.4730116880845285</v>
      </c>
      <c r="C226" s="11">
        <v>1.8477178322174537</v>
      </c>
      <c r="D226" s="11">
        <f t="shared" si="147"/>
        <v>-0.62529385586707487</v>
      </c>
      <c r="E226" s="11">
        <v>0.83334860471837446</v>
      </c>
      <c r="F226" s="11">
        <f t="shared" ref="F226" si="154">SUM(D226:E226)</f>
        <v>0.2080547488512996</v>
      </c>
      <c r="G226" s="200">
        <f t="shared" si="150"/>
        <v>1.9549385413055731E-2</v>
      </c>
    </row>
    <row r="227" spans="1:7" x14ac:dyDescent="0.2">
      <c r="A227" t="str">
        <f t="shared" si="146"/>
        <v>61 Caring personal service occupations</v>
      </c>
      <c r="B227" s="11">
        <v>11.452557361223693</v>
      </c>
      <c r="C227" s="11">
        <v>8.029889151023335</v>
      </c>
      <c r="D227" s="11">
        <f>C227-B227</f>
        <v>-3.4226682102003583</v>
      </c>
      <c r="E227" s="11">
        <v>5.0037315983224069</v>
      </c>
      <c r="F227" s="11">
        <f>SUM(D227:E227)</f>
        <v>1.5810633881220486</v>
      </c>
      <c r="G227" s="200">
        <f t="shared" si="150"/>
        <v>2.4460682212281482E-2</v>
      </c>
    </row>
    <row r="228" spans="1:7" x14ac:dyDescent="0.2">
      <c r="A228" t="str">
        <f t="shared" si="146"/>
        <v>62 Leisure, travel and related personal service occupations</v>
      </c>
      <c r="B228" s="11">
        <v>3.442681394748162</v>
      </c>
      <c r="C228" s="11">
        <v>2.0939993130372025</v>
      </c>
      <c r="D228" s="11">
        <f t="shared" ref="D228:D234" si="155">C228-B228</f>
        <v>-1.3486820817109595</v>
      </c>
      <c r="E228" s="11">
        <v>1.2551188832310785</v>
      </c>
      <c r="F228" s="11">
        <f t="shared" ref="F228:F229" si="156">SUM(D228:E228)</f>
        <v>-9.3563198479881038E-2</v>
      </c>
      <c r="G228" s="200">
        <f t="shared" si="150"/>
        <v>2.0939125880150566E-2</v>
      </c>
    </row>
    <row r="229" spans="1:7" x14ac:dyDescent="0.2">
      <c r="A229" t="str">
        <f t="shared" si="146"/>
        <v>63 Community and civil enforcement occupations</v>
      </c>
      <c r="B229" s="11">
        <v>0.14612243505159064</v>
      </c>
      <c r="C229" s="11">
        <v>0.1095657847214426</v>
      </c>
      <c r="D229" s="11">
        <f t="shared" si="155"/>
        <v>-3.6556650330148044E-2</v>
      </c>
      <c r="E229" s="11">
        <v>4.5600175066160133E-2</v>
      </c>
      <c r="F229" s="11">
        <f t="shared" si="156"/>
        <v>9.0435247360120888E-3</v>
      </c>
      <c r="G229" s="200">
        <f t="shared" si="150"/>
        <v>1.8271906777466818E-2</v>
      </c>
    </row>
    <row r="230" spans="1:7" x14ac:dyDescent="0.2">
      <c r="A230" t="str">
        <f t="shared" si="146"/>
        <v>71 Sales occupations</v>
      </c>
      <c r="B230" s="11">
        <v>9.2413950726999055</v>
      </c>
      <c r="C230" s="11">
        <v>7.063941812485834</v>
      </c>
      <c r="D230" s="11">
        <f t="shared" si="155"/>
        <v>-2.1774532602140715</v>
      </c>
      <c r="E230" s="11">
        <v>4.0754412818226866</v>
      </c>
      <c r="F230" s="11">
        <f t="shared" ref="F230:F231" si="157">SUM(D230:E230)</f>
        <v>1.8979880216086151</v>
      </c>
      <c r="G230" s="200">
        <f t="shared" si="150"/>
        <v>2.4654775349551405E-2</v>
      </c>
    </row>
    <row r="231" spans="1:7" x14ac:dyDescent="0.2">
      <c r="A231" t="str">
        <f t="shared" si="146"/>
        <v>72 Customer service occupations</v>
      </c>
      <c r="B231" s="11">
        <v>2.0937871861011872</v>
      </c>
      <c r="C231" s="11">
        <v>1.8588750394463376</v>
      </c>
      <c r="D231" s="11">
        <f t="shared" si="155"/>
        <v>-0.23491214665484961</v>
      </c>
      <c r="E231" s="11">
        <v>1.0153515741052681</v>
      </c>
      <c r="F231" s="11">
        <f t="shared" si="157"/>
        <v>0.7804394274504185</v>
      </c>
      <c r="G231" s="200">
        <f t="shared" si="150"/>
        <v>2.6708532258809425E-2</v>
      </c>
    </row>
    <row r="232" spans="1:7" x14ac:dyDescent="0.2">
      <c r="A232" t="str">
        <f t="shared" si="146"/>
        <v>81 Process, plant and machine operatives</v>
      </c>
      <c r="B232" s="11">
        <v>6.3872324735890222</v>
      </c>
      <c r="C232" s="11">
        <v>5.9032708271614158</v>
      </c>
      <c r="D232" s="11">
        <f t="shared" si="155"/>
        <v>-0.48396164642760642</v>
      </c>
      <c r="E232" s="11">
        <v>2.590054006726739</v>
      </c>
      <c r="F232" s="11">
        <f t="shared" ref="F232:F233" si="158">SUM(D232:E232)</f>
        <v>2.1060923602991326</v>
      </c>
      <c r="G232" s="200">
        <f t="shared" si="150"/>
        <v>2.2952553444746782E-2</v>
      </c>
    </row>
    <row r="233" spans="1:7" x14ac:dyDescent="0.2">
      <c r="A233" t="str">
        <f t="shared" si="146"/>
        <v>82 Transport and mobile machine drivers and operatives</v>
      </c>
      <c r="B233" s="11">
        <v>6.5569181969405941</v>
      </c>
      <c r="C233" s="11">
        <v>6.415059969145295</v>
      </c>
      <c r="D233" s="11">
        <f t="shared" si="155"/>
        <v>-0.14185822779529911</v>
      </c>
      <c r="E233" s="11">
        <v>3.4897533425548177</v>
      </c>
      <c r="F233" s="11">
        <f t="shared" si="158"/>
        <v>3.3478951147595186</v>
      </c>
      <c r="G233" s="200">
        <f t="shared" si="150"/>
        <v>2.8856555822926122E-2</v>
      </c>
    </row>
    <row r="234" spans="1:7" x14ac:dyDescent="0.2">
      <c r="A234" t="str">
        <f t="shared" si="146"/>
        <v>91 Elementary trades and related occupations</v>
      </c>
      <c r="B234" s="11">
        <v>2.6246513422731237</v>
      </c>
      <c r="C234" s="11">
        <v>4.1953134203057791</v>
      </c>
      <c r="D234" s="11">
        <f t="shared" si="155"/>
        <v>1.5706620780326555</v>
      </c>
      <c r="E234" s="11">
        <v>1.7804308105502922</v>
      </c>
      <c r="F234" s="11">
        <f t="shared" ref="F234" si="159">SUM(D234:E234)</f>
        <v>3.3510928885829476</v>
      </c>
      <c r="G234" s="200">
        <f t="shared" si="150"/>
        <v>3.5123478940876085E-2</v>
      </c>
    </row>
    <row r="235" spans="1:7" x14ac:dyDescent="0.2">
      <c r="A235" t="str">
        <f t="shared" si="146"/>
        <v>92 Elementary administration and service occupations</v>
      </c>
      <c r="B235" s="11">
        <v>14.135416753762819</v>
      </c>
      <c r="C235" s="11">
        <v>10.990987885025167</v>
      </c>
      <c r="D235" s="11">
        <f t="shared" ref="D235" si="160">C235-B235</f>
        <v>-3.144428868737652</v>
      </c>
      <c r="E235" s="11">
        <v>5.7147049511753121</v>
      </c>
      <c r="F235" s="11">
        <f t="shared" ref="F235" si="161">SUM(D235:E235)</f>
        <v>2.57027608243766</v>
      </c>
      <c r="G235" s="200">
        <f t="shared" ref="G235:G236" si="162">IF(B235&gt;0,(1+(E235/B235))^(1/($C$6-$B$6))-1,0)</f>
        <v>2.2893228874799609E-2</v>
      </c>
    </row>
    <row r="236" spans="1:7" x14ac:dyDescent="0.2">
      <c r="A236" t="str">
        <f t="shared" si="146"/>
        <v>All occupations</v>
      </c>
      <c r="B236" s="11">
        <f>SUM(B210:B235)</f>
        <v>108.75074157184628</v>
      </c>
      <c r="C236" s="11">
        <f t="shared" ref="C236:F236" si="163">SUM(C210:C235)</f>
        <v>84.329481581221799</v>
      </c>
      <c r="D236" s="11">
        <f t="shared" si="163"/>
        <v>-24.421259990624456</v>
      </c>
      <c r="E236" s="11">
        <f t="shared" si="163"/>
        <v>44.415861202600908</v>
      </c>
      <c r="F236" s="11">
        <f t="shared" si="163"/>
        <v>19.994601211976452</v>
      </c>
      <c r="G236" s="200">
        <f t="shared" si="162"/>
        <v>2.3093809475763116E-2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4.0699578940993204</v>
      </c>
      <c r="C239" s="11">
        <v>2.3349458291549166</v>
      </c>
      <c r="D239" s="11">
        <f>C239-B239</f>
        <v>-1.7350120649444039</v>
      </c>
      <c r="E239" s="11">
        <v>1.3588811406471153</v>
      </c>
      <c r="F239" s="11">
        <f>SUM(D239:E239)</f>
        <v>-0.37613092429728856</v>
      </c>
      <c r="G239" s="200">
        <f>IF(B239&gt;0,(1+(E239/B239))^(1/($C$6-$B$6))-1,0)</f>
        <v>1.9391801848435586E-2</v>
      </c>
    </row>
    <row r="240" spans="1:7" x14ac:dyDescent="0.2">
      <c r="A240" t="str">
        <f t="shared" si="165"/>
        <v>12 Other managers and proprietors</v>
      </c>
      <c r="B240" s="11">
        <v>2.2721386381501869</v>
      </c>
      <c r="C240" s="11">
        <v>1.4037117145422517</v>
      </c>
      <c r="D240" s="11">
        <f t="shared" ref="D240:D255" si="166">C240-B240</f>
        <v>-0.86842692360793516</v>
      </c>
      <c r="E240" s="11">
        <v>0.85656002170552026</v>
      </c>
      <c r="F240" s="11">
        <f t="shared" ref="F240:F247" si="167">SUM(D240:E240)</f>
        <v>-1.1866901902414906E-2</v>
      </c>
      <c r="G240" s="200">
        <f t="shared" ref="G240:G242" si="168">IF(B240&gt;0,(1+(E240/B240))^(1/($C$6-$B$6))-1,0)</f>
        <v>2.1555408073383076E-2</v>
      </c>
    </row>
    <row r="241" spans="1:7" x14ac:dyDescent="0.2">
      <c r="A241" t="str">
        <f t="shared" si="165"/>
        <v>21 Science, research, engineering and technology professionals</v>
      </c>
      <c r="B241" s="11">
        <v>1.7472019807772543</v>
      </c>
      <c r="C241" s="11">
        <v>1.2461517091737078</v>
      </c>
      <c r="D241" s="11">
        <f t="shared" si="166"/>
        <v>-0.50105027160354654</v>
      </c>
      <c r="E241" s="11">
        <v>0.52333531666930511</v>
      </c>
      <c r="F241" s="11">
        <f t="shared" si="167"/>
        <v>2.2285045065758569E-2</v>
      </c>
      <c r="G241" s="200">
        <f t="shared" si="168"/>
        <v>1.7620159132847979E-2</v>
      </c>
    </row>
    <row r="242" spans="1:7" x14ac:dyDescent="0.2">
      <c r="A242" t="str">
        <f t="shared" si="165"/>
        <v>22 Health professionals</v>
      </c>
      <c r="B242" s="11">
        <v>0.9322508015506018</v>
      </c>
      <c r="C242" s="11">
        <v>0.6513560174970211</v>
      </c>
      <c r="D242" s="11">
        <f t="shared" si="166"/>
        <v>-0.2808947840535807</v>
      </c>
      <c r="E242" s="11">
        <v>0.36128137086486567</v>
      </c>
      <c r="F242" s="11">
        <f t="shared" si="167"/>
        <v>8.0386586811284966E-2</v>
      </c>
      <c r="G242" s="200">
        <f t="shared" si="168"/>
        <v>2.2075468500004414E-2</v>
      </c>
    </row>
    <row r="243" spans="1:7" x14ac:dyDescent="0.2">
      <c r="A243" t="str">
        <f t="shared" si="165"/>
        <v>23 Teaching and other educational professionals</v>
      </c>
      <c r="B243" s="11">
        <v>0.53365107742351248</v>
      </c>
      <c r="C243" s="11">
        <v>0.31923340850186532</v>
      </c>
      <c r="D243" s="11">
        <f t="shared" si="166"/>
        <v>-0.21441766892164715</v>
      </c>
      <c r="E243" s="11">
        <v>0.18908145158552994</v>
      </c>
      <c r="F243" s="11">
        <f t="shared" si="167"/>
        <v>-2.5336217336117212E-2</v>
      </c>
      <c r="G243" s="200">
        <f>IF(B243&gt;0,(1+(E243/B243))^(1/($C$6-$B$6))-1,0)</f>
        <v>2.0425604609955128E-2</v>
      </c>
    </row>
    <row r="244" spans="1:7" x14ac:dyDescent="0.2">
      <c r="A244" t="str">
        <f t="shared" si="165"/>
        <v>24 Business, media and public service professionals</v>
      </c>
      <c r="B244" s="11">
        <v>2.1037204629685213</v>
      </c>
      <c r="C244" s="11">
        <v>1.3140547727602543</v>
      </c>
      <c r="D244" s="11">
        <f t="shared" si="166"/>
        <v>-0.78966569020826705</v>
      </c>
      <c r="E244" s="11">
        <v>0.7195853066234208</v>
      </c>
      <c r="F244" s="11">
        <f t="shared" si="167"/>
        <v>-7.0080383584846251E-2</v>
      </c>
      <c r="G244" s="200">
        <f t="shared" ref="G244:G263" si="169">IF(B244&gt;0,(1+(E244/B244))^(1/($C$6-$B$6))-1,0)</f>
        <v>1.9807008516982805E-2</v>
      </c>
    </row>
    <row r="245" spans="1:7" x14ac:dyDescent="0.2">
      <c r="A245" t="str">
        <f t="shared" si="165"/>
        <v>31 Science, engineering and technology associate professionals</v>
      </c>
      <c r="B245" s="11">
        <v>1.3303917183502367</v>
      </c>
      <c r="C245" s="11">
        <v>0.86961588159735737</v>
      </c>
      <c r="D245" s="11">
        <f t="shared" si="166"/>
        <v>-0.46077583675287936</v>
      </c>
      <c r="E245" s="11">
        <v>0.38597005348949442</v>
      </c>
      <c r="F245" s="11">
        <f t="shared" si="167"/>
        <v>-7.480578326338494E-2</v>
      </c>
      <c r="G245" s="200">
        <f>IF(B245&gt;0,(1+(E245/B245))^(1/($C$6-$B$6))-1,0)</f>
        <v>1.7127242907591267E-2</v>
      </c>
    </row>
    <row r="246" spans="1:7" x14ac:dyDescent="0.2">
      <c r="A246" t="str">
        <f t="shared" si="165"/>
        <v>32 Health and social care associate professionals</v>
      </c>
      <c r="B246" s="11">
        <v>0.44585420428295058</v>
      </c>
      <c r="C246" s="11">
        <v>0.45265736033703302</v>
      </c>
      <c r="D246" s="11">
        <f t="shared" si="166"/>
        <v>6.8031560540824376E-3</v>
      </c>
      <c r="E246" s="11">
        <v>0.24750987218334849</v>
      </c>
      <c r="F246" s="11">
        <f t="shared" si="167"/>
        <v>0.25431302823743096</v>
      </c>
      <c r="G246" s="200">
        <f t="shared" si="169"/>
        <v>2.9875115822896925E-2</v>
      </c>
    </row>
    <row r="247" spans="1:7" x14ac:dyDescent="0.2">
      <c r="A247" t="str">
        <f t="shared" si="165"/>
        <v>33 Protective service occupations</v>
      </c>
      <c r="B247" s="11">
        <v>0.70521900208186394</v>
      </c>
      <c r="C247" s="11">
        <v>0.3772911420890705</v>
      </c>
      <c r="D247" s="11">
        <f t="shared" si="166"/>
        <v>-0.32792785999279345</v>
      </c>
      <c r="E247" s="11">
        <v>0.1609295595840998</v>
      </c>
      <c r="F247" s="11">
        <f t="shared" si="167"/>
        <v>-0.16699830040869365</v>
      </c>
      <c r="G247" s="200">
        <f t="shared" si="169"/>
        <v>1.3797522373935278E-2</v>
      </c>
    </row>
    <row r="248" spans="1:7" x14ac:dyDescent="0.2">
      <c r="A248" t="str">
        <f t="shared" si="165"/>
        <v>34 Culture, media and sports occupations</v>
      </c>
      <c r="B248" s="11">
        <v>0.44285011612719072</v>
      </c>
      <c r="C248" s="11">
        <v>0.19955940006463685</v>
      </c>
      <c r="D248" s="11">
        <f t="shared" si="166"/>
        <v>-0.24329071606255387</v>
      </c>
      <c r="E248" s="11">
        <v>0.11044494251848871</v>
      </c>
      <c r="F248" s="11">
        <f t="shared" ref="F248:F249" si="170">SUM(D248:E248)</f>
        <v>-0.13284577354406515</v>
      </c>
      <c r="G248" s="200">
        <f t="shared" si="169"/>
        <v>1.495472235246309E-2</v>
      </c>
    </row>
    <row r="249" spans="1:7" x14ac:dyDescent="0.2">
      <c r="A249" t="str">
        <f t="shared" si="165"/>
        <v>35 Business and public service associate professionals</v>
      </c>
      <c r="B249" s="11">
        <v>2.8699623158727148</v>
      </c>
      <c r="C249" s="11">
        <v>1.5762055818511229</v>
      </c>
      <c r="D249" s="11">
        <f t="shared" si="166"/>
        <v>-1.2937567340215919</v>
      </c>
      <c r="E249" s="11">
        <v>0.81838554447708145</v>
      </c>
      <c r="F249" s="11">
        <f t="shared" si="170"/>
        <v>-0.47537118954451041</v>
      </c>
      <c r="G249" s="200">
        <f t="shared" si="169"/>
        <v>1.6865966073282168E-2</v>
      </c>
    </row>
    <row r="250" spans="1:7" x14ac:dyDescent="0.2">
      <c r="A250" t="str">
        <f t="shared" si="165"/>
        <v>41 Administrative occupations</v>
      </c>
      <c r="B250" s="11">
        <v>4.8507406659395258</v>
      </c>
      <c r="C250" s="11">
        <v>1.5782038503102922</v>
      </c>
      <c r="D250" s="11">
        <f t="shared" si="166"/>
        <v>-3.2725368156292336</v>
      </c>
      <c r="E250" s="11">
        <v>1.1130212689143901</v>
      </c>
      <c r="F250" s="11">
        <f t="shared" ref="F250:F253" si="171">SUM(D250:E250)</f>
        <v>-2.1595155467148435</v>
      </c>
      <c r="G250" s="200">
        <f t="shared" si="169"/>
        <v>1.3866599744987163E-2</v>
      </c>
    </row>
    <row r="251" spans="1:7" x14ac:dyDescent="0.2">
      <c r="A251" t="str">
        <f t="shared" si="165"/>
        <v>42 Secretarial and related occupations</v>
      </c>
      <c r="B251" s="11">
        <v>1.8150930725764316</v>
      </c>
      <c r="C251" s="11">
        <v>0.40546933395533324</v>
      </c>
      <c r="D251" s="11">
        <f t="shared" si="166"/>
        <v>-1.4096237386210984</v>
      </c>
      <c r="E251" s="11">
        <v>0.37306487599156002</v>
      </c>
      <c r="F251" s="11">
        <f t="shared" si="171"/>
        <v>-1.0365588626295383</v>
      </c>
      <c r="G251" s="200">
        <f t="shared" si="169"/>
        <v>1.2539523673583464E-2</v>
      </c>
    </row>
    <row r="252" spans="1:7" x14ac:dyDescent="0.2">
      <c r="A252" t="str">
        <f t="shared" si="165"/>
        <v>51 Skilled agricultural and related trades</v>
      </c>
      <c r="B252" s="11">
        <v>1.7018197955948795</v>
      </c>
      <c r="C252" s="11">
        <v>0.74439045765683587</v>
      </c>
      <c r="D252" s="11">
        <f t="shared" si="166"/>
        <v>-0.95742933793804363</v>
      </c>
      <c r="E252" s="11">
        <v>0.53223426079087988</v>
      </c>
      <c r="F252" s="11">
        <f t="shared" si="171"/>
        <v>-0.42519507714716376</v>
      </c>
      <c r="G252" s="200">
        <f t="shared" si="169"/>
        <v>1.8306870020374788E-2</v>
      </c>
    </row>
    <row r="253" spans="1:7" x14ac:dyDescent="0.2">
      <c r="A253" t="str">
        <f t="shared" si="165"/>
        <v>52 Skilled metal, electrical and electronic trades</v>
      </c>
      <c r="B253" s="11">
        <v>2.173735555223534</v>
      </c>
      <c r="C253" s="11">
        <v>0.92406737598304134</v>
      </c>
      <c r="D253" s="11">
        <f t="shared" si="166"/>
        <v>-1.2496681792404927</v>
      </c>
      <c r="E253" s="11">
        <v>0.55752458495379342</v>
      </c>
      <c r="F253" s="11">
        <f t="shared" si="171"/>
        <v>-0.69214359428669925</v>
      </c>
      <c r="G253" s="200">
        <f t="shared" si="169"/>
        <v>1.5337493762517029E-2</v>
      </c>
    </row>
    <row r="254" spans="1:7" x14ac:dyDescent="0.2">
      <c r="A254" t="str">
        <f t="shared" si="165"/>
        <v>53 Skilled construction and building trades</v>
      </c>
      <c r="B254" s="11">
        <v>1.8778341405325634</v>
      </c>
      <c r="C254" s="11">
        <v>1.0876958030393273</v>
      </c>
      <c r="D254" s="11">
        <f t="shared" si="166"/>
        <v>-0.79013833749323603</v>
      </c>
      <c r="E254" s="11">
        <v>0.6084383595358146</v>
      </c>
      <c r="F254" s="11">
        <f t="shared" ref="F254" si="172">SUM(D254:E254)</f>
        <v>-0.18169997795742143</v>
      </c>
      <c r="G254" s="200">
        <f t="shared" si="169"/>
        <v>1.8887184435479654E-2</v>
      </c>
    </row>
    <row r="255" spans="1:7" x14ac:dyDescent="0.2">
      <c r="A255" t="str">
        <f t="shared" si="165"/>
        <v>54 Textiles, printing and other skilled trades</v>
      </c>
      <c r="B255" s="11">
        <v>2.2278499704829202</v>
      </c>
      <c r="C255" s="11">
        <v>1.632054811919835</v>
      </c>
      <c r="D255" s="11">
        <f t="shared" si="166"/>
        <v>-0.59579515856308518</v>
      </c>
      <c r="E255" s="11">
        <v>0.73094775223590625</v>
      </c>
      <c r="F255" s="11">
        <f t="shared" ref="F255" si="173">SUM(D255:E255)</f>
        <v>0.13515259367282106</v>
      </c>
      <c r="G255" s="200">
        <f t="shared" si="169"/>
        <v>1.9096450595392556E-2</v>
      </c>
    </row>
    <row r="256" spans="1:7" x14ac:dyDescent="0.2">
      <c r="A256" t="str">
        <f t="shared" si="165"/>
        <v>61 Caring personal service occupations</v>
      </c>
      <c r="B256" s="11">
        <v>1.7639788276190278</v>
      </c>
      <c r="C256" s="11">
        <v>0.86194475934348846</v>
      </c>
      <c r="D256" s="11">
        <f>C256-B256</f>
        <v>-0.90203406827553934</v>
      </c>
      <c r="E256" s="11">
        <v>0.39263712880689411</v>
      </c>
      <c r="F256" s="11">
        <f>SUM(D256:E256)</f>
        <v>-0.50939693946864528</v>
      </c>
      <c r="G256" s="200">
        <f t="shared" si="169"/>
        <v>1.3488043989484222E-2</v>
      </c>
    </row>
    <row r="257" spans="1:7" x14ac:dyDescent="0.2">
      <c r="A257" t="str">
        <f t="shared" si="165"/>
        <v>62 Leisure, travel and related personal service occupations</v>
      </c>
      <c r="B257" s="11">
        <v>2.2755612825461231</v>
      </c>
      <c r="C257" s="11">
        <v>1.696236008713768</v>
      </c>
      <c r="D257" s="11">
        <f t="shared" ref="D257:D263" si="174">C257-B257</f>
        <v>-0.5793252738323551</v>
      </c>
      <c r="E257" s="11">
        <v>0.84899287189075545</v>
      </c>
      <c r="F257" s="11">
        <f t="shared" ref="F257:F258" si="175">SUM(D257:E257)</f>
        <v>0.26966759805840035</v>
      </c>
      <c r="G257" s="200">
        <f t="shared" si="169"/>
        <v>2.1362640212513329E-2</v>
      </c>
    </row>
    <row r="258" spans="1:7" x14ac:dyDescent="0.2">
      <c r="A258" t="str">
        <f t="shared" si="165"/>
        <v>63 Community and civil enforcement occupations</v>
      </c>
      <c r="B258" s="11">
        <v>0.1275508265654661</v>
      </c>
      <c r="C258" s="11">
        <v>6.9386470765148506E-2</v>
      </c>
      <c r="D258" s="11">
        <f t="shared" si="174"/>
        <v>-5.8164355800317591E-2</v>
      </c>
      <c r="E258" s="11">
        <v>3.392990912478816E-2</v>
      </c>
      <c r="F258" s="11">
        <f t="shared" si="175"/>
        <v>-2.4234446675529431E-2</v>
      </c>
      <c r="G258" s="200">
        <f t="shared" si="169"/>
        <v>1.5849012599834289E-2</v>
      </c>
    </row>
    <row r="259" spans="1:7" x14ac:dyDescent="0.2">
      <c r="A259" t="str">
        <f t="shared" si="165"/>
        <v>71 Sales occupations</v>
      </c>
      <c r="B259" s="11">
        <v>6.0969765563409259</v>
      </c>
      <c r="C259" s="11">
        <v>1.8443573598584828</v>
      </c>
      <c r="D259" s="11">
        <f t="shared" si="174"/>
        <v>-4.2526191964824429</v>
      </c>
      <c r="E259" s="11">
        <v>1.4858401346171524</v>
      </c>
      <c r="F259" s="11">
        <f t="shared" ref="F259:F260" si="176">SUM(D259:E259)</f>
        <v>-2.7667790618652903</v>
      </c>
      <c r="G259" s="200">
        <f t="shared" si="169"/>
        <v>1.4645660170356845E-2</v>
      </c>
    </row>
    <row r="260" spans="1:7" x14ac:dyDescent="0.2">
      <c r="A260" t="str">
        <f t="shared" si="165"/>
        <v>72 Customer service occupations</v>
      </c>
      <c r="B260" s="11">
        <v>0.97457353771481536</v>
      </c>
      <c r="C260" s="11">
        <v>0.6112930694131371</v>
      </c>
      <c r="D260" s="11">
        <f t="shared" si="174"/>
        <v>-0.36328046830167826</v>
      </c>
      <c r="E260" s="11">
        <v>0.26537692768761412</v>
      </c>
      <c r="F260" s="11">
        <f t="shared" si="176"/>
        <v>-9.7903540614064144E-2</v>
      </c>
      <c r="G260" s="200">
        <f t="shared" si="169"/>
        <v>1.6184691386575301E-2</v>
      </c>
    </row>
    <row r="261" spans="1:7" x14ac:dyDescent="0.2">
      <c r="A261" t="str">
        <f t="shared" si="165"/>
        <v>81 Process, plant and machine operatives</v>
      </c>
      <c r="B261" s="11">
        <v>5.1054479639738597</v>
      </c>
      <c r="C261" s="11">
        <v>1.9911821808490866</v>
      </c>
      <c r="D261" s="11">
        <f t="shared" si="174"/>
        <v>-3.1142657831247731</v>
      </c>
      <c r="E261" s="11">
        <v>1.3130744297216852</v>
      </c>
      <c r="F261" s="11">
        <f t="shared" ref="F261:F262" si="177">SUM(D261:E261)</f>
        <v>-1.8011913534030879</v>
      </c>
      <c r="G261" s="200">
        <f t="shared" si="169"/>
        <v>1.5375656664961657E-2</v>
      </c>
    </row>
    <row r="262" spans="1:7" x14ac:dyDescent="0.2">
      <c r="A262" t="str">
        <f t="shared" si="165"/>
        <v>82 Transport and mobile machine drivers and operatives</v>
      </c>
      <c r="B262" s="11">
        <v>5.7550825766206568</v>
      </c>
      <c r="C262" s="11">
        <v>3.2131178552536577</v>
      </c>
      <c r="D262" s="11">
        <f t="shared" si="174"/>
        <v>-2.5419647213669991</v>
      </c>
      <c r="E262" s="11">
        <v>2.1155855676692559</v>
      </c>
      <c r="F262" s="11">
        <f t="shared" si="177"/>
        <v>-0.42637915369774326</v>
      </c>
      <c r="G262" s="200">
        <f t="shared" si="169"/>
        <v>2.1089952562449055E-2</v>
      </c>
    </row>
    <row r="263" spans="1:7" x14ac:dyDescent="0.2">
      <c r="A263" t="str">
        <f t="shared" si="165"/>
        <v>91 Elementary trades and related occupations</v>
      </c>
      <c r="B263" s="11">
        <v>3.5201928013955572</v>
      </c>
      <c r="C263" s="11">
        <v>4.6704127325759988</v>
      </c>
      <c r="D263" s="11">
        <f t="shared" si="174"/>
        <v>1.1502199311804415</v>
      </c>
      <c r="E263" s="11">
        <v>2.1364744607492465</v>
      </c>
      <c r="F263" s="11">
        <f t="shared" ref="F263" si="178">SUM(D263:E263)</f>
        <v>3.286694391929688</v>
      </c>
      <c r="G263" s="200">
        <f t="shared" si="169"/>
        <v>3.2126539813476018E-2</v>
      </c>
    </row>
    <row r="264" spans="1:7" x14ac:dyDescent="0.2">
      <c r="A264" t="str">
        <f t="shared" si="165"/>
        <v>92 Elementary administration and service occupations</v>
      </c>
      <c r="B264" s="11">
        <v>12.617678331987516</v>
      </c>
      <c r="C264" s="11">
        <v>6.7732023302009843</v>
      </c>
      <c r="D264" s="11">
        <f t="shared" ref="D264" si="179">C264-B264</f>
        <v>-5.844476001786532</v>
      </c>
      <c r="E264" s="11">
        <v>3.7938650237036642</v>
      </c>
      <c r="F264" s="11">
        <f>SUM(D264:E264)</f>
        <v>-2.0506109780828679</v>
      </c>
      <c r="G264" s="200">
        <f t="shared" ref="G264:G265" si="180">IF(B264&gt;0,(1+(E264/B264))^(1/($C$6-$B$6))-1,0)</f>
        <v>1.7680215379421993E-2</v>
      </c>
    </row>
    <row r="265" spans="1:7" x14ac:dyDescent="0.2">
      <c r="A265" t="str">
        <f t="shared" si="165"/>
        <v>All occupations</v>
      </c>
      <c r="B265" s="11">
        <f>SUM(B239:B264)</f>
        <v>70.337314116798154</v>
      </c>
      <c r="C265" s="11">
        <f t="shared" ref="C265:F265" si="181">SUM(C239:C264)</f>
        <v>38.84779721740766</v>
      </c>
      <c r="D265" s="11">
        <f t="shared" si="181"/>
        <v>-31.489516899390498</v>
      </c>
      <c r="E265" s="11">
        <f t="shared" si="181"/>
        <v>22.032972136741666</v>
      </c>
      <c r="F265" s="11">
        <f t="shared" si="181"/>
        <v>-9.4565447626488321</v>
      </c>
      <c r="G265" s="200">
        <f t="shared" si="180"/>
        <v>1.8332881752351815E-2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0.67050060133760592</v>
      </c>
      <c r="C268" s="11">
        <v>0.59067090914645171</v>
      </c>
      <c r="D268" s="11">
        <f>C268-B268</f>
        <v>-7.9829692191154211E-2</v>
      </c>
      <c r="E268" s="11">
        <v>0.22458348304178513</v>
      </c>
      <c r="F268" s="11">
        <f>SUM(D268:E268)</f>
        <v>0.14475379085063092</v>
      </c>
      <c r="G268" s="200">
        <f>IF(B268&gt;0,(1+(E268/B268))^(1/($C$6-$B$6))-1,0)</f>
        <v>1.9446198859013553E-2</v>
      </c>
    </row>
    <row r="269" spans="1:7" x14ac:dyDescent="0.2">
      <c r="A269" t="str">
        <f t="shared" si="183"/>
        <v>12 Other managers and proprietors</v>
      </c>
      <c r="B269" s="11">
        <v>0.71217078921417365</v>
      </c>
      <c r="C269" s="11">
        <v>0.93238913387878941</v>
      </c>
      <c r="D269" s="11">
        <f t="shared" ref="D269:D284" si="184">C269-B269</f>
        <v>0.22021834466461576</v>
      </c>
      <c r="E269" s="11">
        <v>0.32751984905426668</v>
      </c>
      <c r="F269" s="11">
        <f t="shared" ref="F269:F276" si="185">SUM(D269:E269)</f>
        <v>0.54773819371888244</v>
      </c>
      <c r="G269" s="200">
        <f t="shared" ref="G269:G271" si="186">IF(B269&gt;0,(1+(E269/B269))^(1/($C$6-$B$6))-1,0)</f>
        <v>2.5544866714992231E-2</v>
      </c>
    </row>
    <row r="270" spans="1:7" x14ac:dyDescent="0.2">
      <c r="A270" t="str">
        <f t="shared" si="183"/>
        <v>21 Science, research, engineering and technology professionals</v>
      </c>
      <c r="B270" s="11">
        <v>0.34438228305067559</v>
      </c>
      <c r="C270" s="11">
        <v>0.50807025944670969</v>
      </c>
      <c r="D270" s="11">
        <f t="shared" si="184"/>
        <v>0.16368797639603411</v>
      </c>
      <c r="E270" s="11">
        <v>0.14458888299456238</v>
      </c>
      <c r="F270" s="11">
        <f t="shared" si="185"/>
        <v>0.30827685939059646</v>
      </c>
      <c r="G270" s="200">
        <f t="shared" si="186"/>
        <v>2.364529972110474E-2</v>
      </c>
    </row>
    <row r="271" spans="1:7" x14ac:dyDescent="0.2">
      <c r="A271" t="str">
        <f t="shared" si="183"/>
        <v>22 Health professionals</v>
      </c>
      <c r="B271" s="11">
        <v>0.10299641085245206</v>
      </c>
      <c r="C271" s="11">
        <v>0.11559269330834007</v>
      </c>
      <c r="D271" s="11">
        <f t="shared" si="184"/>
        <v>1.2596282455888008E-2</v>
      </c>
      <c r="E271" s="11">
        <v>4.6441737031095352E-2</v>
      </c>
      <c r="F271" s="11">
        <f t="shared" si="185"/>
        <v>5.903801948698336E-2</v>
      </c>
      <c r="G271" s="200">
        <f t="shared" si="186"/>
        <v>2.5122956145023023E-2</v>
      </c>
    </row>
    <row r="272" spans="1:7" x14ac:dyDescent="0.2">
      <c r="A272" t="str">
        <f t="shared" si="183"/>
        <v>23 Teaching and other educational professionals</v>
      </c>
      <c r="B272" s="11">
        <v>0.14869741903873604</v>
      </c>
      <c r="C272" s="11">
        <v>0.16757281954446884</v>
      </c>
      <c r="D272" s="11">
        <f t="shared" si="184"/>
        <v>1.8875400505732803E-2</v>
      </c>
      <c r="E272" s="11">
        <v>7.8077087287822061E-2</v>
      </c>
      <c r="F272" s="11">
        <f t="shared" si="185"/>
        <v>9.6952487793554865E-2</v>
      </c>
      <c r="G272" s="200">
        <f>IF(B272&gt;0,(1+(E272/B272))^(1/($C$6-$B$6))-1,0)</f>
        <v>2.8535738350858653E-2</v>
      </c>
    </row>
    <row r="273" spans="1:7" x14ac:dyDescent="0.2">
      <c r="A273" t="str">
        <f t="shared" si="183"/>
        <v>24 Business, media and public service professionals</v>
      </c>
      <c r="B273" s="11">
        <v>0.3959936643803475</v>
      </c>
      <c r="C273" s="11">
        <v>0.41967860592883849</v>
      </c>
      <c r="D273" s="11">
        <f t="shared" si="184"/>
        <v>2.368494154849099E-2</v>
      </c>
      <c r="E273" s="11">
        <v>0.17054618039776975</v>
      </c>
      <c r="F273" s="11">
        <f t="shared" si="185"/>
        <v>0.19423112194626074</v>
      </c>
      <c r="G273" s="200">
        <f t="shared" ref="G273" si="187">IF(B273&gt;0,(1+(E273/B273))^(1/($C$6-$B$6))-1,0)</f>
        <v>2.4163941981363513E-2</v>
      </c>
    </row>
    <row r="274" spans="1:7" x14ac:dyDescent="0.2">
      <c r="A274" t="str">
        <f t="shared" si="183"/>
        <v>31 Science, engineering and technology associate professionals</v>
      </c>
      <c r="B274" s="11">
        <v>0.2453096750615131</v>
      </c>
      <c r="C274" s="11">
        <v>0.30242487209061225</v>
      </c>
      <c r="D274" s="11">
        <f t="shared" si="184"/>
        <v>5.7115197029099146E-2</v>
      </c>
      <c r="E274" s="11">
        <v>0.10805300042570755</v>
      </c>
      <c r="F274" s="11">
        <f t="shared" si="185"/>
        <v>0.16516819745480671</v>
      </c>
      <c r="G274" s="200">
        <f>IF(B274&gt;0,(1+(E274/B274))^(1/($C$6-$B$6))-1,0)</f>
        <v>2.4629997908774515E-2</v>
      </c>
    </row>
    <row r="275" spans="1:7" x14ac:dyDescent="0.2">
      <c r="A275" t="str">
        <f t="shared" si="183"/>
        <v>32 Health and social care associate professionals</v>
      </c>
      <c r="B275" s="11">
        <v>6.2897593381535583E-2</v>
      </c>
      <c r="C275" s="11">
        <v>0.12225770132720087</v>
      </c>
      <c r="D275" s="11">
        <f t="shared" si="184"/>
        <v>5.9360107945665291E-2</v>
      </c>
      <c r="E275" s="11">
        <v>4.9044496256533204E-2</v>
      </c>
      <c r="F275" s="11">
        <f t="shared" si="185"/>
        <v>0.1084046042021985</v>
      </c>
      <c r="G275" s="200">
        <f t="shared" ref="G275:G292" si="188">IF(B275&gt;0,(1+(E275/B275))^(1/($C$6-$B$6))-1,0)</f>
        <v>3.9179630716338787E-2</v>
      </c>
    </row>
    <row r="276" spans="1:7" x14ac:dyDescent="0.2">
      <c r="A276" t="str">
        <f t="shared" si="183"/>
        <v>33 Protective service occupations</v>
      </c>
      <c r="B276" s="11">
        <v>9.3520246564536808E-2</v>
      </c>
      <c r="C276" s="11">
        <v>3.0983071681913398E-2</v>
      </c>
      <c r="D276" s="11">
        <f t="shared" si="184"/>
        <v>-6.2537174882623406E-2</v>
      </c>
      <c r="E276" s="11">
        <v>1.4611683693830263E-2</v>
      </c>
      <c r="F276" s="11">
        <f t="shared" si="185"/>
        <v>-4.7925491188793141E-2</v>
      </c>
      <c r="G276" s="200">
        <f t="shared" si="188"/>
        <v>9.7252595770267458E-3</v>
      </c>
    </row>
    <row r="277" spans="1:7" x14ac:dyDescent="0.2">
      <c r="A277" t="str">
        <f t="shared" si="183"/>
        <v>34 Culture, media and sports occupations</v>
      </c>
      <c r="B277" s="11">
        <v>0.14825515914203705</v>
      </c>
      <c r="C277" s="11">
        <v>0.1317894961339858</v>
      </c>
      <c r="D277" s="11">
        <f t="shared" si="184"/>
        <v>-1.6465663008051246E-2</v>
      </c>
      <c r="E277" s="11">
        <v>5.2524980706046824E-2</v>
      </c>
      <c r="F277" s="11">
        <f t="shared" ref="F277:F278" si="189">SUM(D277:E277)</f>
        <v>3.6059317697995578E-2</v>
      </c>
      <c r="G277" s="200">
        <f t="shared" si="188"/>
        <v>2.0424151857807438E-2</v>
      </c>
    </row>
    <row r="278" spans="1:7" x14ac:dyDescent="0.2">
      <c r="A278" t="str">
        <f t="shared" si="183"/>
        <v>35 Business and public service associate professionals</v>
      </c>
      <c r="B278" s="11">
        <v>0.51019474216407845</v>
      </c>
      <c r="C278" s="11">
        <v>0.39945071394905268</v>
      </c>
      <c r="D278" s="11">
        <f t="shared" si="184"/>
        <v>-0.11074402821502577</v>
      </c>
      <c r="E278" s="11">
        <v>0.15144586915430802</v>
      </c>
      <c r="F278" s="11">
        <f t="shared" si="189"/>
        <v>4.0701840939282252E-2</v>
      </c>
      <c r="G278" s="200">
        <f t="shared" si="188"/>
        <v>1.7479680733637926E-2</v>
      </c>
    </row>
    <row r="279" spans="1:7" x14ac:dyDescent="0.2">
      <c r="A279" t="str">
        <f t="shared" si="183"/>
        <v>41 Administrative occupations</v>
      </c>
      <c r="B279" s="11">
        <v>0.95596887245197026</v>
      </c>
      <c r="C279" s="11">
        <v>0.55787832456626241</v>
      </c>
      <c r="D279" s="11">
        <f t="shared" si="184"/>
        <v>-0.39809054788570786</v>
      </c>
      <c r="E279" s="11">
        <v>0.27074525710306901</v>
      </c>
      <c r="F279" s="11">
        <f t="shared" ref="F279:F282" si="190">SUM(D279:E279)</f>
        <v>-0.12734529078263884</v>
      </c>
      <c r="G279" s="200">
        <f t="shared" si="188"/>
        <v>1.6763563190839603E-2</v>
      </c>
    </row>
    <row r="280" spans="1:7" x14ac:dyDescent="0.2">
      <c r="A280" t="str">
        <f t="shared" si="183"/>
        <v>42 Secretarial and related occupations</v>
      </c>
      <c r="B280" s="11">
        <v>0.37287009699674112</v>
      </c>
      <c r="C280" s="11">
        <v>0.35905398778892728</v>
      </c>
      <c r="D280" s="11">
        <f t="shared" si="184"/>
        <v>-1.3816109207813843E-2</v>
      </c>
      <c r="E280" s="11">
        <v>0.18372771696081161</v>
      </c>
      <c r="F280" s="11">
        <f t="shared" si="190"/>
        <v>0.16991160775299777</v>
      </c>
      <c r="G280" s="200">
        <f t="shared" si="188"/>
        <v>2.7067364086379886E-2</v>
      </c>
    </row>
    <row r="281" spans="1:7" x14ac:dyDescent="0.2">
      <c r="A281" t="str">
        <f t="shared" si="183"/>
        <v>51 Skilled agricultural and related trades</v>
      </c>
      <c r="B281" s="11">
        <v>1.0347930505290741</v>
      </c>
      <c r="C281" s="11">
        <v>0.64602945403287626</v>
      </c>
      <c r="D281" s="11">
        <f t="shared" si="184"/>
        <v>-0.38876359649619785</v>
      </c>
      <c r="E281" s="11">
        <v>0.30916052751343703</v>
      </c>
      <c r="F281" s="11">
        <f t="shared" si="190"/>
        <v>-7.9603068982760816E-2</v>
      </c>
      <c r="G281" s="200">
        <f t="shared" si="188"/>
        <v>1.7580363342254435E-2</v>
      </c>
    </row>
    <row r="282" spans="1:7" x14ac:dyDescent="0.2">
      <c r="A282" t="str">
        <f t="shared" si="183"/>
        <v>52 Skilled metal, electrical and electronic trades</v>
      </c>
      <c r="B282" s="11">
        <v>0.80588607528651823</v>
      </c>
      <c r="C282" s="11">
        <v>0.62011643531946947</v>
      </c>
      <c r="D282" s="11">
        <f t="shared" si="184"/>
        <v>-0.18576963996704876</v>
      </c>
      <c r="E282" s="11">
        <v>0.23588041619478797</v>
      </c>
      <c r="F282" s="11">
        <f t="shared" si="190"/>
        <v>5.0110776227739212E-2</v>
      </c>
      <c r="G282" s="200">
        <f t="shared" si="188"/>
        <v>1.7262688273640414E-2</v>
      </c>
    </row>
    <row r="283" spans="1:7" x14ac:dyDescent="0.2">
      <c r="A283" t="str">
        <f t="shared" si="183"/>
        <v>53 Skilled construction and building trades</v>
      </c>
      <c r="B283" s="11">
        <v>0.76749619767815502</v>
      </c>
      <c r="C283" s="11">
        <v>0.21815674997919779</v>
      </c>
      <c r="D283" s="11">
        <f t="shared" si="184"/>
        <v>-0.54933944769895726</v>
      </c>
      <c r="E283" s="11">
        <v>0.14803175067417396</v>
      </c>
      <c r="F283" s="11">
        <f t="shared" ref="F283" si="191">SUM(D283:E283)</f>
        <v>-0.40130769702478331</v>
      </c>
      <c r="G283" s="200">
        <f t="shared" si="188"/>
        <v>1.1827219350680318E-2</v>
      </c>
    </row>
    <row r="284" spans="1:7" x14ac:dyDescent="0.2">
      <c r="A284" t="str">
        <f t="shared" si="183"/>
        <v>54 Textiles, printing and other skilled trades</v>
      </c>
      <c r="B284" s="11">
        <v>0.72128503851836634</v>
      </c>
      <c r="C284" s="11">
        <v>0.3640049365065211</v>
      </c>
      <c r="D284" s="11">
        <f t="shared" si="184"/>
        <v>-0.35728010201184524</v>
      </c>
      <c r="E284" s="11">
        <v>0.16458399133881862</v>
      </c>
      <c r="F284" s="11">
        <f t="shared" ref="F284" si="192">SUM(D284:E284)</f>
        <v>-0.19269611067302661</v>
      </c>
      <c r="G284" s="200">
        <f t="shared" si="188"/>
        <v>1.3796621692491406E-2</v>
      </c>
    </row>
    <row r="285" spans="1:7" x14ac:dyDescent="0.2">
      <c r="A285" t="str">
        <f t="shared" si="183"/>
        <v>61 Caring personal service occupations</v>
      </c>
      <c r="B285" s="11">
        <v>0.35576059852997477</v>
      </c>
      <c r="C285" s="11">
        <v>0.55240333167130395</v>
      </c>
      <c r="D285" s="11">
        <f>C285-B285</f>
        <v>0.19664273314132918</v>
      </c>
      <c r="E285" s="11">
        <v>0.14721216640530202</v>
      </c>
      <c r="F285" s="11">
        <f>SUM(D285:E285)</f>
        <v>0.34385489954663118</v>
      </c>
      <c r="G285" s="200">
        <f t="shared" si="188"/>
        <v>2.3353725214108723E-2</v>
      </c>
    </row>
    <row r="286" spans="1:7" x14ac:dyDescent="0.2">
      <c r="A286" t="str">
        <f t="shared" si="183"/>
        <v>62 Leisure, travel and related personal service occupations</v>
      </c>
      <c r="B286" s="11">
        <v>0.49276766034611624</v>
      </c>
      <c r="C286" s="11">
        <v>0.18466484099635128</v>
      </c>
      <c r="D286" s="11">
        <f t="shared" ref="D286:D292" si="193">C286-B286</f>
        <v>-0.30810281934976497</v>
      </c>
      <c r="E286" s="11">
        <v>0.10133287735864165</v>
      </c>
      <c r="F286" s="11">
        <f t="shared" ref="F286:F287" si="194">SUM(D286:E286)</f>
        <v>-0.20676994199112331</v>
      </c>
      <c r="G286" s="200">
        <f t="shared" si="188"/>
        <v>1.2545426810545601E-2</v>
      </c>
    </row>
    <row r="287" spans="1:7" x14ac:dyDescent="0.2">
      <c r="A287" t="str">
        <f t="shared" si="183"/>
        <v>63 Community and civil enforcement occupations</v>
      </c>
      <c r="B287" s="11">
        <v>2.7368929434454691E-2</v>
      </c>
      <c r="C287" s="11">
        <v>9.4082406101108872E-3</v>
      </c>
      <c r="D287" s="11">
        <f t="shared" si="193"/>
        <v>-1.7960688824343804E-2</v>
      </c>
      <c r="E287" s="11">
        <v>3.4289579163313266E-3</v>
      </c>
      <c r="F287" s="11">
        <f t="shared" si="194"/>
        <v>-1.4531730908012477E-2</v>
      </c>
      <c r="G287" s="200">
        <f t="shared" si="188"/>
        <v>7.9002225250854874E-3</v>
      </c>
    </row>
    <row r="288" spans="1:7" x14ac:dyDescent="0.2">
      <c r="A288" t="str">
        <f t="shared" si="183"/>
        <v>71 Sales occupations</v>
      </c>
      <c r="B288" s="11">
        <v>1.8072933599954772</v>
      </c>
      <c r="C288" s="11">
        <v>1.0043177265346939</v>
      </c>
      <c r="D288" s="11">
        <f t="shared" si="193"/>
        <v>-0.80297563346078338</v>
      </c>
      <c r="E288" s="11">
        <v>0.36918179684863833</v>
      </c>
      <c r="F288" s="11">
        <f t="shared" ref="F288:F289" si="195">SUM(D288:E288)</f>
        <v>-0.43379383661214505</v>
      </c>
      <c r="G288" s="200">
        <f t="shared" si="188"/>
        <v>1.2468850770628759E-2</v>
      </c>
    </row>
    <row r="289" spans="1:7" x14ac:dyDescent="0.2">
      <c r="A289" t="str">
        <f t="shared" si="183"/>
        <v>72 Customer service occupations</v>
      </c>
      <c r="B289" s="11">
        <v>0.28516895332567138</v>
      </c>
      <c r="C289" s="11">
        <v>0.42062485362087471</v>
      </c>
      <c r="D289" s="11">
        <f t="shared" si="193"/>
        <v>0.13545590029520332</v>
      </c>
      <c r="E289" s="11">
        <v>0.12680585448536655</v>
      </c>
      <c r="F289" s="11">
        <f t="shared" si="195"/>
        <v>0.2622617547805699</v>
      </c>
      <c r="G289" s="200">
        <f t="shared" si="188"/>
        <v>2.4828578933019374E-2</v>
      </c>
    </row>
    <row r="290" spans="1:7" x14ac:dyDescent="0.2">
      <c r="A290" t="str">
        <f t="shared" si="183"/>
        <v>81 Process, plant and machine operatives</v>
      </c>
      <c r="B290" s="11">
        <v>1.6139610978481269</v>
      </c>
      <c r="C290" s="11">
        <v>0.35115150627520908</v>
      </c>
      <c r="D290" s="11">
        <f t="shared" si="193"/>
        <v>-1.2628095915729178</v>
      </c>
      <c r="E290" s="11">
        <v>0.19165630748641274</v>
      </c>
      <c r="F290" s="11">
        <f t="shared" ref="F290:F291" si="196">SUM(D290:E290)</f>
        <v>-1.071153284086505</v>
      </c>
      <c r="G290" s="200">
        <f t="shared" si="188"/>
        <v>7.5087919482488275E-3</v>
      </c>
    </row>
    <row r="291" spans="1:7" x14ac:dyDescent="0.2">
      <c r="A291" t="str">
        <f t="shared" si="183"/>
        <v>82 Transport and mobile machine drivers and operatives</v>
      </c>
      <c r="B291" s="11">
        <v>2.1429000612237465</v>
      </c>
      <c r="C291" s="11">
        <v>1.1600234247535548</v>
      </c>
      <c r="D291" s="11">
        <f t="shared" si="193"/>
        <v>-0.98287663647019174</v>
      </c>
      <c r="E291" s="11">
        <v>0.68957232781084055</v>
      </c>
      <c r="F291" s="11">
        <f t="shared" si="196"/>
        <v>-0.2933043086593512</v>
      </c>
      <c r="G291" s="200">
        <f t="shared" si="188"/>
        <v>1.8773370525322797E-2</v>
      </c>
    </row>
    <row r="292" spans="1:7" x14ac:dyDescent="0.2">
      <c r="A292" t="str">
        <f t="shared" si="183"/>
        <v>91 Elementary trades and related occupations</v>
      </c>
      <c r="B292" s="11">
        <v>1.3415615447017244</v>
      </c>
      <c r="C292" s="11">
        <v>1.6997506731924579</v>
      </c>
      <c r="D292" s="11">
        <f t="shared" si="193"/>
        <v>0.35818912849073348</v>
      </c>
      <c r="E292" s="11">
        <v>0.64849641187396878</v>
      </c>
      <c r="F292" s="11">
        <f t="shared" ref="F292" si="197">SUM(D292:E292)</f>
        <v>1.0066855403647024</v>
      </c>
      <c r="G292" s="200">
        <f t="shared" si="188"/>
        <v>2.6637227086818038E-2</v>
      </c>
    </row>
    <row r="293" spans="1:7" x14ac:dyDescent="0.2">
      <c r="A293" t="str">
        <f t="shared" si="183"/>
        <v>92 Elementary administration and service occupations</v>
      </c>
      <c r="B293" s="11">
        <v>3.465003600070915</v>
      </c>
      <c r="C293" s="11">
        <v>1.4149731380359349</v>
      </c>
      <c r="D293" s="11">
        <f t="shared" ref="D293" si="198">C293-B293</f>
        <v>-2.0500304620349801</v>
      </c>
      <c r="E293" s="11">
        <v>0.59932297008662749</v>
      </c>
      <c r="F293" s="11">
        <f t="shared" ref="F293" si="199">SUM(D293:E293)</f>
        <v>-1.4507074919483527</v>
      </c>
      <c r="G293" s="200">
        <f t="shared" ref="G293:G294" si="200">IF(B293&gt;0,(1+(E293/B293))^(1/($C$6-$B$6))-1,0)</f>
        <v>1.069238546729312E-2</v>
      </c>
    </row>
    <row r="294" spans="1:7" x14ac:dyDescent="0.2">
      <c r="A294" s="24" t="str">
        <f t="shared" si="183"/>
        <v>All occupations</v>
      </c>
      <c r="B294" s="34">
        <f>SUM(B268:B293)</f>
        <v>19.625003721124724</v>
      </c>
      <c r="C294" s="34">
        <f t="shared" ref="C294:F294" si="201">SUM(C268:C293)</f>
        <v>13.283437900320108</v>
      </c>
      <c r="D294" s="34">
        <f t="shared" si="201"/>
        <v>-6.3415658208046146</v>
      </c>
      <c r="E294" s="34">
        <f t="shared" si="201"/>
        <v>5.5565765801009546</v>
      </c>
      <c r="F294" s="34">
        <f t="shared" si="201"/>
        <v>-0.7849892407036605</v>
      </c>
      <c r="G294" s="234">
        <f t="shared" si="200"/>
        <v>1.6759445411743012E-2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Greater Lincolnshire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-0.58030546248888726</v>
      </c>
      <c r="Q7" s="11">
        <f>'Occ T1'!J16</f>
        <v>26.448018092752484</v>
      </c>
    </row>
    <row r="8" spans="1:17" x14ac:dyDescent="0.2">
      <c r="O8" t="str">
        <f>name!E11</f>
        <v>Process, plant and machine operatives</v>
      </c>
      <c r="P8" s="11">
        <f>'Occ T1'!H15</f>
        <v>-2.2685466546564825</v>
      </c>
      <c r="Q8" s="11">
        <f>'Occ T1'!J15</f>
        <v>16.675661588018862</v>
      </c>
    </row>
    <row r="9" spans="1:17" x14ac:dyDescent="0.2">
      <c r="O9" t="str">
        <f>name!E10</f>
        <v>Sales and customer service occupations</v>
      </c>
      <c r="P9" s="11">
        <f>'Occ T1'!H14</f>
        <v>-0.30597570141706143</v>
      </c>
      <c r="Q9" s="11">
        <f>'Occ T1'!J14</f>
        <v>19.659036551660179</v>
      </c>
    </row>
    <row r="10" spans="1:17" x14ac:dyDescent="0.2">
      <c r="O10" t="str">
        <f>name!E9</f>
        <v>Caring, leisure and other service occupations</v>
      </c>
      <c r="P10" s="11">
        <f>'Occ T1'!H13</f>
        <v>3.5811481962912879</v>
      </c>
      <c r="Q10" s="11">
        <f>'Occ T1'!J13</f>
        <v>35.171174379665068</v>
      </c>
    </row>
    <row r="11" spans="1:17" x14ac:dyDescent="0.2">
      <c r="O11" t="str">
        <f>name!E8</f>
        <v>Skilled trades occupations</v>
      </c>
      <c r="P11" s="11">
        <f>'Occ T1'!H12</f>
        <v>-5.2980505259916129</v>
      </c>
      <c r="Q11" s="11">
        <f>'Occ T1'!J12</f>
        <v>14.247051746782827</v>
      </c>
    </row>
    <row r="12" spans="1:17" x14ac:dyDescent="0.2">
      <c r="O12" t="str">
        <f>name!E7</f>
        <v>Administrative and secretarial occupations</v>
      </c>
      <c r="P12" s="11">
        <f>'Occ T1'!H11</f>
        <v>-2.9755141227320436</v>
      </c>
      <c r="Q12" s="11">
        <f>'Occ T1'!J11</f>
        <v>22.426326149377196</v>
      </c>
    </row>
    <row r="13" spans="1:17" x14ac:dyDescent="0.2">
      <c r="O13" t="str">
        <f>name!E6</f>
        <v>Associate professional occupations</v>
      </c>
      <c r="P13" s="11">
        <f>'Occ T1'!H10</f>
        <v>8.3615330189357735</v>
      </c>
      <c r="Q13" s="11">
        <f>'Occ T1'!J10</f>
        <v>38.89908591550045</v>
      </c>
    </row>
    <row r="14" spans="1:17" x14ac:dyDescent="0.2">
      <c r="O14" t="str">
        <f>name!E5</f>
        <v>Professional occupations</v>
      </c>
      <c r="P14" s="11">
        <f>'Occ T1'!H9</f>
        <v>16.517490590159241</v>
      </c>
      <c r="Q14" s="11">
        <f>'Occ T1'!J9</f>
        <v>65.760557711882441</v>
      </c>
    </row>
    <row r="15" spans="1:17" x14ac:dyDescent="0.2">
      <c r="O15" t="str">
        <f>name!E4</f>
        <v>Managers, directors and senior officials</v>
      </c>
      <c r="P15" s="11">
        <f>'Occ T1'!H8</f>
        <v>1.0352206618994799</v>
      </c>
      <c r="Q15" s="11">
        <f>'Occ T1'!J8</f>
        <v>28.31743888931123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Greater Lincolnshire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-1.5122374746346736</v>
      </c>
      <c r="Q37" s="11">
        <f>'Occ T2'!J8</f>
        <v>15.874129639220463</v>
      </c>
    </row>
    <row r="38" spans="1:17" x14ac:dyDescent="0.2">
      <c r="O38" s="10" t="str">
        <f>name!D5</f>
        <v>12 Other managers and proprietors</v>
      </c>
      <c r="P38" s="11">
        <f>'Occ T2'!H9</f>
        <v>2.54745813653415</v>
      </c>
      <c r="Q38" s="11">
        <f>'Occ T2'!J9</f>
        <v>12.443309250090763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11.504705147656846</v>
      </c>
      <c r="Q39" s="11">
        <f>'Occ T2'!J10</f>
        <v>24.461021465265205</v>
      </c>
    </row>
    <row r="40" spans="1:17" x14ac:dyDescent="0.2">
      <c r="O40" s="10" t="str">
        <f>name!D7</f>
        <v>22 Health professionals</v>
      </c>
      <c r="P40" s="11">
        <f>'Occ T2'!H11</f>
        <v>0.99863054774898075</v>
      </c>
      <c r="Q40" s="11">
        <f>'Occ T2'!J11</f>
        <v>12.592021938011236</v>
      </c>
    </row>
    <row r="41" spans="1:17" x14ac:dyDescent="0.2">
      <c r="O41" s="10" t="str">
        <f>name!D8</f>
        <v>23 Teaching and other educational professionals</v>
      </c>
      <c r="P41" s="11">
        <f>'Occ T2'!H12</f>
        <v>-0.86812649724724267</v>
      </c>
      <c r="Q41" s="11">
        <f>'Occ T2'!J12</f>
        <v>7.9888539887299377</v>
      </c>
    </row>
    <row r="42" spans="1:17" x14ac:dyDescent="0.2">
      <c r="O42" s="10" t="str">
        <f>name!D9</f>
        <v>24 Business, media and public service professionals</v>
      </c>
      <c r="P42" s="11">
        <f>'Occ T2'!H13</f>
        <v>4.8822813920006674</v>
      </c>
      <c r="Q42" s="11">
        <f>'Occ T2'!J13</f>
        <v>20.718660319876079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-5.2150216649019754E-2</v>
      </c>
      <c r="Q43" s="11">
        <f>'Occ T2'!J14</f>
        <v>3.8241574758025783</v>
      </c>
    </row>
    <row r="44" spans="1:17" x14ac:dyDescent="0.2">
      <c r="O44" s="10" t="str">
        <f>name!D11</f>
        <v>32 Health and social care associate professionals</v>
      </c>
      <c r="P44" s="11">
        <f>'Occ T2'!H15</f>
        <v>8.3345936317451699</v>
      </c>
      <c r="Q44" s="11">
        <f>'Occ T2'!J15</f>
        <v>17.439248724971392</v>
      </c>
    </row>
    <row r="45" spans="1:17" x14ac:dyDescent="0.2">
      <c r="O45" s="10" t="str">
        <f>name!D12</f>
        <v>33 Protective service occupations</v>
      </c>
      <c r="P45" s="11">
        <f>'Occ T2'!H16</f>
        <v>-0.49900293981924815</v>
      </c>
      <c r="Q45" s="11">
        <f>'Occ T2'!J16</f>
        <v>1.1487963395088319</v>
      </c>
    </row>
    <row r="46" spans="1:17" x14ac:dyDescent="0.2">
      <c r="O46" s="10" t="str">
        <f>name!D13</f>
        <v>34 Culture, media and sports occupations</v>
      </c>
      <c r="P46" s="11">
        <f>'Occ T2'!H17</f>
        <v>-0.68696758629196086</v>
      </c>
      <c r="Q46" s="11">
        <f>'Occ T2'!J17</f>
        <v>1.9482153523382268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1.2650601299508288</v>
      </c>
      <c r="Q47" s="11">
        <f>'Occ T2'!J18</f>
        <v>14.538668022879419</v>
      </c>
    </row>
    <row r="48" spans="1:17" x14ac:dyDescent="0.2">
      <c r="O48" s="10" t="str">
        <f>name!D15</f>
        <v>41 Administrative occupations</v>
      </c>
      <c r="P48" s="11">
        <f>'Occ T2'!H19</f>
        <v>-0.22647347361322545</v>
      </c>
      <c r="Q48" s="11">
        <f>'Occ T2'!J19</f>
        <v>21.088994006103967</v>
      </c>
    </row>
    <row r="49" spans="15:17" x14ac:dyDescent="0.2">
      <c r="O49" s="10" t="str">
        <f>name!D16</f>
        <v>42 Secretarial and related occupations</v>
      </c>
      <c r="P49" s="11">
        <f>'Occ T2'!H20</f>
        <v>-2.7490406491188173</v>
      </c>
      <c r="Q49" s="11">
        <f>'Occ T2'!J20</f>
        <v>1.3373321432732288</v>
      </c>
    </row>
    <row r="50" spans="15:17" x14ac:dyDescent="0.2">
      <c r="O50" s="10" t="str">
        <f>name!D17</f>
        <v>51 Skilled agricultural and related trades</v>
      </c>
      <c r="P50" s="11">
        <f>'Occ T2'!H21</f>
        <v>-0.80349844858393205</v>
      </c>
      <c r="Q50" s="11">
        <f>'Occ T2'!J21</f>
        <v>4.3542064508781193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-1.8689754160394614</v>
      </c>
      <c r="Q51" s="11">
        <f>'Occ T2'!J22</f>
        <v>4.6268767766520558</v>
      </c>
    </row>
    <row r="52" spans="15:17" x14ac:dyDescent="0.2">
      <c r="O52" s="10" t="str">
        <f>name!D19</f>
        <v>53 Skilled construction and building trades</v>
      </c>
      <c r="P52" s="11">
        <f>'Occ T2'!H23</f>
        <v>-1.9545292325523675</v>
      </c>
      <c r="Q52" s="11">
        <f>'Occ T2'!J23</f>
        <v>2.2484306670683853</v>
      </c>
    </row>
    <row r="53" spans="15:17" x14ac:dyDescent="0.2">
      <c r="O53" s="10" t="str">
        <f>name!D20</f>
        <v>54 Textiles, printing and other skilled trades</v>
      </c>
      <c r="P53" s="11">
        <f>'Occ T2'!H24</f>
        <v>-0.67104742881584301</v>
      </c>
      <c r="Q53" s="11">
        <f>'Occ T2'!J24</f>
        <v>3.0175378521842742</v>
      </c>
    </row>
    <row r="54" spans="15:17" x14ac:dyDescent="0.2">
      <c r="O54" s="10" t="str">
        <f>name!D21</f>
        <v>61 Caring personal service occupations</v>
      </c>
      <c r="P54" s="11">
        <f>'Occ T2'!H25</f>
        <v>4.6133615373514871</v>
      </c>
      <c r="Q54" s="11">
        <f>'Occ T2'!J25</f>
        <v>29.919980207305876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-0.95194037749309146</v>
      </c>
      <c r="Q55" s="11">
        <f>'Occ T2'!J26</f>
        <v>5.1271998357619113</v>
      </c>
    </row>
    <row r="56" spans="15:17" x14ac:dyDescent="0.2">
      <c r="O56" s="10" t="str">
        <f>name!D23</f>
        <v>63 Community and civil enforcement occupations</v>
      </c>
      <c r="P56" s="11">
        <f>'Occ T2'!H27</f>
        <v>-8.0272963567101896E-2</v>
      </c>
      <c r="Q56" s="11">
        <f>'Occ T2'!J27</f>
        <v>0.12399433659728687</v>
      </c>
    </row>
    <row r="57" spans="15:17" x14ac:dyDescent="0.2">
      <c r="O57" s="10" t="str">
        <f>name!D24</f>
        <v>71 Sales occupations</v>
      </c>
      <c r="P57" s="11">
        <f>'Occ T2'!H28</f>
        <v>-2.0180228862945455</v>
      </c>
      <c r="Q57" s="11">
        <f>'Occ T2'!J28</f>
        <v>13.713412141986909</v>
      </c>
    </row>
    <row r="58" spans="15:17" x14ac:dyDescent="0.2">
      <c r="O58" s="10" t="str">
        <f>name!D25</f>
        <v>72 Customer service occupations</v>
      </c>
      <c r="P58" s="11">
        <f>'Occ T2'!H29</f>
        <v>1.7120471848774823</v>
      </c>
      <c r="Q58" s="11">
        <f>'Occ T2'!J29</f>
        <v>5.9456244096732664</v>
      </c>
    </row>
    <row r="59" spans="15:17" x14ac:dyDescent="0.2">
      <c r="O59" s="10" t="str">
        <f>name!D26</f>
        <v>81 Process, plant and machine operatives</v>
      </c>
      <c r="P59" s="11">
        <f>'Occ T2'!H30</f>
        <v>-1.1306554681072321</v>
      </c>
      <c r="Q59" s="11">
        <f>'Occ T2'!J30</f>
        <v>6.8258529098488392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-1.1378911865492469</v>
      </c>
      <c r="Q60" s="11">
        <f>'Occ T2'!J31</f>
        <v>9.8498086781700245</v>
      </c>
    </row>
    <row r="61" spans="15:17" x14ac:dyDescent="0.2">
      <c r="O61" s="10" t="str">
        <f>name!D28</f>
        <v>91 Elementary trades and related occupations</v>
      </c>
      <c r="P61" s="11">
        <f>'Occ T2'!H32</f>
        <v>8.7056909196960977</v>
      </c>
      <c r="Q61" s="11">
        <f>'Occ T2'!J32</f>
        <v>17.133047996881508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-9.2859963821849902</v>
      </c>
      <c r="Q62" s="11">
        <f>'Occ T2'!J33</f>
        <v>9.3149700958709722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18.066999999999666</v>
      </c>
      <c r="Q64" s="11">
        <f>'Occ T2'!J35</f>
        <v>267.60435102495074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Greater Lincolnshire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514.84500000000025</v>
      </c>
      <c r="C8" s="305">
        <f>SUM(C9:C17)</f>
        <v>520.37000000000023</v>
      </c>
      <c r="D8" s="305">
        <f>SUM(D9:D17)</f>
        <v>532.91200000000026</v>
      </c>
      <c r="E8" s="304"/>
      <c r="F8" s="305">
        <f>SUM(F9:F17)</f>
        <v>6.2511851360305215</v>
      </c>
      <c r="G8" s="305">
        <f>SUM(G9:G17)</f>
        <v>7.557172109566066</v>
      </c>
      <c r="H8" s="305">
        <f>SUM(H9:H17)</f>
        <v>9.8180059904802608</v>
      </c>
      <c r="I8" s="304"/>
      <c r="J8" s="305">
        <f>SUM(J9:J17)</f>
        <v>42.914344354753737</v>
      </c>
      <c r="K8" s="305">
        <f>SUM(K9:K17)</f>
        <v>51.727743713682045</v>
      </c>
      <c r="L8" s="305">
        <f>SUM(L9:L17)</f>
        <v>67.993666125501605</v>
      </c>
      <c r="M8" s="304"/>
      <c r="N8" s="305">
        <f>SUM(N9:N17)</f>
        <v>93.903645024450896</v>
      </c>
      <c r="O8" s="305">
        <f>SUM(O9:O17)</f>
        <v>102.82505998507901</v>
      </c>
      <c r="P8" s="305">
        <f>SUM(P9:P17)</f>
        <v>125.54968530465663</v>
      </c>
      <c r="Q8" s="306"/>
      <c r="R8" s="305">
        <f>SUM(R9:R17)</f>
        <v>28.149028553170805</v>
      </c>
      <c r="S8" s="305">
        <f>SUM(S9:S17)</f>
        <v>28.714998300947133</v>
      </c>
      <c r="T8" s="305">
        <f>SUM(T9:T17)</f>
        <v>33.086905154250545</v>
      </c>
      <c r="U8" s="306"/>
      <c r="V8" s="305">
        <f>SUM(V9:V17)</f>
        <v>28.776671926965918</v>
      </c>
      <c r="W8" s="305">
        <f>SUM(W9:W17)</f>
        <v>30.311458320597957</v>
      </c>
      <c r="X8" s="305">
        <f>SUM(X9:X17)</f>
        <v>36.225630706946994</v>
      </c>
      <c r="Y8" s="306"/>
      <c r="Z8" s="305">
        <f>SUM(Z9:Z17)</f>
        <v>116.13706559485921</v>
      </c>
      <c r="AA8" s="305">
        <f>SUM(AA9:AA17)</f>
        <v>117.96109253537779</v>
      </c>
      <c r="AB8" s="305">
        <f>SUM(AB9:AB17)</f>
        <v>123.77739001921455</v>
      </c>
      <c r="AC8" s="306"/>
      <c r="AD8" s="305">
        <f>SUM(AD9:AD17)</f>
        <v>108.75074157184628</v>
      </c>
      <c r="AE8" s="305">
        <f>SUM(AE9:AE17)</f>
        <v>100.82718434429091</v>
      </c>
      <c r="AF8" s="305">
        <f>SUM(AF9:AF17)</f>
        <v>84.329481581221799</v>
      </c>
      <c r="AG8" s="306"/>
      <c r="AH8" s="305">
        <f>SUM(AH9:AH17)</f>
        <v>70.337314116798154</v>
      </c>
      <c r="AI8" s="305">
        <f>SUM(AI9:AI17)</f>
        <v>61.974619444358794</v>
      </c>
      <c r="AJ8" s="305">
        <f>SUM(AJ9:AJ17)</f>
        <v>38.847797217407653</v>
      </c>
      <c r="AK8" s="306"/>
      <c r="AL8" s="305">
        <f>SUM(AL9:AL17)</f>
        <v>19.625003721124724</v>
      </c>
      <c r="AM8" s="305">
        <f>SUM(AM9:AM17)</f>
        <v>18.470671246100522</v>
      </c>
      <c r="AN8" s="305">
        <f>SUM(AN9:AN17)</f>
        <v>13.283437900320109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54.908286938105853</v>
      </c>
      <c r="C9" s="304">
        <f t="shared" ref="B9:D17" si="0">SUM(C21,C33,C51,C63,C75,C93)</f>
        <v>51.386419923366425</v>
      </c>
      <c r="D9" s="304">
        <f t="shared" si="0"/>
        <v>55.943507600005411</v>
      </c>
      <c r="E9" s="304"/>
      <c r="F9" s="304">
        <f t="shared" ref="F9:H17" si="1">SUM(F21,F33,F51,F63,F75,F93)</f>
        <v>0.58209389175111026</v>
      </c>
      <c r="G9" s="304">
        <f t="shared" si="1"/>
        <v>0.66147397789874918</v>
      </c>
      <c r="H9" s="304">
        <f t="shared" si="1"/>
        <v>0.89765389367806925</v>
      </c>
      <c r="I9" s="304"/>
      <c r="J9" s="304">
        <f t="shared" ref="J9:L17" si="2">SUM(J21,J33,J51,J63,J75,J93)</f>
        <v>5.1730742563160774</v>
      </c>
      <c r="K9" s="304">
        <f t="shared" si="2"/>
        <v>5.716798210513435</v>
      </c>
      <c r="L9" s="304">
        <f t="shared" si="2"/>
        <v>7.6590339326623438</v>
      </c>
      <c r="M9" s="304"/>
      <c r="N9" s="304">
        <f t="shared" ref="N9:P17" si="3">SUM(N21,N33,N51,N63,N75,N93)</f>
        <v>13.804752232694046</v>
      </c>
      <c r="O9" s="304">
        <f t="shared" si="3"/>
        <v>13.641109909807042</v>
      </c>
      <c r="P9" s="304">
        <f t="shared" si="3"/>
        <v>16.675784565877301</v>
      </c>
      <c r="Q9" s="306"/>
      <c r="R9" s="304">
        <f t="shared" ref="R9:T9" si="4">SUM(R21,R33,R51,R63,R75,R93)</f>
        <v>3.1173943613257391</v>
      </c>
      <c r="S9" s="304">
        <f t="shared" si="4"/>
        <v>2.9232994803763974</v>
      </c>
      <c r="T9" s="304">
        <f t="shared" si="4"/>
        <v>3.4032632839846362</v>
      </c>
      <c r="U9" s="306"/>
      <c r="V9" s="304">
        <f t="shared" ref="V9:X9" si="5">SUM(V21,V33,V51,V63,V75,V93)</f>
        <v>4.2180842099596561</v>
      </c>
      <c r="W9" s="304">
        <f t="shared" si="5"/>
        <v>3.927138383227406</v>
      </c>
      <c r="X9" s="304">
        <f t="shared" si="5"/>
        <v>4.5848133323271769</v>
      </c>
      <c r="Y9" s="306"/>
      <c r="Z9" s="304">
        <f t="shared" ref="Z9:AB9" si="6">SUM(Z21,Z33,Z51,Z63,Z75,Z93)</f>
        <v>11.372365051079345</v>
      </c>
      <c r="AA9" s="304">
        <f t="shared" si="6"/>
        <v>10.416972157547354</v>
      </c>
      <c r="AB9" s="304">
        <f t="shared" si="6"/>
        <v>11.462967289993902</v>
      </c>
      <c r="AC9" s="306"/>
      <c r="AD9" s="304">
        <f>SUM(AD21,AD33,AD51,AD63,AD75,AD93)</f>
        <v>8.9157550121785842</v>
      </c>
      <c r="AE9" s="304">
        <f t="shared" ref="AE9:AF9" si="7">SUM(AE21,AE33,AE51,AE63,AE75,AE93)</f>
        <v>7.3285425881659947</v>
      </c>
      <c r="AF9" s="304">
        <f t="shared" si="7"/>
        <v>5.9982737147595779</v>
      </c>
      <c r="AG9" s="306"/>
      <c r="AH9" s="304">
        <f t="shared" ref="AH9:AJ9" si="8">SUM(AH21,AH33,AH51,AH63,AH75,AH93)</f>
        <v>6.3420965322495073</v>
      </c>
      <c r="AI9" s="304">
        <f t="shared" si="8"/>
        <v>5.2752277201786733</v>
      </c>
      <c r="AJ9" s="304">
        <f t="shared" si="8"/>
        <v>3.7386575436971667</v>
      </c>
      <c r="AK9" s="306"/>
      <c r="AL9" s="304">
        <f t="shared" ref="AL9:AN9" si="9">SUM(AL21,AL33,AL51,AL63,AL75,AL93)</f>
        <v>1.3826713905517798</v>
      </c>
      <c r="AM9" s="304">
        <f t="shared" si="9"/>
        <v>1.4958574956513693</v>
      </c>
      <c r="AN9" s="304">
        <f t="shared" si="9"/>
        <v>1.5230600430252415</v>
      </c>
    </row>
    <row r="10" spans="1:40" x14ac:dyDescent="0.2">
      <c r="A10" s="13" t="str">
        <f>name!E5</f>
        <v>Professional occupations</v>
      </c>
      <c r="B10" s="304">
        <f t="shared" si="0"/>
        <v>100.75322851210717</v>
      </c>
      <c r="C10" s="304">
        <f t="shared" si="0"/>
        <v>106.41960924409304</v>
      </c>
      <c r="D10" s="304">
        <f t="shared" si="0"/>
        <v>117.27071910226645</v>
      </c>
      <c r="E10" s="304"/>
      <c r="F10" s="304">
        <f t="shared" si="1"/>
        <v>4.5843337191797318</v>
      </c>
      <c r="G10" s="304">
        <f t="shared" si="1"/>
        <v>5.5175199039177683</v>
      </c>
      <c r="H10" s="304">
        <f t="shared" si="1"/>
        <v>6.9461055490970018</v>
      </c>
      <c r="I10" s="304"/>
      <c r="J10" s="304">
        <f t="shared" si="2"/>
        <v>23.307520403243529</v>
      </c>
      <c r="K10" s="304">
        <f t="shared" si="2"/>
        <v>27.25618751733376</v>
      </c>
      <c r="L10" s="304">
        <f t="shared" si="2"/>
        <v>33.891190640915653</v>
      </c>
      <c r="M10" s="304"/>
      <c r="N10" s="304">
        <f t="shared" si="3"/>
        <v>33.698443063140019</v>
      </c>
      <c r="O10" s="304">
        <f t="shared" si="3"/>
        <v>34.72651066615034</v>
      </c>
      <c r="P10" s="304">
        <f t="shared" si="3"/>
        <v>38.49350876076484</v>
      </c>
      <c r="Q10" s="306"/>
      <c r="R10" s="304">
        <f t="shared" ref="R10:T10" si="10">SUM(R22,R34,R52,R64,R76,R94)</f>
        <v>5.3088962820512782</v>
      </c>
      <c r="S10" s="304">
        <f t="shared" si="10"/>
        <v>3.9485531052100429</v>
      </c>
      <c r="T10" s="304">
        <f t="shared" si="10"/>
        <v>3.4927893939705679</v>
      </c>
      <c r="U10" s="306"/>
      <c r="V10" s="304">
        <f t="shared" ref="V10:X10" si="11">SUM(V22,V34,V52,V64,V76,V94)</f>
        <v>5.5336617066236338</v>
      </c>
      <c r="W10" s="304">
        <f t="shared" si="11"/>
        <v>5.8547044264405903</v>
      </c>
      <c r="X10" s="304">
        <f t="shared" si="11"/>
        <v>6.5933952503318496</v>
      </c>
      <c r="Y10" s="306"/>
      <c r="Z10" s="304">
        <f t="shared" ref="Z10:AB10" si="12">SUM(Z22,Z34,Z52,Z64,Z76,Z94)</f>
        <v>13.460418035067635</v>
      </c>
      <c r="AA10" s="304">
        <f t="shared" si="12"/>
        <v>14.594206109116691</v>
      </c>
      <c r="AB10" s="304">
        <f t="shared" si="12"/>
        <v>16.234617207296139</v>
      </c>
      <c r="AC10" s="306"/>
      <c r="AD10" s="304">
        <f t="shared" ref="AD10:AF10" si="13">SUM(AD22,AD34,AD52,AD64,AD76,AD94)</f>
        <v>8.5510612027592376</v>
      </c>
      <c r="AE10" s="304">
        <f t="shared" si="13"/>
        <v>8.0405744691485275</v>
      </c>
      <c r="AF10" s="304">
        <f t="shared" si="13"/>
        <v>6.8774020137291973</v>
      </c>
      <c r="AG10" s="306"/>
      <c r="AH10" s="304">
        <f t="shared" ref="AH10:AJ10" si="14">SUM(AH22,AH34,AH52,AH64,AH76,AH94)</f>
        <v>5.3168243227198895</v>
      </c>
      <c r="AI10" s="304">
        <f t="shared" si="14"/>
        <v>5.1921618574820307</v>
      </c>
      <c r="AJ10" s="304">
        <f t="shared" si="14"/>
        <v>3.5307959079328488</v>
      </c>
      <c r="AK10" s="306"/>
      <c r="AL10" s="304">
        <f t="shared" ref="AL10:AN10" si="15">SUM(AL22,AL34,AL52,AL64,AL76,AL94)</f>
        <v>0.99206977732221113</v>
      </c>
      <c r="AM10" s="304">
        <f t="shared" si="15"/>
        <v>1.289191189293275</v>
      </c>
      <c r="AN10" s="304">
        <f t="shared" si="15"/>
        <v>1.2109143782283567</v>
      </c>
    </row>
    <row r="11" spans="1:40" x14ac:dyDescent="0.2">
      <c r="A11" s="13" t="str">
        <f>name!E6</f>
        <v>Associate professional occupations</v>
      </c>
      <c r="B11" s="304">
        <f>SUM(B23,B35,B53,B65,B77,B95)</f>
        <v>61.437373146147301</v>
      </c>
      <c r="C11" s="304">
        <f t="shared" si="0"/>
        <v>64.4230062734933</v>
      </c>
      <c r="D11" s="304">
        <f>SUM(D23,D35,D53,D65,D77,D95)</f>
        <v>69.798906165083025</v>
      </c>
      <c r="E11" s="304"/>
      <c r="F11" s="304">
        <f t="shared" si="1"/>
        <v>0.58852818800027118</v>
      </c>
      <c r="G11" s="304">
        <f t="shared" si="1"/>
        <v>0.72152761189319436</v>
      </c>
      <c r="H11" s="304">
        <f t="shared" si="1"/>
        <v>1.016528657486423</v>
      </c>
      <c r="I11" s="304"/>
      <c r="J11" s="304">
        <f t="shared" si="2"/>
        <v>6.4225370568350879</v>
      </c>
      <c r="K11" s="304">
        <f t="shared" si="2"/>
        <v>8.0063388511814253</v>
      </c>
      <c r="L11" s="304">
        <f t="shared" si="2"/>
        <v>10.851793937406136</v>
      </c>
      <c r="M11" s="304"/>
      <c r="N11" s="304">
        <f t="shared" si="3"/>
        <v>15.988827155930059</v>
      </c>
      <c r="O11" s="304">
        <f t="shared" si="3"/>
        <v>18.090119420638793</v>
      </c>
      <c r="P11" s="304">
        <f t="shared" si="3"/>
        <v>22.052211491295893</v>
      </c>
      <c r="Q11" s="306"/>
      <c r="R11" s="304">
        <f t="shared" ref="R11:T11" si="16">SUM(R23,R35,R53,R65,R77,R95)</f>
        <v>4.7510542916393605</v>
      </c>
      <c r="S11" s="304">
        <f t="shared" si="16"/>
        <v>5.0741935631039228</v>
      </c>
      <c r="T11" s="304">
        <f t="shared" si="16"/>
        <v>5.2953488622167804</v>
      </c>
      <c r="U11" s="306"/>
      <c r="V11" s="304">
        <f t="shared" ref="V11:X11" si="17">SUM(V23,V35,V53,V65,V77,V95)</f>
        <v>4.1335006757069914</v>
      </c>
      <c r="W11" s="304">
        <f t="shared" si="17"/>
        <v>4.1135973819639053</v>
      </c>
      <c r="X11" s="304">
        <f t="shared" si="17"/>
        <v>4.7343114603848164</v>
      </c>
      <c r="Y11" s="306"/>
      <c r="Z11" s="304">
        <f t="shared" ref="Z11:AB11" si="18">SUM(Z23,Z35,Z53,Z65,Z77,Z95)</f>
        <v>13.149279395899702</v>
      </c>
      <c r="AA11" s="304">
        <f t="shared" si="18"/>
        <v>13.477477995342699</v>
      </c>
      <c r="AB11" s="304">
        <f t="shared" si="18"/>
        <v>14.126795597263435</v>
      </c>
      <c r="AC11" s="306"/>
      <c r="AD11" s="304">
        <f t="shared" ref="AD11:AF11" si="19">SUM(AD23,AD35,AD53,AD65,AD77,AD95)</f>
        <v>9.5491916091071793</v>
      </c>
      <c r="AE11" s="304">
        <f t="shared" si="19"/>
        <v>8.7968619811915296</v>
      </c>
      <c r="AF11" s="304">
        <f t="shared" si="19"/>
        <v>7.2596809379075511</v>
      </c>
      <c r="AG11" s="306"/>
      <c r="AH11" s="304">
        <f t="shared" ref="AH11:AJ11" si="20">SUM(AH23,AH35,AH53,AH65,AH77,AH95)</f>
        <v>5.7942773567149555</v>
      </c>
      <c r="AI11" s="304">
        <f t="shared" si="20"/>
        <v>5.0560960681659575</v>
      </c>
      <c r="AJ11" s="304">
        <f t="shared" si="20"/>
        <v>3.4753293659392206</v>
      </c>
      <c r="AK11" s="306"/>
      <c r="AL11" s="304">
        <f t="shared" ref="AL11:AN11" si="21">SUM(AL23,AL35,AL53,AL65,AL77,AL95)</f>
        <v>1.060177416313701</v>
      </c>
      <c r="AM11" s="304">
        <f t="shared" si="21"/>
        <v>1.0867934000118664</v>
      </c>
      <c r="AN11" s="304">
        <f t="shared" si="21"/>
        <v>0.98690585518276497</v>
      </c>
    </row>
    <row r="12" spans="1:40" x14ac:dyDescent="0.2">
      <c r="A12" s="13" t="str">
        <f>name!E7</f>
        <v>Administrative and secretarial occupations</v>
      </c>
      <c r="B12" s="304">
        <f t="shared" si="0"/>
        <v>51.152140412056319</v>
      </c>
      <c r="C12" s="304">
        <f t="shared" si="0"/>
        <v>51.029967874902667</v>
      </c>
      <c r="D12" s="304">
        <f t="shared" si="0"/>
        <v>48.176626289324275</v>
      </c>
      <c r="E12" s="304"/>
      <c r="F12" s="304">
        <f t="shared" si="1"/>
        <v>0.2116348225084303</v>
      </c>
      <c r="G12" s="304">
        <f t="shared" si="1"/>
        <v>0.27827433817144098</v>
      </c>
      <c r="H12" s="304">
        <f t="shared" si="1"/>
        <v>0.39903539298716473</v>
      </c>
      <c r="I12" s="304"/>
      <c r="J12" s="304">
        <f t="shared" si="2"/>
        <v>2.7185726325887316</v>
      </c>
      <c r="K12" s="304">
        <f t="shared" si="2"/>
        <v>3.6520309275018272</v>
      </c>
      <c r="L12" s="304">
        <f t="shared" si="2"/>
        <v>4.9998252396215701</v>
      </c>
      <c r="M12" s="304"/>
      <c r="N12" s="304">
        <f t="shared" si="3"/>
        <v>8.9602546299243162</v>
      </c>
      <c r="O12" s="304">
        <f t="shared" si="3"/>
        <v>10.807495034256096</v>
      </c>
      <c r="P12" s="304">
        <f t="shared" si="3"/>
        <v>13.590068162615042</v>
      </c>
      <c r="Q12" s="306"/>
      <c r="R12" s="304">
        <f t="shared" ref="R12:T12" si="22">SUM(R24,R36,R54,R66,R78,R96)</f>
        <v>3.733158405056646</v>
      </c>
      <c r="S12" s="304">
        <f t="shared" si="22"/>
        <v>4.319899674047182</v>
      </c>
      <c r="T12" s="304">
        <f t="shared" si="22"/>
        <v>5.1924346422585002</v>
      </c>
      <c r="U12" s="306"/>
      <c r="V12" s="304">
        <f t="shared" ref="V12:X12" si="23">SUM(V24,V36,V54,V66,V78,V96)</f>
        <v>3.2751745168960564</v>
      </c>
      <c r="W12" s="304">
        <f t="shared" si="23"/>
        <v>3.6170091310431753</v>
      </c>
      <c r="X12" s="304">
        <f t="shared" si="23"/>
        <v>4.1979389438621357</v>
      </c>
      <c r="Y12" s="306"/>
      <c r="Z12" s="304">
        <f t="shared" ref="Z12:AA12" si="24">SUM(Z24,Z36,Z54,Z66,Z78,Z96)</f>
        <v>11.414660412817456</v>
      </c>
      <c r="AA12" s="304">
        <f t="shared" si="24"/>
        <v>11.182700523871985</v>
      </c>
      <c r="AB12" s="304">
        <f>SUM(AB24,AB36,AB54,AB66,AB78,AB96)</f>
        <v>9.6045053264124185</v>
      </c>
      <c r="AC12" s="306"/>
      <c r="AD12" s="304">
        <f t="shared" ref="AD12:AE12" si="25">SUM(AD24,AD36,AD54,AD66,AD78,AD96)</f>
        <v>12.844012284300014</v>
      </c>
      <c r="AE12" s="304">
        <f t="shared" si="25"/>
        <v>11.038330715156869</v>
      </c>
      <c r="AF12" s="304">
        <f>SUM(AF24,AF36,AF54,AF66,AF78,AF96)</f>
        <v>7.2922130849466287</v>
      </c>
      <c r="AG12" s="306"/>
      <c r="AH12" s="304">
        <f t="shared" ref="AH12:AI12" si="26">SUM(AH24,AH36,AH54,AH66,AH78,AH96)</f>
        <v>6.6658337385159561</v>
      </c>
      <c r="AI12" s="304">
        <f t="shared" si="26"/>
        <v>4.8633923645672033</v>
      </c>
      <c r="AJ12" s="304">
        <f>SUM(AJ24,AJ36,AJ54,AJ66,AJ78,AJ96)</f>
        <v>1.9836731842656259</v>
      </c>
      <c r="AK12" s="306"/>
      <c r="AL12" s="304">
        <f t="shared" ref="AL12:AM12" si="27">SUM(AL24,AL36,AL54,AL66,AL78,AL96)</f>
        <v>1.3288389694487115</v>
      </c>
      <c r="AM12" s="304">
        <f t="shared" si="27"/>
        <v>1.2708351662868929</v>
      </c>
      <c r="AN12" s="304">
        <f>SUM(AN24,AN36,AN54,AN66,AN78,AN96)</f>
        <v>0.91693231235518946</v>
      </c>
    </row>
    <row r="13" spans="1:40" x14ac:dyDescent="0.2">
      <c r="A13" s="13" t="str">
        <f>name!E8</f>
        <v>Skilled trades occupations</v>
      </c>
      <c r="B13" s="304">
        <f t="shared" si="0"/>
        <v>48.53294094738316</v>
      </c>
      <c r="C13" s="304">
        <f t="shared" si="0"/>
        <v>46.790098801743532</v>
      </c>
      <c r="D13" s="304">
        <f t="shared" si="0"/>
        <v>43.234890421391583</v>
      </c>
      <c r="E13" s="304"/>
      <c r="F13" s="304">
        <f t="shared" si="1"/>
        <v>6.768569410344466E-2</v>
      </c>
      <c r="G13" s="304">
        <f t="shared" si="1"/>
        <v>8.9317732011978276E-2</v>
      </c>
      <c r="H13" s="304">
        <f t="shared" si="1"/>
        <v>0.12025079341395811</v>
      </c>
      <c r="I13" s="304"/>
      <c r="J13" s="304">
        <f t="shared" si="2"/>
        <v>0.77581472078518654</v>
      </c>
      <c r="K13" s="304">
        <f t="shared" si="2"/>
        <v>0.98293861948051409</v>
      </c>
      <c r="L13" s="304">
        <f t="shared" si="2"/>
        <v>1.4047778467420562</v>
      </c>
      <c r="M13" s="304"/>
      <c r="N13" s="304">
        <f t="shared" si="3"/>
        <v>3.6881509264694121</v>
      </c>
      <c r="O13" s="304">
        <f t="shared" si="3"/>
        <v>4.1651100623075017</v>
      </c>
      <c r="P13" s="304">
        <f t="shared" si="3"/>
        <v>5.3958438299909917</v>
      </c>
      <c r="Q13" s="306"/>
      <c r="R13" s="304">
        <f t="shared" ref="R13:T13" si="28">SUM(R25,R37,R55,R67,R79,R97)</f>
        <v>1.4753144738254436</v>
      </c>
      <c r="S13" s="304">
        <f t="shared" si="28"/>
        <v>1.5808001184072487</v>
      </c>
      <c r="T13" s="304">
        <f t="shared" si="28"/>
        <v>1.9747849022018704</v>
      </c>
      <c r="U13" s="306"/>
      <c r="V13" s="304">
        <f t="shared" ref="V13:X13" si="29">SUM(V25,V37,V55,V67,V79,V97)</f>
        <v>2.9262437836592992</v>
      </c>
      <c r="W13" s="304">
        <f t="shared" si="29"/>
        <v>3.0276794321626359</v>
      </c>
      <c r="X13" s="304">
        <f t="shared" si="29"/>
        <v>3.5941085528182861</v>
      </c>
      <c r="Y13" s="306"/>
      <c r="Z13" s="304">
        <f t="shared" ref="Z13:AB13" si="30">SUM(Z25,Z37,Z55,Z67,Z79,Z97)</f>
        <v>15.479072277583219</v>
      </c>
      <c r="AA13" s="304">
        <f t="shared" si="30"/>
        <v>15.224953255922809</v>
      </c>
      <c r="AB13" s="304">
        <f t="shared" si="30"/>
        <v>14.267599844260266</v>
      </c>
      <c r="AC13" s="306"/>
      <c r="AD13" s="304">
        <f t="shared" ref="AD13:AF13" si="31">SUM(AD25,AD37,AD55,AD67,AD79,AD97)</f>
        <v>12.809959247111149</v>
      </c>
      <c r="AE13" s="304">
        <f t="shared" si="31"/>
        <v>11.851957180612636</v>
      </c>
      <c r="AF13" s="304">
        <f t="shared" si="31"/>
        <v>10.241008627527044</v>
      </c>
      <c r="AG13" s="306"/>
      <c r="AH13" s="304">
        <f t="shared" ref="AH13:AJ13" si="32">SUM(AH25,AH37,AH55,AH67,AH79,AH97)</f>
        <v>7.981239461833896</v>
      </c>
      <c r="AI13" s="304">
        <f t="shared" si="32"/>
        <v>6.6796273583532093</v>
      </c>
      <c r="AJ13" s="304">
        <f t="shared" si="32"/>
        <v>4.3882084485990394</v>
      </c>
      <c r="AK13" s="306"/>
      <c r="AL13" s="304">
        <f t="shared" ref="AL13:AN13" si="33">SUM(AL25,AL37,AL55,AL67,AL79,AL97)</f>
        <v>3.3294603620121141</v>
      </c>
      <c r="AM13" s="304">
        <f t="shared" si="33"/>
        <v>3.1877150424850047</v>
      </c>
      <c r="AN13" s="304">
        <f t="shared" si="33"/>
        <v>1.8483075758380643</v>
      </c>
    </row>
    <row r="14" spans="1:40" x14ac:dyDescent="0.2">
      <c r="A14" s="13" t="str">
        <f>name!E9</f>
        <v>Caring, leisure and other service occupations</v>
      </c>
      <c r="B14" s="304">
        <f t="shared" si="0"/>
        <v>56.846498020688671</v>
      </c>
      <c r="C14" s="304">
        <f t="shared" si="0"/>
        <v>57.237578499863673</v>
      </c>
      <c r="D14" s="304">
        <f t="shared" si="0"/>
        <v>60.427646216980065</v>
      </c>
      <c r="E14" s="304"/>
      <c r="F14" s="304">
        <f t="shared" si="1"/>
        <v>3.9716857891510374E-2</v>
      </c>
      <c r="G14" s="304">
        <f t="shared" si="1"/>
        <v>5.5785643020319645E-2</v>
      </c>
      <c r="H14" s="304">
        <f t="shared" si="1"/>
        <v>8.2955237114848757E-2</v>
      </c>
      <c r="I14" s="304"/>
      <c r="J14" s="304">
        <f t="shared" si="2"/>
        <v>1.8536063478630198</v>
      </c>
      <c r="K14" s="304">
        <f t="shared" si="2"/>
        <v>2.5190886205021839</v>
      </c>
      <c r="L14" s="304">
        <f t="shared" si="2"/>
        <v>3.5987196586159831</v>
      </c>
      <c r="M14" s="304"/>
      <c r="N14" s="304">
        <f t="shared" si="3"/>
        <v>6.6111671168063459</v>
      </c>
      <c r="O14" s="304">
        <f t="shared" si="3"/>
        <v>7.97704186769651</v>
      </c>
      <c r="P14" s="304">
        <f t="shared" si="3"/>
        <v>10.589619415346165</v>
      </c>
      <c r="Q14" s="306"/>
      <c r="R14" s="304">
        <f>SUM(R26,R38,R56,R68,R80,R98)</f>
        <v>4.9718385279936026</v>
      </c>
      <c r="S14" s="304">
        <f t="shared" ref="S14:T14" si="34">SUM(S26,S38,S56,S68,S80,S98)</f>
        <v>5.2049067361667447</v>
      </c>
      <c r="T14" s="304">
        <f t="shared" si="34"/>
        <v>5.9303339353184086</v>
      </c>
      <c r="U14" s="306"/>
      <c r="V14" s="304">
        <f t="shared" ref="V14:X14" si="35">SUM(V26,V38,V56,V68,V80,V98)</f>
        <v>3.4677963976895514</v>
      </c>
      <c r="W14" s="304">
        <f t="shared" si="35"/>
        <v>3.7338552757814205</v>
      </c>
      <c r="X14" s="304">
        <f t="shared" si="35"/>
        <v>4.7018696764586059</v>
      </c>
      <c r="Y14" s="306"/>
      <c r="Z14" s="304">
        <f t="shared" ref="Z14:AB14" si="36">SUM(Z26,Z38,Z56,Z68,Z80,Z98)</f>
        <v>19.818023456380033</v>
      </c>
      <c r="AA14" s="304">
        <f t="shared" si="36"/>
        <v>20.108931562067095</v>
      </c>
      <c r="AB14" s="304">
        <f t="shared" si="36"/>
        <v>21.916650393243899</v>
      </c>
      <c r="AC14" s="306"/>
      <c r="AD14" s="304">
        <f t="shared" ref="AD14:AF14" si="37">SUM(AD26,AD38,AD56,AD68,AD80,AD98)</f>
        <v>15.041361191023448</v>
      </c>
      <c r="AE14" s="304">
        <f t="shared" si="37"/>
        <v>13.229043162888905</v>
      </c>
      <c r="AF14" s="304">
        <f t="shared" si="37"/>
        <v>10.23345424878198</v>
      </c>
      <c r="AG14" s="306"/>
      <c r="AH14" s="304">
        <f t="shared" ref="AH14:AJ14" si="38">SUM(AH26,AH38,AH56,AH68,AH80,AH98)</f>
        <v>4.1670909367306184</v>
      </c>
      <c r="AI14" s="304">
        <f t="shared" si="38"/>
        <v>3.5292178879719089</v>
      </c>
      <c r="AJ14" s="304">
        <f t="shared" si="38"/>
        <v>2.6275672388224054</v>
      </c>
      <c r="AK14" s="306"/>
      <c r="AL14" s="304">
        <f t="shared" ref="AL14:AN14" si="39">SUM(AL26,AL38,AL56,AL68,AL80,AL98)</f>
        <v>0.87589718831054553</v>
      </c>
      <c r="AM14" s="304">
        <f t="shared" si="39"/>
        <v>0.87970774376858851</v>
      </c>
      <c r="AN14" s="304">
        <f t="shared" si="39"/>
        <v>0.74647641327776615</v>
      </c>
    </row>
    <row r="15" spans="1:40" x14ac:dyDescent="0.2">
      <c r="A15" s="13" t="str">
        <f>name!E10</f>
        <v>Sales and customer service occupations</v>
      </c>
      <c r="B15" s="304">
        <f t="shared" si="0"/>
        <v>42.827473840804906</v>
      </c>
      <c r="C15" s="304">
        <f t="shared" si="0"/>
        <v>42.585358209329542</v>
      </c>
      <c r="D15" s="304">
        <f t="shared" si="0"/>
        <v>42.521498139387944</v>
      </c>
      <c r="E15" s="304"/>
      <c r="F15" s="304">
        <f t="shared" si="1"/>
        <v>8.1196473107556108E-2</v>
      </c>
      <c r="G15" s="304">
        <f t="shared" si="1"/>
        <v>0.10478193524588007</v>
      </c>
      <c r="H15" s="304">
        <f t="shared" si="1"/>
        <v>0.14086856932927222</v>
      </c>
      <c r="I15" s="304"/>
      <c r="J15" s="304">
        <f t="shared" si="2"/>
        <v>1.2241494500284467</v>
      </c>
      <c r="K15" s="304">
        <f t="shared" si="2"/>
        <v>1.6063758102924135</v>
      </c>
      <c r="L15" s="304">
        <f t="shared" si="2"/>
        <v>2.4075775011475793</v>
      </c>
      <c r="M15" s="304"/>
      <c r="N15" s="304">
        <f t="shared" si="3"/>
        <v>5.4488425421868136</v>
      </c>
      <c r="O15" s="304">
        <f t="shared" si="3"/>
        <v>6.3137172956097869</v>
      </c>
      <c r="P15" s="304">
        <f t="shared" si="3"/>
        <v>8.7507912375418968</v>
      </c>
      <c r="Q15" s="306"/>
      <c r="R15" s="304">
        <f t="shared" ref="R15:T15" si="40">SUM(R27,R39,R57,R69,R81,R99)</f>
        <v>1.9285968752906257</v>
      </c>
      <c r="S15" s="304">
        <f t="shared" si="40"/>
        <v>2.1362969405470746</v>
      </c>
      <c r="T15" s="304">
        <f t="shared" si="40"/>
        <v>2.966307157571781</v>
      </c>
      <c r="U15" s="306"/>
      <c r="V15" s="304">
        <f t="shared" ref="V15:X15" si="41">SUM(V27,V39,V57,V69,V81,V99)</f>
        <v>1.775825882570065</v>
      </c>
      <c r="W15" s="304">
        <f t="shared" si="41"/>
        <v>1.9123606278661665</v>
      </c>
      <c r="X15" s="304">
        <f t="shared" si="41"/>
        <v>2.4070459499320256</v>
      </c>
      <c r="Y15" s="306"/>
      <c r="Z15" s="304">
        <f t="shared" ref="Z15:AB15" si="42">SUM(Z27,Z39,Z57,Z69,Z81,Z99)</f>
        <v>11.86966795144342</v>
      </c>
      <c r="AA15" s="304">
        <f t="shared" si="42"/>
        <v>12.000019139835686</v>
      </c>
      <c r="AB15" s="304">
        <f t="shared" si="42"/>
        <v>13.04549786250603</v>
      </c>
      <c r="AC15" s="306"/>
      <c r="AD15" s="304">
        <f t="shared" ref="AD15:AF15" si="43">SUM(AD27,AD39,AD57,AD69,AD81,AD99)</f>
        <v>11.335182258801087</v>
      </c>
      <c r="AE15" s="304">
        <f t="shared" si="43"/>
        <v>10.514273107255761</v>
      </c>
      <c r="AF15" s="304">
        <f t="shared" si="43"/>
        <v>8.922816851932172</v>
      </c>
      <c r="AG15" s="306"/>
      <c r="AH15" s="304">
        <f t="shared" ref="AH15:AJ15" si="44">SUM(AH27,AH39,AH57,AH69,AH81,AH99)</f>
        <v>7.0715500940557403</v>
      </c>
      <c r="AI15" s="304">
        <f t="shared" si="44"/>
        <v>6.118741296522817</v>
      </c>
      <c r="AJ15" s="304">
        <f t="shared" si="44"/>
        <v>2.4556504292716199</v>
      </c>
      <c r="AK15" s="306"/>
      <c r="AL15" s="304">
        <f t="shared" ref="AL15:AN15" si="45">SUM(AL27,AL39,AL57,AL69,AL81,AL99)</f>
        <v>2.0924623133211488</v>
      </c>
      <c r="AM15" s="304">
        <f t="shared" si="45"/>
        <v>1.8787920561539526</v>
      </c>
      <c r="AN15" s="304">
        <f t="shared" si="45"/>
        <v>1.4249425801555691</v>
      </c>
    </row>
    <row r="16" spans="1:40" x14ac:dyDescent="0.2">
      <c r="A16" s="13" t="str">
        <f>name!E11</f>
        <v>Process, plant and machine operatives</v>
      </c>
      <c r="B16" s="304">
        <f t="shared" si="0"/>
        <v>41.529068763260504</v>
      </c>
      <c r="C16" s="304">
        <f t="shared" si="0"/>
        <v>41.651395757268745</v>
      </c>
      <c r="D16" s="304">
        <f t="shared" si="0"/>
        <v>39.260522108603936</v>
      </c>
      <c r="E16" s="304"/>
      <c r="F16" s="304">
        <f t="shared" si="1"/>
        <v>6.5303832701549686E-2</v>
      </c>
      <c r="G16" s="304">
        <f t="shared" si="1"/>
        <v>9.0940365890001776E-2</v>
      </c>
      <c r="H16" s="304">
        <f t="shared" si="1"/>
        <v>0.15963821852097693</v>
      </c>
      <c r="I16" s="304"/>
      <c r="J16" s="304">
        <f t="shared" si="2"/>
        <v>0.52963217013622965</v>
      </c>
      <c r="K16" s="304">
        <f t="shared" si="2"/>
        <v>0.78453582693579271</v>
      </c>
      <c r="L16" s="304">
        <f t="shared" si="2"/>
        <v>1.3700587797790191</v>
      </c>
      <c r="M16" s="304"/>
      <c r="N16" s="304">
        <f t="shared" si="3"/>
        <v>1.7242701133487217</v>
      </c>
      <c r="O16" s="304">
        <f t="shared" si="3"/>
        <v>2.1719152525971355</v>
      </c>
      <c r="P16" s="304">
        <f t="shared" si="3"/>
        <v>3.3099214826266707</v>
      </c>
      <c r="Q16" s="306"/>
      <c r="R16" s="304">
        <f t="shared" ref="R16:T16" si="46">SUM(R28,R40,R58,R70,R82,R100)</f>
        <v>0.84588759004762915</v>
      </c>
      <c r="S16" s="304">
        <f t="shared" si="46"/>
        <v>0.98852730370981445</v>
      </c>
      <c r="T16" s="304">
        <f t="shared" si="46"/>
        <v>1.3012193785821793</v>
      </c>
      <c r="U16" s="306"/>
      <c r="V16" s="304">
        <f t="shared" ref="V16:X16" si="47">SUM(V28,V40,V58,V70,V82,V100)</f>
        <v>1.4867469935867845</v>
      </c>
      <c r="W16" s="304">
        <f t="shared" si="47"/>
        <v>1.7117552282662996</v>
      </c>
      <c r="X16" s="304">
        <f t="shared" si="47"/>
        <v>2.2189665111840098</v>
      </c>
      <c r="Y16" s="306"/>
      <c r="Z16" s="304">
        <f t="shared" ref="Z16:AB16" si="48">SUM(Z28,Z40,Z58,Z70,Z82,Z100)</f>
        <v>9.3156856932435677</v>
      </c>
      <c r="AA16" s="304">
        <f t="shared" si="48"/>
        <v>10.553648301577484</v>
      </c>
      <c r="AB16" s="304">
        <f t="shared" si="48"/>
        <v>11.86691197447286</v>
      </c>
      <c r="AC16" s="306"/>
      <c r="AD16" s="304">
        <f t="shared" ref="AD16:AF16" si="49">SUM(AD28,AD40,AD58,AD70,AD82,AD100)</f>
        <v>12.944150670529616</v>
      </c>
      <c r="AE16" s="304">
        <f t="shared" si="49"/>
        <v>13.287462379024921</v>
      </c>
      <c r="AF16" s="304">
        <f t="shared" si="49"/>
        <v>12.318330796306709</v>
      </c>
      <c r="AG16" s="306"/>
      <c r="AH16" s="304">
        <f t="shared" ref="AH16:AJ16" si="50">SUM(AH28,AH40,AH58,AH70,AH82,AH100)</f>
        <v>10.860530540594528</v>
      </c>
      <c r="AI16" s="304">
        <f t="shared" si="50"/>
        <v>9.1700900480094703</v>
      </c>
      <c r="AJ16" s="304">
        <f t="shared" si="50"/>
        <v>5.2043000361027429</v>
      </c>
      <c r="AK16" s="306"/>
      <c r="AL16" s="304">
        <f t="shared" ref="AL16:AN16" si="51">SUM(AL28,AL40,AL58,AL70,AL82,AL100)</f>
        <v>3.7568611590718741</v>
      </c>
      <c r="AM16" s="304">
        <f t="shared" si="51"/>
        <v>2.8925210512578237</v>
      </c>
      <c r="AN16" s="304">
        <f t="shared" si="51"/>
        <v>1.5111749310287637</v>
      </c>
    </row>
    <row r="17" spans="1:40" x14ac:dyDescent="0.2">
      <c r="A17" s="13" t="str">
        <f>name!E12</f>
        <v>Elementary occupations</v>
      </c>
      <c r="B17" s="304">
        <f t="shared" si="0"/>
        <v>56.857989419446369</v>
      </c>
      <c r="C17" s="304">
        <f t="shared" si="0"/>
        <v>58.846565415939317</v>
      </c>
      <c r="D17" s="304">
        <f t="shared" si="0"/>
        <v>56.277683956957453</v>
      </c>
      <c r="E17" s="304"/>
      <c r="F17" s="304">
        <f t="shared" si="1"/>
        <v>3.0691656786916436E-2</v>
      </c>
      <c r="G17" s="304">
        <f t="shared" si="1"/>
        <v>3.7550601516732791E-2</v>
      </c>
      <c r="H17" s="304">
        <f t="shared" si="1"/>
        <v>5.4969678852545542E-2</v>
      </c>
      <c r="I17" s="304"/>
      <c r="J17" s="304">
        <f t="shared" si="2"/>
        <v>0.90943731695742347</v>
      </c>
      <c r="K17" s="304">
        <f t="shared" si="2"/>
        <v>1.2034493299406952</v>
      </c>
      <c r="L17" s="304">
        <f t="shared" si="2"/>
        <v>1.8106885886112509</v>
      </c>
      <c r="M17" s="304"/>
      <c r="N17" s="304">
        <f t="shared" si="3"/>
        <v>3.9789372439511661</v>
      </c>
      <c r="O17" s="304">
        <f t="shared" si="3"/>
        <v>4.9320404760158008</v>
      </c>
      <c r="P17" s="304">
        <f t="shared" si="3"/>
        <v>6.6919363585978253</v>
      </c>
      <c r="Q17" s="306"/>
      <c r="R17" s="304">
        <f t="shared" ref="R17:T17" si="52">SUM(R29,R41,R59,R71,R83,R101)</f>
        <v>2.0168877459404841</v>
      </c>
      <c r="S17" s="304">
        <f t="shared" si="52"/>
        <v>2.5385213793787029</v>
      </c>
      <c r="T17" s="304">
        <f t="shared" si="52"/>
        <v>3.5304235981458167</v>
      </c>
      <c r="U17" s="306"/>
      <c r="V17" s="304">
        <f t="shared" ref="V17:X17" si="53">SUM(V29,V41,V59,V71,V83,V101)</f>
        <v>1.9596377602738819</v>
      </c>
      <c r="W17" s="304">
        <f t="shared" si="53"/>
        <v>2.4133584338463603</v>
      </c>
      <c r="X17" s="304">
        <f t="shared" si="53"/>
        <v>3.1931810296480898</v>
      </c>
      <c r="Y17" s="306"/>
      <c r="Z17" s="304">
        <f t="shared" ref="Z17:AB17" si="54">SUM(Z29,Z41,Z59,Z71,Z83,Z101)</f>
        <v>10.257893321344834</v>
      </c>
      <c r="AA17" s="304">
        <f t="shared" si="54"/>
        <v>10.402183490095972</v>
      </c>
      <c r="AB17" s="304">
        <f t="shared" si="54"/>
        <v>11.251844523765612</v>
      </c>
      <c r="AC17" s="306"/>
      <c r="AD17" s="304">
        <f t="shared" ref="AD17:AF17" si="55">SUM(AD29,AD41,AD59,AD71,AD83,AD101)</f>
        <v>16.760068096035951</v>
      </c>
      <c r="AE17" s="304">
        <f t="shared" si="55"/>
        <v>16.740138760845774</v>
      </c>
      <c r="AF17" s="304">
        <f t="shared" si="55"/>
        <v>15.186301305330943</v>
      </c>
      <c r="AG17" s="306"/>
      <c r="AH17" s="304">
        <f t="shared" ref="AH17:AJ17" si="56">SUM(AH29,AH41,AH59,AH71,AH83,AH101)</f>
        <v>16.137871133383079</v>
      </c>
      <c r="AI17" s="304">
        <f t="shared" si="56"/>
        <v>16.090064843107523</v>
      </c>
      <c r="AJ17" s="304">
        <f t="shared" si="56"/>
        <v>11.443615062776981</v>
      </c>
      <c r="AK17" s="306"/>
      <c r="AL17" s="304">
        <f t="shared" ref="AL17:AN17" si="57">SUM(AL29,AL41,AL59,AL71,AL83,AL101)</f>
        <v>4.8065651447726374</v>
      </c>
      <c r="AM17" s="304">
        <f t="shared" si="57"/>
        <v>4.4892581011917496</v>
      </c>
      <c r="AN17" s="304">
        <f t="shared" si="57"/>
        <v>3.1147238112283926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21.362000000000034</v>
      </c>
      <c r="C20" s="305">
        <f>SUM(C21:C29)</f>
        <v>21.268000000000018</v>
      </c>
      <c r="D20" s="305">
        <f>SUM(D21:D29)</f>
        <v>20.995000000000022</v>
      </c>
      <c r="E20" s="304"/>
      <c r="F20" s="305">
        <f>SUM(F21:F29)</f>
        <v>0.17786667811172932</v>
      </c>
      <c r="G20" s="305">
        <f>SUM(G21:G29)</f>
        <v>0.21460791102740245</v>
      </c>
      <c r="H20" s="305">
        <f>SUM(H21:H29)</f>
        <v>0.28562925622259178</v>
      </c>
      <c r="I20" s="304"/>
      <c r="J20" s="305">
        <f>SUM(J21:J29)</f>
        <v>1.0454424772851199</v>
      </c>
      <c r="K20" s="305">
        <f>SUM(K21:K29)</f>
        <v>1.2323051597863699</v>
      </c>
      <c r="L20" s="305">
        <f>SUM(L21:L29)</f>
        <v>1.6152711515545646</v>
      </c>
      <c r="M20" s="304"/>
      <c r="N20" s="305">
        <f>SUM(N21:N29)</f>
        <v>3.6664356452983307</v>
      </c>
      <c r="O20" s="305">
        <f>SUM(O21:O29)</f>
        <v>3.907422591681927</v>
      </c>
      <c r="P20" s="305">
        <f>SUM(P21:P29)</f>
        <v>4.6670647614057206</v>
      </c>
      <c r="Q20" s="306"/>
      <c r="R20" s="305">
        <f>SUM(R21:R29)</f>
        <v>0.82232827937365793</v>
      </c>
      <c r="S20" s="305">
        <f>SUM(S21:S29)</f>
        <v>0.86007160327425314</v>
      </c>
      <c r="T20" s="305">
        <f>SUM(T21:T29)</f>
        <v>1.0043180560798934</v>
      </c>
      <c r="U20" s="306"/>
      <c r="V20" s="305">
        <f>SUM(V21:V29)</f>
        <v>1.834325256260128</v>
      </c>
      <c r="W20" s="305">
        <f>SUM(W21:W29)</f>
        <v>1.9214181557971146</v>
      </c>
      <c r="X20" s="305">
        <f>SUM(X21:X29)</f>
        <v>2.2659792407419355</v>
      </c>
      <c r="Y20" s="306"/>
      <c r="Z20" s="305">
        <f>SUM(Z21:Z29)</f>
        <v>4.3242102231715913</v>
      </c>
      <c r="AA20" s="305">
        <f>SUM(AA21:AA29)</f>
        <v>4.2931522056850682</v>
      </c>
      <c r="AB20" s="305">
        <f>SUM(AB21:AB29)</f>
        <v>4.2806627584881722</v>
      </c>
      <c r="AC20" s="306"/>
      <c r="AD20" s="305">
        <f>SUM(AD21:AD29)</f>
        <v>4.5752051737119208</v>
      </c>
      <c r="AE20" s="305">
        <f>SUM(AE21:AE29)</f>
        <v>4.3072900906522689</v>
      </c>
      <c r="AF20" s="305">
        <f>SUM(AF21:AF29)</f>
        <v>3.8342230721576951</v>
      </c>
      <c r="AG20" s="306"/>
      <c r="AH20" s="305">
        <f>SUM(AH21:AH29)</f>
        <v>3.1426777910369124</v>
      </c>
      <c r="AI20" s="305">
        <f>SUM(AI21:AI29)</f>
        <v>2.4289770286270596</v>
      </c>
      <c r="AJ20" s="305">
        <f>SUM(AJ21:AJ29)</f>
        <v>1.300678667832575</v>
      </c>
      <c r="AK20" s="306"/>
      <c r="AL20" s="305">
        <f>SUM(AL21:AL29)</f>
        <v>1.7735084757506392</v>
      </c>
      <c r="AM20" s="305">
        <f>SUM(AM21:AM29)</f>
        <v>2.1027552534685556</v>
      </c>
      <c r="AN20" s="305">
        <f>SUM(AN21:AN29)</f>
        <v>1.7411730355168729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2.185048555665654</v>
      </c>
      <c r="C21" s="304">
        <f t="shared" ref="C21:D21" si="59">SUM(G21,K21,O21,S21,W21,AA21,AE21,AI21,AM21)</f>
        <v>2.1989963045217378</v>
      </c>
      <c r="D21" s="304">
        <f t="shared" si="59"/>
        <v>2.320155783058838</v>
      </c>
      <c r="E21" s="304"/>
      <c r="F21" s="304">
        <v>4.4518643522754579E-2</v>
      </c>
      <c r="G21" s="304">
        <v>4.9529014816921971E-2</v>
      </c>
      <c r="H21" s="304">
        <v>5.9902038039263798E-2</v>
      </c>
      <c r="I21" s="304"/>
      <c r="J21" s="304">
        <v>0.18979683286815241</v>
      </c>
      <c r="K21" s="304">
        <v>0.19273476871564929</v>
      </c>
      <c r="L21" s="304">
        <v>0.22672034855486384</v>
      </c>
      <c r="M21" s="304"/>
      <c r="N21" s="304">
        <v>0.42570758654757207</v>
      </c>
      <c r="O21" s="304">
        <v>0.42001321052432361</v>
      </c>
      <c r="P21" s="304">
        <v>0.47579702621834752</v>
      </c>
      <c r="Q21" s="306"/>
      <c r="R21" s="304">
        <v>0.11068408947733679</v>
      </c>
      <c r="S21" s="304">
        <v>0.11491655821911538</v>
      </c>
      <c r="T21" s="304">
        <v>0.12953004237779686</v>
      </c>
      <c r="U21" s="306"/>
      <c r="V21" s="304">
        <v>0.12686963588067546</v>
      </c>
      <c r="W21" s="304">
        <v>0.11116961544180505</v>
      </c>
      <c r="X21" s="304">
        <v>0.11665924285974988</v>
      </c>
      <c r="Y21" s="306"/>
      <c r="Z21" s="304">
        <v>0.53156373291837034</v>
      </c>
      <c r="AA21" s="304">
        <v>0.62387989079852668</v>
      </c>
      <c r="AB21" s="304">
        <v>0.77828220332780007</v>
      </c>
      <c r="AC21" s="306"/>
      <c r="AD21" s="304">
        <v>0.38375714658028237</v>
      </c>
      <c r="AE21" s="304">
        <v>0.34924631531252071</v>
      </c>
      <c r="AF21" s="304">
        <v>0.27119422842445756</v>
      </c>
      <c r="AG21" s="306"/>
      <c r="AH21" s="304">
        <v>0.24357576659811495</v>
      </c>
      <c r="AI21" s="304">
        <v>0.19633348349132265</v>
      </c>
      <c r="AJ21" s="304">
        <v>0.10863542090025705</v>
      </c>
      <c r="AK21" s="306"/>
      <c r="AL21" s="304">
        <v>0.12857512127239498</v>
      </c>
      <c r="AM21" s="304">
        <v>0.14117344720155228</v>
      </c>
      <c r="AN21" s="304">
        <v>0.15343523235630135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2.3198885995596004</v>
      </c>
      <c r="C22" s="304">
        <f t="shared" ref="C22:C29" si="61">SUM(G22,K22,O22,S22,W22,AA22,AE22,AI22,AM22)</f>
        <v>2.5657670484444921</v>
      </c>
      <c r="D22" s="304">
        <f t="shared" ref="D22:D29" si="62">SUM(H22,L22,P22,T22,X22,AB22,AF22,AJ22,AN22)</f>
        <v>2.9002931100839837</v>
      </c>
      <c r="E22" s="304"/>
      <c r="F22" s="304">
        <v>6.8819279603873934E-2</v>
      </c>
      <c r="G22" s="304">
        <v>9.0851076687328974E-2</v>
      </c>
      <c r="H22" s="304">
        <v>0.12952899514823155</v>
      </c>
      <c r="I22" s="304"/>
      <c r="J22" s="304">
        <v>0.40023452326561998</v>
      </c>
      <c r="K22" s="304">
        <v>0.5104729708099599</v>
      </c>
      <c r="L22" s="304">
        <v>0.68922286466537097</v>
      </c>
      <c r="M22" s="304"/>
      <c r="N22" s="304">
        <v>0.70314051366698116</v>
      </c>
      <c r="O22" s="304">
        <v>0.69921197894812248</v>
      </c>
      <c r="P22" s="304">
        <v>0.71123550701730454</v>
      </c>
      <c r="Q22" s="306"/>
      <c r="R22" s="304">
        <v>6.4828022928611895E-2</v>
      </c>
      <c r="S22" s="304">
        <v>6.8394393332303474E-2</v>
      </c>
      <c r="T22" s="304">
        <v>7.6805435069192435E-2</v>
      </c>
      <c r="U22" s="306"/>
      <c r="V22" s="304">
        <v>0.33089490293010088</v>
      </c>
      <c r="W22" s="304">
        <v>0.38278327393384542</v>
      </c>
      <c r="X22" s="304">
        <v>0.48477522951632429</v>
      </c>
      <c r="Y22" s="306"/>
      <c r="Z22" s="304">
        <v>0.21906649561762251</v>
      </c>
      <c r="AA22" s="304">
        <v>0.22237440742023007</v>
      </c>
      <c r="AB22" s="304">
        <v>0.2184836497561802</v>
      </c>
      <c r="AC22" s="306"/>
      <c r="AD22" s="304">
        <v>0.29291366776443034</v>
      </c>
      <c r="AE22" s="304">
        <v>0.32172965915858637</v>
      </c>
      <c r="AF22" s="304">
        <v>0.36531868831267583</v>
      </c>
      <c r="AG22" s="306"/>
      <c r="AH22" s="304">
        <v>0.17130576814983908</v>
      </c>
      <c r="AI22" s="304">
        <v>0.16630669695881045</v>
      </c>
      <c r="AJ22" s="304">
        <v>0.12302686933538946</v>
      </c>
      <c r="AK22" s="306"/>
      <c r="AL22" s="304">
        <v>6.8685425632520475E-2</v>
      </c>
      <c r="AM22" s="304">
        <v>0.103642591195305</v>
      </c>
      <c r="AN22" s="304">
        <v>0.10189587126331419</v>
      </c>
    </row>
    <row r="23" spans="1:40" x14ac:dyDescent="0.2">
      <c r="A23" s="13" t="str">
        <f t="shared" si="58"/>
        <v>Associate professional occupations</v>
      </c>
      <c r="B23" s="304">
        <f t="shared" si="60"/>
        <v>1.4975222281095564</v>
      </c>
      <c r="C23" s="304">
        <f t="shared" si="61"/>
        <v>1.4220048704060657</v>
      </c>
      <c r="D23" s="304">
        <f t="shared" si="62"/>
        <v>1.5319909971139678</v>
      </c>
      <c r="E23" s="304"/>
      <c r="F23" s="304">
        <v>3.498152873579731E-2</v>
      </c>
      <c r="G23" s="304">
        <v>3.8300994321038596E-2</v>
      </c>
      <c r="H23" s="304">
        <v>5.2028685638607013E-2</v>
      </c>
      <c r="I23" s="304"/>
      <c r="J23" s="304">
        <v>0.1591950025401761</v>
      </c>
      <c r="K23" s="304">
        <v>0.17771202534060707</v>
      </c>
      <c r="L23" s="304">
        <v>0.24078660153417641</v>
      </c>
      <c r="M23" s="304"/>
      <c r="N23" s="304">
        <v>0.35216561147863856</v>
      </c>
      <c r="O23" s="304">
        <v>0.32975235184218599</v>
      </c>
      <c r="P23" s="304">
        <v>0.35787408089823536</v>
      </c>
      <c r="Q23" s="306"/>
      <c r="R23" s="304">
        <v>4.9532318132876667E-2</v>
      </c>
      <c r="S23" s="304">
        <v>4.8634155144688489E-2</v>
      </c>
      <c r="T23" s="304">
        <v>6.0958976802940913E-2</v>
      </c>
      <c r="U23" s="306"/>
      <c r="V23" s="304">
        <v>0.20754047610845833</v>
      </c>
      <c r="W23" s="304">
        <v>0.21129041905757259</v>
      </c>
      <c r="X23" s="304">
        <v>0.26447171444968953</v>
      </c>
      <c r="Y23" s="306"/>
      <c r="Z23" s="304">
        <v>0.27622843168134131</v>
      </c>
      <c r="AA23" s="304">
        <v>0.24932976144568739</v>
      </c>
      <c r="AB23" s="304">
        <v>0.24280955172897598</v>
      </c>
      <c r="AC23" s="306"/>
      <c r="AD23" s="304">
        <v>0.213413384362206</v>
      </c>
      <c r="AE23" s="304">
        <v>0.1650036694366164</v>
      </c>
      <c r="AF23" s="304">
        <v>0.13955809069988381</v>
      </c>
      <c r="AG23" s="306"/>
      <c r="AH23" s="304">
        <v>0.14445255909456187</v>
      </c>
      <c r="AI23" s="304">
        <v>0.13029064400665766</v>
      </c>
      <c r="AJ23" s="304">
        <v>0.10267762109254716</v>
      </c>
      <c r="AK23" s="306"/>
      <c r="AL23" s="304">
        <v>6.0012915975500618E-2</v>
      </c>
      <c r="AM23" s="304">
        <v>7.1690849811011495E-2</v>
      </c>
      <c r="AN23" s="304">
        <v>7.0825674268911537E-2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1.1555965555803143</v>
      </c>
      <c r="C24" s="304">
        <f t="shared" si="61"/>
        <v>1.1000287359162169</v>
      </c>
      <c r="D24" s="304">
        <f t="shared" si="62"/>
        <v>0.94920331613588982</v>
      </c>
      <c r="E24" s="304"/>
      <c r="F24" s="304">
        <v>2.9700410612170801E-3</v>
      </c>
      <c r="G24" s="304">
        <v>3.6304842493823887E-3</v>
      </c>
      <c r="H24" s="304">
        <v>4.8294907211011229E-3</v>
      </c>
      <c r="I24" s="304"/>
      <c r="J24" s="304">
        <v>6.4932895471948193E-2</v>
      </c>
      <c r="K24" s="304">
        <v>8.2362438691721718E-2</v>
      </c>
      <c r="L24" s="304">
        <v>0.11588052959138842</v>
      </c>
      <c r="M24" s="304"/>
      <c r="N24" s="304">
        <v>0.18379017164933914</v>
      </c>
      <c r="O24" s="304">
        <v>0.21186926325994265</v>
      </c>
      <c r="P24" s="304">
        <v>0.24221812500323028</v>
      </c>
      <c r="Q24" s="306"/>
      <c r="R24" s="304">
        <v>4.0731320195841955E-2</v>
      </c>
      <c r="S24" s="304">
        <v>3.7380686629459675E-2</v>
      </c>
      <c r="T24" s="304">
        <v>4.0638030202069582E-2</v>
      </c>
      <c r="U24" s="306"/>
      <c r="V24" s="304">
        <v>9.2330447655490713E-2</v>
      </c>
      <c r="W24" s="304">
        <v>8.9718546680808794E-2</v>
      </c>
      <c r="X24" s="304">
        <v>8.6765856409465422E-2</v>
      </c>
      <c r="Y24" s="306"/>
      <c r="Z24" s="304">
        <v>0.24069799511015416</v>
      </c>
      <c r="AA24" s="304">
        <v>0.17853115365033931</v>
      </c>
      <c r="AB24" s="304">
        <v>0.11330967461415083</v>
      </c>
      <c r="AC24" s="306"/>
      <c r="AD24" s="304">
        <v>0.24715010100918697</v>
      </c>
      <c r="AE24" s="304">
        <v>0.19075032806732167</v>
      </c>
      <c r="AF24" s="304">
        <v>0.12975461644537062</v>
      </c>
      <c r="AG24" s="306"/>
      <c r="AH24" s="304">
        <v>0.19501062322544385</v>
      </c>
      <c r="AI24" s="304">
        <v>0.19194656134348723</v>
      </c>
      <c r="AJ24" s="304">
        <v>0.11768051062789638</v>
      </c>
      <c r="AK24" s="306"/>
      <c r="AL24" s="304">
        <v>8.7982960201692259E-2</v>
      </c>
      <c r="AM24" s="304">
        <v>0.11383927334375346</v>
      </c>
      <c r="AN24" s="304">
        <v>9.8126482521217029E-2</v>
      </c>
    </row>
    <row r="25" spans="1:40" x14ac:dyDescent="0.2">
      <c r="A25" s="13" t="str">
        <f t="shared" si="58"/>
        <v>Skilled trades occupations</v>
      </c>
      <c r="B25" s="304">
        <f t="shared" si="60"/>
        <v>8.372627051525491</v>
      </c>
      <c r="C25" s="304">
        <f t="shared" si="61"/>
        <v>7.6594711379738145</v>
      </c>
      <c r="D25" s="304">
        <f t="shared" si="62"/>
        <v>7.0202985167305787</v>
      </c>
      <c r="E25" s="304"/>
      <c r="F25" s="304">
        <v>1.874246709586385E-2</v>
      </c>
      <c r="G25" s="304">
        <v>2.2017771931131951E-2</v>
      </c>
      <c r="H25" s="304">
        <v>2.5913383522532727E-2</v>
      </c>
      <c r="I25" s="304"/>
      <c r="J25" s="304">
        <v>8.9917069100517791E-2</v>
      </c>
      <c r="K25" s="304">
        <v>8.2475902906823398E-2</v>
      </c>
      <c r="L25" s="304">
        <v>0.1027874441441812</v>
      </c>
      <c r="M25" s="304"/>
      <c r="N25" s="304">
        <v>1.4365737504672123</v>
      </c>
      <c r="O25" s="304">
        <v>1.5879967648312474</v>
      </c>
      <c r="P25" s="304">
        <v>2.1229177524956335</v>
      </c>
      <c r="Q25" s="306"/>
      <c r="R25" s="304">
        <v>0.33669557839720871</v>
      </c>
      <c r="S25" s="304">
        <v>0.33017829334724141</v>
      </c>
      <c r="T25" s="304">
        <v>0.38721273059736988</v>
      </c>
      <c r="U25" s="306"/>
      <c r="V25" s="304">
        <v>0.74436455916997957</v>
      </c>
      <c r="W25" s="304">
        <v>0.73519867662007354</v>
      </c>
      <c r="X25" s="304">
        <v>0.87752485781569889</v>
      </c>
      <c r="Y25" s="306"/>
      <c r="Z25" s="304">
        <v>1.6912021792714376</v>
      </c>
      <c r="AA25" s="304">
        <v>1.4391288659757853</v>
      </c>
      <c r="AB25" s="304">
        <v>1.1653047498489015</v>
      </c>
      <c r="AC25" s="306"/>
      <c r="AD25" s="304">
        <v>2.0178140726182501</v>
      </c>
      <c r="AE25" s="304">
        <v>1.8391989028113083</v>
      </c>
      <c r="AF25" s="304">
        <v>1.6780297494575918</v>
      </c>
      <c r="AG25" s="306"/>
      <c r="AH25" s="304">
        <v>1.24160130559191</v>
      </c>
      <c r="AI25" s="304">
        <v>0.84962908166580942</v>
      </c>
      <c r="AJ25" s="304">
        <v>0.27064625594233371</v>
      </c>
      <c r="AK25" s="306"/>
      <c r="AL25" s="304">
        <v>0.79571606981311016</v>
      </c>
      <c r="AM25" s="304">
        <v>0.77364687788439368</v>
      </c>
      <c r="AN25" s="304">
        <v>0.38996159290633498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0.63148919527111758</v>
      </c>
      <c r="C26" s="304">
        <f t="shared" si="61"/>
        <v>0.63341043863862478</v>
      </c>
      <c r="D26" s="304">
        <f t="shared" si="62"/>
        <v>0.64716404841280206</v>
      </c>
      <c r="E26" s="304"/>
      <c r="F26" s="304">
        <v>2.7064090879955673E-3</v>
      </c>
      <c r="G26" s="304">
        <v>3.5159730399800565E-3</v>
      </c>
      <c r="H26" s="304">
        <v>4.4622547075338984E-3</v>
      </c>
      <c r="I26" s="304"/>
      <c r="J26" s="304">
        <v>2.3357681063825065E-2</v>
      </c>
      <c r="K26" s="304">
        <v>2.8618222224624901E-2</v>
      </c>
      <c r="L26" s="304">
        <v>3.7006970320283661E-2</v>
      </c>
      <c r="M26" s="304"/>
      <c r="N26" s="304">
        <v>0.16450058435965614</v>
      </c>
      <c r="O26" s="304">
        <v>0.16092139090053822</v>
      </c>
      <c r="P26" s="304">
        <v>0.1560019147309171</v>
      </c>
      <c r="Q26" s="306"/>
      <c r="R26" s="304">
        <v>4.381568570010231E-2</v>
      </c>
      <c r="S26" s="304">
        <v>4.6188457030599525E-2</v>
      </c>
      <c r="T26" s="304">
        <v>5.727412952321384E-2</v>
      </c>
      <c r="U26" s="306"/>
      <c r="V26" s="304">
        <v>2.7277041955797519E-2</v>
      </c>
      <c r="W26" s="304">
        <v>2.1994271265132519E-2</v>
      </c>
      <c r="X26" s="304">
        <v>1.9997998942153587E-2</v>
      </c>
      <c r="Y26" s="306"/>
      <c r="Z26" s="304">
        <v>7.2869881082157403E-2</v>
      </c>
      <c r="AA26" s="304">
        <v>6.0829105920998876E-2</v>
      </c>
      <c r="AB26" s="304">
        <v>6.613141233593367E-2</v>
      </c>
      <c r="AC26" s="306"/>
      <c r="AD26" s="304">
        <v>8.1040313333832173E-2</v>
      </c>
      <c r="AE26" s="304">
        <v>5.253806794556027E-2</v>
      </c>
      <c r="AF26" s="304">
        <v>3.5978654360826978E-2</v>
      </c>
      <c r="AG26" s="306"/>
      <c r="AH26" s="304">
        <v>0.14806915131629267</v>
      </c>
      <c r="AI26" s="304">
        <v>0.14702515080762008</v>
      </c>
      <c r="AJ26" s="304">
        <v>0.13504633878056621</v>
      </c>
      <c r="AK26" s="306"/>
      <c r="AL26" s="304">
        <v>6.7852447371458707E-2</v>
      </c>
      <c r="AM26" s="304">
        <v>0.11177979950357034</v>
      </c>
      <c r="AN26" s="304">
        <v>0.13526437471137309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0.76754067314054641</v>
      </c>
      <c r="C27" s="304">
        <f t="shared" si="61"/>
        <v>0.78976106257358247</v>
      </c>
      <c r="D27" s="304">
        <f t="shared" si="62"/>
        <v>0.79995119366480694</v>
      </c>
      <c r="E27" s="304"/>
      <c r="F27" s="304">
        <v>4.7825586600521441E-3</v>
      </c>
      <c r="G27" s="304">
        <v>6.2895210754241341E-3</v>
      </c>
      <c r="H27" s="304">
        <v>8.3397439232354258E-3</v>
      </c>
      <c r="I27" s="304"/>
      <c r="J27" s="304">
        <v>2.5975869428423108E-2</v>
      </c>
      <c r="K27" s="304">
        <v>2.9918486200701169E-2</v>
      </c>
      <c r="L27" s="304">
        <v>3.4519858413626391E-2</v>
      </c>
      <c r="M27" s="304"/>
      <c r="N27" s="304">
        <v>0.13170199384233056</v>
      </c>
      <c r="O27" s="304">
        <v>0.16109095653094196</v>
      </c>
      <c r="P27" s="304">
        <v>0.21254234918942855</v>
      </c>
      <c r="Q27" s="306"/>
      <c r="R27" s="304">
        <v>5.7984844759459468E-2</v>
      </c>
      <c r="S27" s="304">
        <v>6.1567607345746178E-2</v>
      </c>
      <c r="T27" s="304">
        <v>7.799928063703776E-2</v>
      </c>
      <c r="U27" s="306"/>
      <c r="V27" s="304">
        <v>4.306322183982772E-2</v>
      </c>
      <c r="W27" s="304">
        <v>4.5696245543602479E-2</v>
      </c>
      <c r="X27" s="304">
        <v>5.288196576190448E-2</v>
      </c>
      <c r="Y27" s="306"/>
      <c r="Z27" s="304">
        <v>0.15077748799490667</v>
      </c>
      <c r="AA27" s="304">
        <v>0.16994552958333475</v>
      </c>
      <c r="AB27" s="304">
        <v>0.20592622991241205</v>
      </c>
      <c r="AC27" s="306"/>
      <c r="AD27" s="304">
        <v>0.11201663105895927</v>
      </c>
      <c r="AE27" s="304">
        <v>0.10597626773841022</v>
      </c>
      <c r="AF27" s="304">
        <v>9.7319053081583201E-2</v>
      </c>
      <c r="AG27" s="306"/>
      <c r="AH27" s="304">
        <v>0.21279831719218292</v>
      </c>
      <c r="AI27" s="304">
        <v>0.17799721627282669</v>
      </c>
      <c r="AJ27" s="304">
        <v>8.1108340002530352E-2</v>
      </c>
      <c r="AK27" s="306"/>
      <c r="AL27" s="304">
        <v>2.8439748364404573E-2</v>
      </c>
      <c r="AM27" s="304">
        <v>3.1279232282594924E-2</v>
      </c>
      <c r="AN27" s="304">
        <v>2.9314372743048819E-2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2.0273792854360404</v>
      </c>
      <c r="C28" s="304">
        <f t="shared" si="61"/>
        <v>2.0403745835868832</v>
      </c>
      <c r="D28" s="304">
        <f t="shared" si="62"/>
        <v>2.0102751025734125</v>
      </c>
      <c r="E28" s="304"/>
      <c r="F28" s="304">
        <v>3.1048645100852725E-4</v>
      </c>
      <c r="G28" s="304">
        <v>4.3124229308635361E-4</v>
      </c>
      <c r="H28" s="304">
        <v>5.6962236823324228E-4</v>
      </c>
      <c r="I28" s="304"/>
      <c r="J28" s="304">
        <v>2.2626886741363917E-2</v>
      </c>
      <c r="K28" s="304">
        <v>2.8712053433822406E-2</v>
      </c>
      <c r="L28" s="304">
        <v>3.7106700299197187E-2</v>
      </c>
      <c r="M28" s="304"/>
      <c r="N28" s="304">
        <v>8.9230011138315093E-2</v>
      </c>
      <c r="O28" s="304">
        <v>0.1018478303790139</v>
      </c>
      <c r="P28" s="304">
        <v>0.12625537852774391</v>
      </c>
      <c r="Q28" s="306"/>
      <c r="R28" s="304">
        <v>3.3341964634468597E-2</v>
      </c>
      <c r="S28" s="304">
        <v>3.6898112945799533E-2</v>
      </c>
      <c r="T28" s="304">
        <v>4.5743927568979811E-2</v>
      </c>
      <c r="U28" s="306"/>
      <c r="V28" s="304">
        <v>7.4334694665725176E-2</v>
      </c>
      <c r="W28" s="304">
        <v>7.8316169468476984E-2</v>
      </c>
      <c r="X28" s="304">
        <v>8.4645250243406425E-2</v>
      </c>
      <c r="Y28" s="306"/>
      <c r="Z28" s="304">
        <v>0.62134805328657428</v>
      </c>
      <c r="AA28" s="304">
        <v>0.68881609896475149</v>
      </c>
      <c r="AB28" s="304">
        <v>0.84222255093141918</v>
      </c>
      <c r="AC28" s="306"/>
      <c r="AD28" s="304">
        <v>0.66017942842929833</v>
      </c>
      <c r="AE28" s="304">
        <v>0.65312255698065769</v>
      </c>
      <c r="AF28" s="304">
        <v>0.60374861249218625</v>
      </c>
      <c r="AG28" s="306"/>
      <c r="AH28" s="304">
        <v>0.29422979830152757</v>
      </c>
      <c r="AI28" s="304">
        <v>0.17803981159712304</v>
      </c>
      <c r="AJ28" s="304">
        <v>7.1771159555825678E-2</v>
      </c>
      <c r="AK28" s="306"/>
      <c r="AL28" s="304">
        <v>0.23177796178775908</v>
      </c>
      <c r="AM28" s="304">
        <v>0.27419070752415203</v>
      </c>
      <c r="AN28" s="304">
        <v>0.1982119005864208</v>
      </c>
    </row>
    <row r="29" spans="1:40" x14ac:dyDescent="0.2">
      <c r="A29" s="13" t="str">
        <f t="shared" si="58"/>
        <v>Elementary occupations</v>
      </c>
      <c r="B29" s="304">
        <f t="shared" si="60"/>
        <v>2.4049078557117087</v>
      </c>
      <c r="C29" s="304">
        <f t="shared" si="61"/>
        <v>2.8581858179386024</v>
      </c>
      <c r="D29" s="304">
        <f t="shared" si="62"/>
        <v>2.8156679322257427</v>
      </c>
      <c r="E29" s="304"/>
      <c r="F29" s="304">
        <v>3.5263893166264071E-5</v>
      </c>
      <c r="G29" s="304">
        <v>4.1832613108021216E-5</v>
      </c>
      <c r="H29" s="304">
        <v>5.5042153852915853E-5</v>
      </c>
      <c r="I29" s="304"/>
      <c r="J29" s="304">
        <v>6.9405716805093304E-2</v>
      </c>
      <c r="K29" s="304">
        <v>9.9298291462460136E-2</v>
      </c>
      <c r="L29" s="304">
        <v>0.13123983403147671</v>
      </c>
      <c r="M29" s="304"/>
      <c r="N29" s="304">
        <v>0.17962542214828522</v>
      </c>
      <c r="O29" s="304">
        <v>0.23471884446561128</v>
      </c>
      <c r="P29" s="304">
        <v>0.26222262732487972</v>
      </c>
      <c r="Q29" s="306"/>
      <c r="R29" s="304">
        <v>8.4714455147751624E-2</v>
      </c>
      <c r="S29" s="304">
        <v>0.11591333927929937</v>
      </c>
      <c r="T29" s="304">
        <v>0.12815550330129241</v>
      </c>
      <c r="U29" s="306"/>
      <c r="V29" s="304">
        <v>0.18765027605407256</v>
      </c>
      <c r="W29" s="304">
        <v>0.24525093778579726</v>
      </c>
      <c r="X29" s="304">
        <v>0.27825712474354308</v>
      </c>
      <c r="Y29" s="306"/>
      <c r="Z29" s="304">
        <v>0.52045596620902679</v>
      </c>
      <c r="AA29" s="304">
        <v>0.66031739192541483</v>
      </c>
      <c r="AB29" s="304">
        <v>0.64819273603239869</v>
      </c>
      <c r="AC29" s="306"/>
      <c r="AD29" s="304">
        <v>0.56692042855547542</v>
      </c>
      <c r="AE29" s="304">
        <v>0.6297243232012868</v>
      </c>
      <c r="AF29" s="304">
        <v>0.51332137888311891</v>
      </c>
      <c r="AG29" s="306"/>
      <c r="AH29" s="304">
        <v>0.49163450156703925</v>
      </c>
      <c r="AI29" s="304">
        <v>0.3914083824834021</v>
      </c>
      <c r="AJ29" s="304">
        <v>0.2900861515952291</v>
      </c>
      <c r="AK29" s="306"/>
      <c r="AL29" s="304">
        <v>0.30446582533179828</v>
      </c>
      <c r="AM29" s="304">
        <v>0.48151247472222253</v>
      </c>
      <c r="AN29" s="304">
        <v>0.56413753415995116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68.034000000000049</v>
      </c>
      <c r="C32" s="305">
        <f>SUM(C33:C41)</f>
        <v>65.943999999999917</v>
      </c>
      <c r="D32" s="305">
        <f>SUM(D33:D41)</f>
        <v>62.160999999999945</v>
      </c>
      <c r="E32" s="304"/>
      <c r="F32" s="305">
        <f>SUM(F33:F41)</f>
        <v>0.51045329681005902</v>
      </c>
      <c r="G32" s="305">
        <f>SUM(G33:G41)</f>
        <v>0.60395993856238506</v>
      </c>
      <c r="H32" s="305">
        <f>SUM(H33:H41)</f>
        <v>0.75314743892265013</v>
      </c>
      <c r="I32" s="304"/>
      <c r="J32" s="305">
        <f>SUM(J33:J41)</f>
        <v>3.2663774994951313</v>
      </c>
      <c r="K32" s="305">
        <f>SUM(K33:K41)</f>
        <v>3.9257263781246956</v>
      </c>
      <c r="L32" s="305">
        <f>SUM(L33:L41)</f>
        <v>5.0762139279579666</v>
      </c>
      <c r="M32" s="304"/>
      <c r="N32" s="305">
        <f>SUM(N33:N41)</f>
        <v>9.3464704483880734</v>
      </c>
      <c r="O32" s="305">
        <f>SUM(O33:O41)</f>
        <v>9.8263091105626472</v>
      </c>
      <c r="P32" s="305">
        <f>SUM(P33:P41)</f>
        <v>11.133966443711676</v>
      </c>
      <c r="Q32" s="306"/>
      <c r="R32" s="305">
        <f>SUM(R33:R41)</f>
        <v>2.7689557675332779</v>
      </c>
      <c r="S32" s="305">
        <f>SUM(S33:S41)</f>
        <v>3.0331738313635368</v>
      </c>
      <c r="T32" s="305">
        <f>SUM(T33:T41)</f>
        <v>3.6813668323070075</v>
      </c>
      <c r="U32" s="306"/>
      <c r="V32" s="305">
        <f>SUM(V33:V41)</f>
        <v>5.1669475540497789</v>
      </c>
      <c r="W32" s="305">
        <f>SUM(W33:W41)</f>
        <v>5.257478280274869</v>
      </c>
      <c r="X32" s="305">
        <f>SUM(X33:X41)</f>
        <v>5.7257364950689587</v>
      </c>
      <c r="Y32" s="306"/>
      <c r="Z32" s="305">
        <f>SUM(Z33:Z41)</f>
        <v>16.515258114875209</v>
      </c>
      <c r="AA32" s="305">
        <f>SUM(AA33:AA41)</f>
        <v>16.739423576114163</v>
      </c>
      <c r="AB32" s="305">
        <f>SUM(AB33:AB41)</f>
        <v>16.564334837528893</v>
      </c>
      <c r="AC32" s="306"/>
      <c r="AD32" s="305">
        <f>SUM(AD33:AD41)</f>
        <v>15.04893396250084</v>
      </c>
      <c r="AE32" s="305">
        <f>SUM(AE33:AE41)</f>
        <v>13.881902054204769</v>
      </c>
      <c r="AF32" s="305">
        <f>SUM(AF33:AF41)</f>
        <v>11.211767808083643</v>
      </c>
      <c r="AG32" s="306"/>
      <c r="AH32" s="305">
        <f>SUM(AH33:AH41)</f>
        <v>12.092948291040397</v>
      </c>
      <c r="AI32" s="305">
        <f>SUM(AI33:AI41)</f>
        <v>10.197253254433523</v>
      </c>
      <c r="AJ32" s="305">
        <f>SUM(AJ33:AJ41)</f>
        <v>6.292100573772812</v>
      </c>
      <c r="AK32" s="306"/>
      <c r="AL32" s="305">
        <f>SUM(AL33:AL41)</f>
        <v>3.3176550653072781</v>
      </c>
      <c r="AM32" s="305">
        <f>SUM(AM33:AM41)</f>
        <v>2.4787735763593313</v>
      </c>
      <c r="AN32" s="305">
        <f>SUM(AN33:AN41)</f>
        <v>1.7223656426463372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7.8534663611424413</v>
      </c>
      <c r="C33" s="304">
        <f t="shared" ref="C33:C41" si="64">SUM(G33,K33,O33,S33,W33,AA33,AE33,AI33,AM33)</f>
        <v>6.8120474917307936</v>
      </c>
      <c r="D33" s="304">
        <f t="shared" ref="D33:D40" si="65">SUM(H33,L33,P33,T33,X33,AB33,AF33,AJ33,AN33)</f>
        <v>6.6378267969491249</v>
      </c>
      <c r="E33" s="304"/>
      <c r="F33" s="304">
        <v>7.4714229212204927E-2</v>
      </c>
      <c r="G33" s="304">
        <v>6.8230104399203809E-2</v>
      </c>
      <c r="H33" s="304">
        <v>7.2501721323904922E-2</v>
      </c>
      <c r="I33" s="304"/>
      <c r="J33" s="304">
        <v>0.67190942187956049</v>
      </c>
      <c r="K33" s="304">
        <v>0.68593401910288432</v>
      </c>
      <c r="L33" s="304">
        <v>0.77458539625043332</v>
      </c>
      <c r="M33" s="304"/>
      <c r="N33" s="304">
        <v>2.1569408493686129</v>
      </c>
      <c r="O33" s="304">
        <v>2.0050243971370474</v>
      </c>
      <c r="P33" s="304">
        <v>2.1401229737651972</v>
      </c>
      <c r="Q33" s="306"/>
      <c r="R33" s="304">
        <v>0.51513723118275201</v>
      </c>
      <c r="S33" s="304">
        <v>0.49128343757371312</v>
      </c>
      <c r="T33" s="304">
        <v>0.55355414724433738</v>
      </c>
      <c r="U33" s="306"/>
      <c r="V33" s="304">
        <v>0.92181859607670613</v>
      </c>
      <c r="W33" s="304">
        <v>0.79379419144231111</v>
      </c>
      <c r="X33" s="304">
        <v>0.81448198104015423</v>
      </c>
      <c r="Y33" s="306"/>
      <c r="Z33" s="304">
        <v>1.4787975429757163</v>
      </c>
      <c r="AA33" s="304">
        <v>1.2573463915502436</v>
      </c>
      <c r="AB33" s="304">
        <v>1.1719589681117435</v>
      </c>
      <c r="AC33" s="306"/>
      <c r="AD33" s="304">
        <v>1.2149746966057358</v>
      </c>
      <c r="AE33" s="304">
        <v>0.91006378163760915</v>
      </c>
      <c r="AF33" s="304">
        <v>0.70171796156751676</v>
      </c>
      <c r="AG33" s="306"/>
      <c r="AH33" s="304">
        <v>0.67355998926855831</v>
      </c>
      <c r="AI33" s="304">
        <v>0.44554448659597812</v>
      </c>
      <c r="AJ33" s="304">
        <v>0.25601775437356855</v>
      </c>
      <c r="AK33" s="306"/>
      <c r="AL33" s="304">
        <v>0.14561380457259404</v>
      </c>
      <c r="AM33" s="304">
        <v>0.15482668229180269</v>
      </c>
      <c r="AN33" s="304">
        <v>0.15288589327226887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10.086781793566107</v>
      </c>
      <c r="C34" s="304">
        <f t="shared" si="64"/>
        <v>11.14067487928294</v>
      </c>
      <c r="D34" s="304">
        <f t="shared" si="65"/>
        <v>12.022481740292822</v>
      </c>
      <c r="E34" s="304"/>
      <c r="F34" s="304">
        <v>0.32477369743912482</v>
      </c>
      <c r="G34" s="304">
        <v>0.40923942346691006</v>
      </c>
      <c r="H34" s="304">
        <v>0.52713089904912802</v>
      </c>
      <c r="I34" s="304"/>
      <c r="J34" s="304">
        <v>1.1729065068260347</v>
      </c>
      <c r="K34" s="304">
        <v>1.4774778028414408</v>
      </c>
      <c r="L34" s="304">
        <v>1.8542765171151412</v>
      </c>
      <c r="M34" s="304"/>
      <c r="N34" s="304">
        <v>2.5541097338212548</v>
      </c>
      <c r="O34" s="304">
        <v>2.7040517670493709</v>
      </c>
      <c r="P34" s="304">
        <v>2.9153281804832698</v>
      </c>
      <c r="Q34" s="306"/>
      <c r="R34" s="304">
        <v>0.43032890300952154</v>
      </c>
      <c r="S34" s="304">
        <v>0.51225330673493419</v>
      </c>
      <c r="T34" s="304">
        <v>0.64498847732872666</v>
      </c>
      <c r="U34" s="306"/>
      <c r="V34" s="304">
        <v>1.3888716865181459</v>
      </c>
      <c r="W34" s="304">
        <v>1.5612622331555215</v>
      </c>
      <c r="X34" s="304">
        <v>1.748095707533931</v>
      </c>
      <c r="Y34" s="306"/>
      <c r="Z34" s="304">
        <v>2.3829825031253251</v>
      </c>
      <c r="AA34" s="304">
        <v>2.7327081694085065</v>
      </c>
      <c r="AB34" s="304">
        <v>2.943193305544777</v>
      </c>
      <c r="AC34" s="306"/>
      <c r="AD34" s="304">
        <v>0.98953522967884133</v>
      </c>
      <c r="AE34" s="304">
        <v>0.90293139121088206</v>
      </c>
      <c r="AF34" s="304">
        <v>0.69438907036484487</v>
      </c>
      <c r="AG34" s="306"/>
      <c r="AH34" s="304">
        <v>0.71269532457253015</v>
      </c>
      <c r="AI34" s="304">
        <v>0.67001994568064394</v>
      </c>
      <c r="AJ34" s="304">
        <v>0.51582181049836184</v>
      </c>
      <c r="AK34" s="306"/>
      <c r="AL34" s="304">
        <v>0.13057820857532987</v>
      </c>
      <c r="AM34" s="304">
        <v>0.17073083973473097</v>
      </c>
      <c r="AN34" s="304">
        <v>0.17925777237464111</v>
      </c>
    </row>
    <row r="35" spans="1:40" x14ac:dyDescent="0.2">
      <c r="A35" s="13" t="str">
        <f t="shared" si="63"/>
        <v>Associate professional occupations</v>
      </c>
      <c r="B35" s="304">
        <f t="shared" si="66"/>
        <v>8.5153032213679332</v>
      </c>
      <c r="C35" s="304">
        <f t="shared" si="64"/>
        <v>7.9403522496233769</v>
      </c>
      <c r="D35" s="304">
        <f t="shared" si="65"/>
        <v>7.9480904071327432</v>
      </c>
      <c r="E35" s="304"/>
      <c r="F35" s="304">
        <v>6.5670611685777661E-2</v>
      </c>
      <c r="G35" s="304">
        <v>7.2454707013720657E-2</v>
      </c>
      <c r="H35" s="304">
        <v>8.7856469271947651E-2</v>
      </c>
      <c r="I35" s="304"/>
      <c r="J35" s="304">
        <v>0.59636520358749612</v>
      </c>
      <c r="K35" s="304">
        <v>0.63589764185603415</v>
      </c>
      <c r="L35" s="304">
        <v>0.73679280892928756</v>
      </c>
      <c r="M35" s="304"/>
      <c r="N35" s="304">
        <v>1.9470926390846004</v>
      </c>
      <c r="O35" s="304">
        <v>1.9711577917940322</v>
      </c>
      <c r="P35" s="304">
        <v>2.1302177683734937</v>
      </c>
      <c r="Q35" s="306"/>
      <c r="R35" s="304">
        <v>0.55733381330115794</v>
      </c>
      <c r="S35" s="304">
        <v>0.59322992904551319</v>
      </c>
      <c r="T35" s="304">
        <v>0.70629942532341783</v>
      </c>
      <c r="U35" s="306"/>
      <c r="V35" s="304">
        <v>0.73001385916348849</v>
      </c>
      <c r="W35" s="304">
        <v>0.62873959154876091</v>
      </c>
      <c r="X35" s="304">
        <v>0.64749163218385952</v>
      </c>
      <c r="Y35" s="306"/>
      <c r="Z35" s="304">
        <v>2.2943562653233411</v>
      </c>
      <c r="AA35" s="304">
        <v>2.2018922385456965</v>
      </c>
      <c r="AB35" s="304">
        <v>2.2385734905612535</v>
      </c>
      <c r="AC35" s="306"/>
      <c r="AD35" s="304">
        <v>1.3643565137834097</v>
      </c>
      <c r="AE35" s="304">
        <v>1.128506628535626</v>
      </c>
      <c r="AF35" s="304">
        <v>0.89481049753179132</v>
      </c>
      <c r="AG35" s="306"/>
      <c r="AH35" s="304">
        <v>0.82637468831800087</v>
      </c>
      <c r="AI35" s="304">
        <v>0.54026687091759329</v>
      </c>
      <c r="AJ35" s="304">
        <v>0.33355147713041372</v>
      </c>
      <c r="AK35" s="306"/>
      <c r="AL35" s="304">
        <v>0.1337396271206607</v>
      </c>
      <c r="AM35" s="304">
        <v>0.16820685036640023</v>
      </c>
      <c r="AN35" s="304">
        <v>0.17249683782727876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5.7839985637701714</v>
      </c>
      <c r="C36" s="304">
        <f t="shared" si="64"/>
        <v>5.4045393634836909</v>
      </c>
      <c r="D36" s="304">
        <f t="shared" si="65"/>
        <v>5.027013437774527</v>
      </c>
      <c r="E36" s="304"/>
      <c r="F36" s="304">
        <v>1.5112029698764438E-2</v>
      </c>
      <c r="G36" s="304">
        <v>1.846476182999672E-2</v>
      </c>
      <c r="H36" s="304">
        <v>2.1938596128321063E-2</v>
      </c>
      <c r="I36" s="304"/>
      <c r="J36" s="304">
        <v>0.25468973213913293</v>
      </c>
      <c r="K36" s="304">
        <v>0.32360539757108642</v>
      </c>
      <c r="L36" s="304">
        <v>0.40773563450042488</v>
      </c>
      <c r="M36" s="304"/>
      <c r="N36" s="304">
        <v>0.79502858693669853</v>
      </c>
      <c r="O36" s="304">
        <v>0.86798482285742418</v>
      </c>
      <c r="P36" s="304">
        <v>0.95711855106035104</v>
      </c>
      <c r="Q36" s="306"/>
      <c r="R36" s="304">
        <v>0.34230950575824898</v>
      </c>
      <c r="S36" s="304">
        <v>0.3931667094624548</v>
      </c>
      <c r="T36" s="304">
        <v>0.49357158584433253</v>
      </c>
      <c r="U36" s="306"/>
      <c r="V36" s="304">
        <v>0.42626146677933013</v>
      </c>
      <c r="W36" s="304">
        <v>0.46643577807593256</v>
      </c>
      <c r="X36" s="304">
        <v>0.53635556956236596</v>
      </c>
      <c r="Y36" s="306"/>
      <c r="Z36" s="304">
        <v>1.4245090842238426</v>
      </c>
      <c r="AA36" s="304">
        <v>1.4543052974207762</v>
      </c>
      <c r="AB36" s="304">
        <v>1.4689661213450325</v>
      </c>
      <c r="AC36" s="306"/>
      <c r="AD36" s="304">
        <v>1.7111806736387087</v>
      </c>
      <c r="AE36" s="304">
        <v>1.2519385410471153</v>
      </c>
      <c r="AF36" s="304">
        <v>0.7980774140023702</v>
      </c>
      <c r="AG36" s="306"/>
      <c r="AH36" s="304">
        <v>0.73717684503559056</v>
      </c>
      <c r="AI36" s="304">
        <v>0.55109806996165855</v>
      </c>
      <c r="AJ36" s="304">
        <v>0.28231793450129572</v>
      </c>
      <c r="AK36" s="306"/>
      <c r="AL36" s="304">
        <v>7.7730639559853959E-2</v>
      </c>
      <c r="AM36" s="304">
        <v>7.7539985257246563E-2</v>
      </c>
      <c r="AN36" s="304">
        <v>6.0932030830033339E-2</v>
      </c>
    </row>
    <row r="37" spans="1:40" x14ac:dyDescent="0.2">
      <c r="A37" s="13" t="str">
        <f t="shared" si="63"/>
        <v>Skilled trades occupations</v>
      </c>
      <c r="B37" s="304">
        <f t="shared" si="66"/>
        <v>11.289664164743952</v>
      </c>
      <c r="C37" s="304">
        <f t="shared" si="64"/>
        <v>10.06159630824267</v>
      </c>
      <c r="D37" s="304">
        <f t="shared" si="65"/>
        <v>8.1864888510529763</v>
      </c>
      <c r="E37" s="304"/>
      <c r="F37" s="304">
        <v>1.2335192921582137E-2</v>
      </c>
      <c r="G37" s="304">
        <v>1.6416267781361734E-2</v>
      </c>
      <c r="H37" s="304">
        <v>2.0746656241694941E-2</v>
      </c>
      <c r="I37" s="304"/>
      <c r="J37" s="304">
        <v>0.20484219706920345</v>
      </c>
      <c r="K37" s="304">
        <v>0.25433326231787645</v>
      </c>
      <c r="L37" s="304">
        <v>0.32869225466917024</v>
      </c>
      <c r="M37" s="304"/>
      <c r="N37" s="304">
        <v>0.55342449229184643</v>
      </c>
      <c r="O37" s="304">
        <v>0.56938999295500781</v>
      </c>
      <c r="P37" s="304">
        <v>0.62884124578759304</v>
      </c>
      <c r="Q37" s="306"/>
      <c r="R37" s="304">
        <v>0.27349467715899067</v>
      </c>
      <c r="S37" s="304">
        <v>0.28883395917312371</v>
      </c>
      <c r="T37" s="304">
        <v>0.33566807567650708</v>
      </c>
      <c r="U37" s="306"/>
      <c r="V37" s="304">
        <v>0.78346493290083619</v>
      </c>
      <c r="W37" s="304">
        <v>0.73887036996037414</v>
      </c>
      <c r="X37" s="304">
        <v>0.72707140702865314</v>
      </c>
      <c r="Y37" s="306"/>
      <c r="Z37" s="304">
        <v>3.9645669363434135</v>
      </c>
      <c r="AA37" s="304">
        <v>3.6961302535442271</v>
      </c>
      <c r="AB37" s="304">
        <v>3.1734265240083888</v>
      </c>
      <c r="AC37" s="306"/>
      <c r="AD37" s="304">
        <v>2.6715908565129083</v>
      </c>
      <c r="AE37" s="304">
        <v>2.2313161979225238</v>
      </c>
      <c r="AF37" s="304">
        <v>1.5113190705371282</v>
      </c>
      <c r="AG37" s="306"/>
      <c r="AH37" s="304">
        <v>2.1551966501009234</v>
      </c>
      <c r="AI37" s="304">
        <v>1.7053142545024884</v>
      </c>
      <c r="AJ37" s="304">
        <v>1.0957910208302308</v>
      </c>
      <c r="AK37" s="306"/>
      <c r="AL37" s="304">
        <v>0.67074822944424839</v>
      </c>
      <c r="AM37" s="304">
        <v>0.56099175008568725</v>
      </c>
      <c r="AN37" s="304">
        <v>0.36493259627360891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0.74761078809346104</v>
      </c>
      <c r="C38" s="304">
        <f t="shared" si="64"/>
        <v>0.70925361739203341</v>
      </c>
      <c r="D38" s="304">
        <f t="shared" si="65"/>
        <v>0.69215126595901411</v>
      </c>
      <c r="E38" s="304"/>
      <c r="F38" s="304">
        <v>3.8635440605212326E-3</v>
      </c>
      <c r="G38" s="304">
        <v>4.5206809265077672E-3</v>
      </c>
      <c r="H38" s="304">
        <v>5.9066808321739548E-3</v>
      </c>
      <c r="I38" s="304"/>
      <c r="J38" s="304">
        <v>1.0026741878284956E-2</v>
      </c>
      <c r="K38" s="304">
        <v>1.1631138049882545E-2</v>
      </c>
      <c r="L38" s="304">
        <v>1.3177979608917851E-2</v>
      </c>
      <c r="M38" s="304"/>
      <c r="N38" s="304">
        <v>0.1021747409371235</v>
      </c>
      <c r="O38" s="304">
        <v>0.10720749435563127</v>
      </c>
      <c r="P38" s="304">
        <v>0.11619848418495118</v>
      </c>
      <c r="Q38" s="306"/>
      <c r="R38" s="304">
        <v>2.7385628497308575E-2</v>
      </c>
      <c r="S38" s="304">
        <v>2.5244293364262895E-2</v>
      </c>
      <c r="T38" s="304">
        <v>2.5790324299184656E-2</v>
      </c>
      <c r="U38" s="306"/>
      <c r="V38" s="304">
        <v>6.7715076039760208E-2</v>
      </c>
      <c r="W38" s="304">
        <v>6.5391293753785648E-2</v>
      </c>
      <c r="X38" s="304">
        <v>7.203132412721143E-2</v>
      </c>
      <c r="Y38" s="306"/>
      <c r="Z38" s="304">
        <v>0.13292630002729822</v>
      </c>
      <c r="AA38" s="304">
        <v>0.11954668098167977</v>
      </c>
      <c r="AB38" s="304">
        <v>0.11938186565812438</v>
      </c>
      <c r="AC38" s="306"/>
      <c r="AD38" s="304">
        <v>0.16936303307358708</v>
      </c>
      <c r="AE38" s="304">
        <v>0.14475661015690683</v>
      </c>
      <c r="AF38" s="304">
        <v>0.11915074966195559</v>
      </c>
      <c r="AG38" s="306"/>
      <c r="AH38" s="304">
        <v>0.19642752487008522</v>
      </c>
      <c r="AI38" s="304">
        <v>0.1809394402714968</v>
      </c>
      <c r="AJ38" s="304">
        <v>0.16285693057002193</v>
      </c>
      <c r="AK38" s="306"/>
      <c r="AL38" s="304">
        <v>3.7728198709492088E-2</v>
      </c>
      <c r="AM38" s="304">
        <v>5.0015985531879921E-2</v>
      </c>
      <c r="AN38" s="304">
        <v>5.765692701647309E-2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1.9107605643714609</v>
      </c>
      <c r="C39" s="304">
        <f t="shared" si="64"/>
        <v>1.7968686981661262</v>
      </c>
      <c r="D39" s="304">
        <f t="shared" si="65"/>
        <v>1.7444194347635069</v>
      </c>
      <c r="E39" s="304"/>
      <c r="F39" s="304">
        <v>7.2048236469625555E-3</v>
      </c>
      <c r="G39" s="304">
        <v>8.1181659128535255E-3</v>
      </c>
      <c r="H39" s="304">
        <v>9.4256125295638683E-3</v>
      </c>
      <c r="I39" s="304"/>
      <c r="J39" s="304">
        <v>9.6957684865395785E-2</v>
      </c>
      <c r="K39" s="304">
        <v>0.11691989452214195</v>
      </c>
      <c r="L39" s="304">
        <v>0.14039273138200781</v>
      </c>
      <c r="M39" s="304"/>
      <c r="N39" s="304">
        <v>0.40649365577356195</v>
      </c>
      <c r="O39" s="304">
        <v>0.43726234589541479</v>
      </c>
      <c r="P39" s="304">
        <v>0.49909891833495895</v>
      </c>
      <c r="Q39" s="306"/>
      <c r="R39" s="304">
        <v>0.11595394411567063</v>
      </c>
      <c r="S39" s="304">
        <v>0.12747808395012791</v>
      </c>
      <c r="T39" s="304">
        <v>0.14951419008994898</v>
      </c>
      <c r="U39" s="306"/>
      <c r="V39" s="304">
        <v>0.12522514894232922</v>
      </c>
      <c r="W39" s="304">
        <v>0.12958158553056309</v>
      </c>
      <c r="X39" s="304">
        <v>0.14366009780840994</v>
      </c>
      <c r="Y39" s="306"/>
      <c r="Z39" s="304">
        <v>0.44624996661839283</v>
      </c>
      <c r="AA39" s="304">
        <v>0.36747438188868264</v>
      </c>
      <c r="AB39" s="304">
        <v>0.29823866179842795</v>
      </c>
      <c r="AC39" s="306"/>
      <c r="AD39" s="304">
        <v>0.40466967095265444</v>
      </c>
      <c r="AE39" s="304">
        <v>0.37780501763143115</v>
      </c>
      <c r="AF39" s="304">
        <v>0.35617195100989302</v>
      </c>
      <c r="AG39" s="306"/>
      <c r="AH39" s="304">
        <v>0.21190221093321371</v>
      </c>
      <c r="AI39" s="304">
        <v>0.13434930415415863</v>
      </c>
      <c r="AJ39" s="304">
        <v>5.7574077585456705E-2</v>
      </c>
      <c r="AK39" s="306"/>
      <c r="AL39" s="304">
        <v>9.6103458523279617E-2</v>
      </c>
      <c r="AM39" s="304">
        <v>9.7879918680752437E-2</v>
      </c>
      <c r="AN39" s="304">
        <v>9.034319422483944E-2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13.886496226618418</v>
      </c>
      <c r="C40" s="304">
        <f t="shared" si="64"/>
        <v>12.948696371635489</v>
      </c>
      <c r="D40" s="304">
        <f t="shared" si="65"/>
        <v>11.368291076100121</v>
      </c>
      <c r="E40" s="304"/>
      <c r="F40" s="304">
        <v>1.8445799400756187E-3</v>
      </c>
      <c r="G40" s="304">
        <v>1.9567638761219118E-3</v>
      </c>
      <c r="H40" s="304">
        <v>2.2201673632542352E-3</v>
      </c>
      <c r="I40" s="304"/>
      <c r="J40" s="304">
        <v>0.21240004469034254</v>
      </c>
      <c r="K40" s="304">
        <v>0.3601799023677773</v>
      </c>
      <c r="L40" s="304">
        <v>0.73728341693776378</v>
      </c>
      <c r="M40" s="304"/>
      <c r="N40" s="304">
        <v>0.42401132780582007</v>
      </c>
      <c r="O40" s="304">
        <v>0.54126733829891205</v>
      </c>
      <c r="P40" s="304">
        <v>0.87492618320293147</v>
      </c>
      <c r="Q40" s="306"/>
      <c r="R40" s="305">
        <v>0.23245576559427722</v>
      </c>
      <c r="S40" s="305">
        <v>0.25198280833627401</v>
      </c>
      <c r="T40" s="305">
        <v>0.28017744642137316</v>
      </c>
      <c r="U40" s="306"/>
      <c r="V40" s="305">
        <v>0.47709123817484583</v>
      </c>
      <c r="W40" s="305">
        <v>0.54108786208390791</v>
      </c>
      <c r="X40" s="305">
        <v>0.59935166229020898</v>
      </c>
      <c r="Y40" s="306"/>
      <c r="Z40" s="305">
        <v>3.3377011917208161</v>
      </c>
      <c r="AA40" s="305">
        <v>3.6928917394536325</v>
      </c>
      <c r="AB40" s="305">
        <v>3.8070107319753479</v>
      </c>
      <c r="AC40" s="306"/>
      <c r="AD40" s="305">
        <v>4.3509009749377077</v>
      </c>
      <c r="AE40" s="305">
        <v>4.2609640824188189</v>
      </c>
      <c r="AF40" s="305">
        <v>3.6274352358882496</v>
      </c>
      <c r="AG40" s="306"/>
      <c r="AH40" s="305">
        <v>3.6236964299727843</v>
      </c>
      <c r="AI40" s="305">
        <v>2.7624011663410286</v>
      </c>
      <c r="AJ40" s="305">
        <v>1.0752317714122559</v>
      </c>
      <c r="AK40" s="306"/>
      <c r="AL40" s="305">
        <v>1.2263946737817464</v>
      </c>
      <c r="AM40" s="305">
        <v>0.53596470845901667</v>
      </c>
      <c r="AN40" s="305">
        <v>0.3646544606087363</v>
      </c>
    </row>
    <row r="41" spans="1:40" x14ac:dyDescent="0.2">
      <c r="A41" s="39" t="str">
        <f t="shared" si="63"/>
        <v>Elementary occupations</v>
      </c>
      <c r="B41" s="307">
        <f t="shared" si="66"/>
        <v>7.9599183163261023</v>
      </c>
      <c r="C41" s="307">
        <f t="shared" si="64"/>
        <v>9.1299710204428006</v>
      </c>
      <c r="D41" s="307">
        <f>SUM(H41,L41,P41,T41,X41,AB41,AF41,AJ41,AN41)</f>
        <v>8.5342369899751116</v>
      </c>
      <c r="E41" s="307"/>
      <c r="F41" s="307">
        <v>4.9345882050456421E-3</v>
      </c>
      <c r="G41" s="307">
        <v>4.5590633557088985E-3</v>
      </c>
      <c r="H41" s="307">
        <v>5.4206361826615321E-3</v>
      </c>
      <c r="I41" s="307"/>
      <c r="J41" s="307">
        <v>4.6279966559680287E-2</v>
      </c>
      <c r="K41" s="307">
        <v>5.9747319495571959E-2</v>
      </c>
      <c r="L41" s="307">
        <v>8.3277188564819846E-2</v>
      </c>
      <c r="M41" s="307"/>
      <c r="N41" s="307">
        <v>0.40719442236855519</v>
      </c>
      <c r="O41" s="307">
        <v>0.62296316021980702</v>
      </c>
      <c r="P41" s="307">
        <v>0.87211413851893138</v>
      </c>
      <c r="Q41" s="308"/>
      <c r="R41" s="307">
        <v>0.27455629891535049</v>
      </c>
      <c r="S41" s="307">
        <v>0.34970130372313329</v>
      </c>
      <c r="T41" s="307">
        <v>0.49180316007917907</v>
      </c>
      <c r="U41" s="308"/>
      <c r="V41" s="307">
        <v>0.24648554945433659</v>
      </c>
      <c r="W41" s="307">
        <v>0.33231537472371281</v>
      </c>
      <c r="X41" s="307">
        <v>0.4371971134941649</v>
      </c>
      <c r="Y41" s="308"/>
      <c r="Z41" s="307">
        <v>1.0531683245170651</v>
      </c>
      <c r="AA41" s="307">
        <v>1.2171284233207209</v>
      </c>
      <c r="AB41" s="307">
        <v>1.3435851685257976</v>
      </c>
      <c r="AC41" s="308"/>
      <c r="AD41" s="307">
        <v>2.172362313317286</v>
      </c>
      <c r="AE41" s="307">
        <v>2.6736198036438554</v>
      </c>
      <c r="AF41" s="307">
        <v>2.5086958575198928</v>
      </c>
      <c r="AG41" s="308"/>
      <c r="AH41" s="307">
        <v>2.9559186279687109</v>
      </c>
      <c r="AI41" s="307">
        <v>3.2073197160084761</v>
      </c>
      <c r="AJ41" s="307">
        <v>2.5129377968712068</v>
      </c>
      <c r="AK41" s="308"/>
      <c r="AL41" s="307">
        <v>0.79901822502007325</v>
      </c>
      <c r="AM41" s="307">
        <v>0.66261685595181419</v>
      </c>
      <c r="AN41" s="307">
        <v>0.27920593021845752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Greater Lincolnshire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34.020999999999994</v>
      </c>
      <c r="C50" s="305">
        <f>SUM(C51:C59)</f>
        <v>34.368999999999993</v>
      </c>
      <c r="D50" s="305">
        <f>SUM(D51:D59)</f>
        <v>35.627000000000045</v>
      </c>
      <c r="E50" s="304"/>
      <c r="F50" s="305">
        <f>SUM(F51:F59)</f>
        <v>0.10537953146914379</v>
      </c>
      <c r="G50" s="305">
        <f>SUM(G51:G59)</f>
        <v>0.12950110835125567</v>
      </c>
      <c r="H50" s="305">
        <f>SUM(H51:H59)</f>
        <v>0.18845655472796508</v>
      </c>
      <c r="I50" s="304"/>
      <c r="J50" s="305">
        <f>SUM(J51:J59)</f>
        <v>1.6336469468798123</v>
      </c>
      <c r="K50" s="305">
        <f>SUM(K51:K59)</f>
        <v>2.0801042850458638</v>
      </c>
      <c r="L50" s="305">
        <f>SUM(L51:L59)</f>
        <v>2.9880561660683607</v>
      </c>
      <c r="M50" s="304"/>
      <c r="N50" s="305">
        <f>SUM(N51:N59)</f>
        <v>3.53004212123209</v>
      </c>
      <c r="O50" s="305">
        <f>SUM(O51:O59)</f>
        <v>3.7100239344984178</v>
      </c>
      <c r="P50" s="305">
        <f>SUM(P51:P59)</f>
        <v>4.5132847988890052</v>
      </c>
      <c r="Q50" s="304"/>
      <c r="R50" s="305">
        <f>SUM(R51:R59)</f>
        <v>1.1065000070078435</v>
      </c>
      <c r="S50" s="305">
        <f>SUM(S51:S59)</f>
        <v>1.1336532672139019</v>
      </c>
      <c r="T50" s="305">
        <f>SUM(T51:T59)</f>
        <v>1.4345939500936293</v>
      </c>
      <c r="U50" s="304"/>
      <c r="V50" s="305">
        <f>SUM(V51:V59)</f>
        <v>2.3316301529402073</v>
      </c>
      <c r="W50" s="305">
        <f>SUM(W51:W59)</f>
        <v>2.3101020391846099</v>
      </c>
      <c r="X50" s="305">
        <f>SUM(X51:X59)</f>
        <v>2.7241441756100597</v>
      </c>
      <c r="Y50" s="304"/>
      <c r="Z50" s="305">
        <f>SUM(Z51:Z59)</f>
        <v>10.365350152074631</v>
      </c>
      <c r="AA50" s="305">
        <f>SUM(AA51:AA59)</f>
        <v>10.86741539950323</v>
      </c>
      <c r="AB50" s="305">
        <f>SUM(AB51:AB59)</f>
        <v>12.010093478362259</v>
      </c>
      <c r="AC50" s="304"/>
      <c r="AD50" s="305">
        <f>SUM(AD51:AD59)</f>
        <v>8.1728913898308324</v>
      </c>
      <c r="AE50" s="305">
        <f>SUM(AE51:AE59)</f>
        <v>8.045642827933019</v>
      </c>
      <c r="AF50" s="305">
        <f>SUM(AF51:AF59)</f>
        <v>7.6726175943223911</v>
      </c>
      <c r="AG50" s="304"/>
      <c r="AH50" s="305">
        <f>SUM(AH51:AH59)</f>
        <v>5.3244349880552528</v>
      </c>
      <c r="AI50" s="305">
        <f>SUM(AI51:AI59)</f>
        <v>4.8044020803735865</v>
      </c>
      <c r="AJ50" s="305">
        <f>SUM(AJ51:AJ59)</f>
        <v>3.4499744012668216</v>
      </c>
      <c r="AK50" s="304"/>
      <c r="AL50" s="305">
        <f>SUM(AL51:AL59)</f>
        <v>1.4511247105101732</v>
      </c>
      <c r="AM50" s="305">
        <f>SUM(AM51:AM59)</f>
        <v>1.2881550578961143</v>
      </c>
      <c r="AN50" s="305">
        <f>SUM(AN51:AN59)</f>
        <v>0.64577888065954547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4.0888449595492915</v>
      </c>
      <c r="C51" s="304">
        <f t="shared" ref="C51:D51" si="68">SUM(G51,K51,O51,S51,W51,AA51,AE51,AI51,AM51)</f>
        <v>3.6470815631461573</v>
      </c>
      <c r="D51" s="304">
        <f t="shared" si="68"/>
        <v>4.0490834905390196</v>
      </c>
      <c r="E51" s="304"/>
      <c r="F51" s="304">
        <v>1.5163004184107038E-2</v>
      </c>
      <c r="G51" s="304">
        <v>1.8005692585858886E-2</v>
      </c>
      <c r="H51" s="304">
        <v>2.7303884060172524E-2</v>
      </c>
      <c r="I51" s="304"/>
      <c r="J51" s="304">
        <v>0.34737797215907296</v>
      </c>
      <c r="K51" s="304">
        <v>0.37563655616983599</v>
      </c>
      <c r="L51" s="304">
        <v>0.53641045524849784</v>
      </c>
      <c r="M51" s="304"/>
      <c r="N51" s="304">
        <v>0.71008783359922933</v>
      </c>
      <c r="O51" s="304">
        <v>0.65630073915291398</v>
      </c>
      <c r="P51" s="304">
        <v>0.79706693504602588</v>
      </c>
      <c r="Q51" s="304"/>
      <c r="R51" s="304">
        <v>0.17591041281417399</v>
      </c>
      <c r="S51" s="304">
        <v>0.14578319114700969</v>
      </c>
      <c r="T51" s="304">
        <v>0.15087466144987804</v>
      </c>
      <c r="U51" s="304"/>
      <c r="V51" s="304">
        <v>0.44525025538862739</v>
      </c>
      <c r="W51" s="304">
        <v>0.38674735018496331</v>
      </c>
      <c r="X51" s="304">
        <v>0.45762295633911443</v>
      </c>
      <c r="Y51" s="304"/>
      <c r="Z51" s="304">
        <v>1.1127231371941686</v>
      </c>
      <c r="AA51" s="304">
        <v>0.98876804613356606</v>
      </c>
      <c r="AB51" s="304">
        <v>1.179425611839539</v>
      </c>
      <c r="AC51" s="304"/>
      <c r="AD51" s="304">
        <v>0.70122883826296412</v>
      </c>
      <c r="AE51" s="304">
        <v>0.56032265059482722</v>
      </c>
      <c r="AF51" s="304">
        <v>0.49114056401591166</v>
      </c>
      <c r="AG51" s="304"/>
      <c r="AH51" s="304">
        <v>0.44602423788626649</v>
      </c>
      <c r="AI51" s="304">
        <v>0.36047178178036315</v>
      </c>
      <c r="AJ51" s="304">
        <v>0.27422073720804013</v>
      </c>
      <c r="AK51" s="304"/>
      <c r="AL51" s="304">
        <v>0.1350792680606816</v>
      </c>
      <c r="AM51" s="304">
        <v>0.15504555539681927</v>
      </c>
      <c r="AN51" s="304">
        <v>0.13501768533184041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6.2292794138376024</v>
      </c>
      <c r="C52" s="304">
        <f t="shared" ref="C52:C59" si="70">SUM(G52,K52,O52,S52,W52,AA52,AE52,AI52,AM52)</f>
        <v>6.9462775244917356</v>
      </c>
      <c r="D52" s="304">
        <f t="shared" ref="D52:D59" si="71">SUM(H52,L52,P52,T52,X52,AB52,AF52,AJ52,AN52)</f>
        <v>8.0725242142144982</v>
      </c>
      <c r="E52" s="304"/>
      <c r="F52" s="304">
        <v>4.9152164714521218E-2</v>
      </c>
      <c r="G52" s="304">
        <v>6.2592437097334419E-2</v>
      </c>
      <c r="H52" s="304">
        <v>8.3110373003970575E-2</v>
      </c>
      <c r="I52" s="304"/>
      <c r="J52" s="304">
        <v>0.76292320380001499</v>
      </c>
      <c r="K52" s="304">
        <v>1.0262565566944715</v>
      </c>
      <c r="L52" s="304">
        <v>1.4650340457232685</v>
      </c>
      <c r="M52" s="304"/>
      <c r="N52" s="304">
        <v>1.3118140082577421</v>
      </c>
      <c r="O52" s="304">
        <v>1.3142696480120468</v>
      </c>
      <c r="P52" s="304">
        <v>1.4284764760525004</v>
      </c>
      <c r="Q52" s="304"/>
      <c r="R52" s="304">
        <v>0.16170412390450814</v>
      </c>
      <c r="S52" s="304">
        <v>0.12901498660488922</v>
      </c>
      <c r="T52" s="304">
        <v>0.15530539577670169</v>
      </c>
      <c r="U52" s="304"/>
      <c r="V52" s="304">
        <v>0.51693001789014514</v>
      </c>
      <c r="W52" s="304">
        <v>0.45581147302841368</v>
      </c>
      <c r="X52" s="304">
        <v>0.36043644643129086</v>
      </c>
      <c r="Y52" s="304"/>
      <c r="Z52" s="304">
        <v>1.8561344197705303</v>
      </c>
      <c r="AA52" s="304">
        <v>2.2637899589694435</v>
      </c>
      <c r="AB52" s="304">
        <v>3.0026161064490444</v>
      </c>
      <c r="AC52" s="304"/>
      <c r="AD52" s="304">
        <v>1.0343070387516577</v>
      </c>
      <c r="AE52" s="304">
        <v>1.1497951592901683</v>
      </c>
      <c r="AF52" s="304">
        <v>1.1900211190306311</v>
      </c>
      <c r="AG52" s="304"/>
      <c r="AH52" s="304">
        <v>0.40927620916707602</v>
      </c>
      <c r="AI52" s="304">
        <v>0.38007124684610277</v>
      </c>
      <c r="AJ52" s="304">
        <v>0.26522948647654843</v>
      </c>
      <c r="AK52" s="304"/>
      <c r="AL52" s="304">
        <v>0.1270382275814059</v>
      </c>
      <c r="AM52" s="304">
        <v>0.16467605794886597</v>
      </c>
      <c r="AN52" s="304">
        <v>0.12229476527054155</v>
      </c>
    </row>
    <row r="53" spans="1:40" x14ac:dyDescent="0.2">
      <c r="A53" s="13" t="str">
        <f t="shared" si="67"/>
        <v>Associate professional occupations</v>
      </c>
      <c r="B53" s="304">
        <f t="shared" si="69"/>
        <v>2.8923276336267478</v>
      </c>
      <c r="C53" s="304">
        <f t="shared" si="70"/>
        <v>2.7964243794123682</v>
      </c>
      <c r="D53" s="304">
        <f t="shared" si="71"/>
        <v>3.1099564508146056</v>
      </c>
      <c r="E53" s="304"/>
      <c r="F53" s="304">
        <v>5.1798012393238346E-3</v>
      </c>
      <c r="G53" s="304">
        <v>6.004062259611519E-3</v>
      </c>
      <c r="H53" s="304">
        <v>9.1694899801145133E-3</v>
      </c>
      <c r="I53" s="304"/>
      <c r="J53" s="304">
        <v>0.20795123046384592</v>
      </c>
      <c r="K53" s="304">
        <v>0.25954398150909774</v>
      </c>
      <c r="L53" s="304">
        <v>0.39022620149452714</v>
      </c>
      <c r="M53" s="304"/>
      <c r="N53" s="304">
        <v>0.46219859853694051</v>
      </c>
      <c r="O53" s="304">
        <v>0.46889817536251838</v>
      </c>
      <c r="P53" s="304">
        <v>0.56950448715270696</v>
      </c>
      <c r="Q53" s="304"/>
      <c r="R53" s="304">
        <v>0.19338510259092223</v>
      </c>
      <c r="S53" s="304">
        <v>0.20588868255362763</v>
      </c>
      <c r="T53" s="304">
        <v>0.26589903298780765</v>
      </c>
      <c r="U53" s="304"/>
      <c r="V53" s="304">
        <v>0.39345407084140116</v>
      </c>
      <c r="W53" s="304">
        <v>0.36782472863086935</v>
      </c>
      <c r="X53" s="304">
        <v>0.45027006418977999</v>
      </c>
      <c r="Y53" s="304"/>
      <c r="Z53" s="304">
        <v>0.60914669378748054</v>
      </c>
      <c r="AA53" s="304">
        <v>0.51327755310807777</v>
      </c>
      <c r="AB53" s="304">
        <v>0.49982869005383501</v>
      </c>
      <c r="AC53" s="304"/>
      <c r="AD53" s="304">
        <v>0.55278384165798888</v>
      </c>
      <c r="AE53" s="304">
        <v>0.51668625162234394</v>
      </c>
      <c r="AF53" s="304">
        <v>0.53394327590485069</v>
      </c>
      <c r="AG53" s="304"/>
      <c r="AH53" s="304">
        <v>0.41503278841280938</v>
      </c>
      <c r="AI53" s="304">
        <v>0.40903313690415821</v>
      </c>
      <c r="AJ53" s="304">
        <v>0.34660737993671054</v>
      </c>
      <c r="AK53" s="304"/>
      <c r="AL53" s="304">
        <v>5.3195506096035294E-2</v>
      </c>
      <c r="AM53" s="304">
        <v>4.9267807462063641E-2</v>
      </c>
      <c r="AN53" s="304">
        <v>4.4507829114272909E-2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3.1931152638192994</v>
      </c>
      <c r="C54" s="304">
        <f t="shared" si="70"/>
        <v>3.1690406498919801</v>
      </c>
      <c r="D54" s="304">
        <f t="shared" si="71"/>
        <v>3.1765742551422012</v>
      </c>
      <c r="E54" s="304"/>
      <c r="F54" s="304">
        <v>2.3951068473635286E-2</v>
      </c>
      <c r="G54" s="304">
        <v>2.7124387657344217E-2</v>
      </c>
      <c r="H54" s="304">
        <v>4.5886148529755366E-2</v>
      </c>
      <c r="I54" s="304"/>
      <c r="J54" s="304">
        <v>0.16088926811488014</v>
      </c>
      <c r="K54" s="304">
        <v>0.21877693923726538</v>
      </c>
      <c r="L54" s="304">
        <v>0.32249088501910433</v>
      </c>
      <c r="M54" s="304"/>
      <c r="N54" s="304">
        <v>0.51385422078024923</v>
      </c>
      <c r="O54" s="304">
        <v>0.63614883370795261</v>
      </c>
      <c r="P54" s="304">
        <v>0.88286260511082082</v>
      </c>
      <c r="Q54" s="304"/>
      <c r="R54" s="304">
        <v>0.29237625093652719</v>
      </c>
      <c r="S54" s="304">
        <v>0.30881168428238048</v>
      </c>
      <c r="T54" s="304">
        <v>0.40785844724585435</v>
      </c>
      <c r="U54" s="304"/>
      <c r="V54" s="304">
        <v>0.16441440581710048</v>
      </c>
      <c r="W54" s="304">
        <v>0.16286315287374509</v>
      </c>
      <c r="X54" s="304">
        <v>0.23555379824615033</v>
      </c>
      <c r="Y54" s="304"/>
      <c r="Z54" s="304">
        <v>0.59321753453058457</v>
      </c>
      <c r="AA54" s="304">
        <v>0.51846138295861521</v>
      </c>
      <c r="AB54" s="304">
        <v>0.42618308095842311</v>
      </c>
      <c r="AC54" s="304"/>
      <c r="AD54" s="304">
        <v>0.51847738291185019</v>
      </c>
      <c r="AE54" s="304">
        <v>0.36070530575324494</v>
      </c>
      <c r="AF54" s="304">
        <v>0.18715476178942295</v>
      </c>
      <c r="AG54" s="304"/>
      <c r="AH54" s="304">
        <v>0.79617994563153305</v>
      </c>
      <c r="AI54" s="304">
        <v>0.86592477032887682</v>
      </c>
      <c r="AJ54" s="304">
        <v>0.63511604476310901</v>
      </c>
      <c r="AK54" s="304"/>
      <c r="AL54" s="304">
        <v>0.12975518662293906</v>
      </c>
      <c r="AM54" s="304">
        <v>7.0224193092555454E-2</v>
      </c>
      <c r="AN54" s="304">
        <v>3.3468483479560378E-2</v>
      </c>
    </row>
    <row r="55" spans="1:40" x14ac:dyDescent="0.2">
      <c r="A55" s="13" t="str">
        <f t="shared" si="67"/>
        <v>Skilled trades occupations</v>
      </c>
      <c r="B55" s="304">
        <f t="shared" si="69"/>
        <v>11.306462683459609</v>
      </c>
      <c r="C55" s="304">
        <f t="shared" si="70"/>
        <v>11.176532069174241</v>
      </c>
      <c r="D55" s="304">
        <f t="shared" si="71"/>
        <v>10.489689604777494</v>
      </c>
      <c r="E55" s="304"/>
      <c r="F55" s="304">
        <v>1.4520281904127448E-3</v>
      </c>
      <c r="G55" s="304">
        <v>1.8615901748644972E-3</v>
      </c>
      <c r="H55" s="304">
        <v>2.4911883523562215E-3</v>
      </c>
      <c r="I55" s="304"/>
      <c r="J55" s="304">
        <v>6.3701739447085876E-2</v>
      </c>
      <c r="K55" s="304">
        <v>8.6034448465282687E-2</v>
      </c>
      <c r="L55" s="304">
        <v>0.11745820925043132</v>
      </c>
      <c r="M55" s="304"/>
      <c r="N55" s="304">
        <v>0.31571687562379286</v>
      </c>
      <c r="O55" s="304">
        <v>0.37623436366263574</v>
      </c>
      <c r="P55" s="304">
        <v>0.49996002902223546</v>
      </c>
      <c r="Q55" s="304"/>
      <c r="R55" s="304">
        <v>0.18718580989016623</v>
      </c>
      <c r="S55" s="304">
        <v>0.22380801709126147</v>
      </c>
      <c r="T55" s="304">
        <v>0.28880523077756604</v>
      </c>
      <c r="U55" s="304"/>
      <c r="V55" s="304">
        <v>0.55125746203700821</v>
      </c>
      <c r="W55" s="304">
        <v>0.62912589643548655</v>
      </c>
      <c r="X55" s="304">
        <v>0.84701496869720638</v>
      </c>
      <c r="Y55" s="304"/>
      <c r="Z55" s="304">
        <v>4.3458116889254175</v>
      </c>
      <c r="AA55" s="304">
        <v>4.3528528861801572</v>
      </c>
      <c r="AB55" s="304">
        <v>4.0728664095165295</v>
      </c>
      <c r="AC55" s="304"/>
      <c r="AD55" s="304">
        <v>3.4745786659905615</v>
      </c>
      <c r="AE55" s="304">
        <v>3.4491671663635119</v>
      </c>
      <c r="AF55" s="304">
        <v>3.3283310968936894</v>
      </c>
      <c r="AG55" s="304"/>
      <c r="AH55" s="304">
        <v>1.758726169483438</v>
      </c>
      <c r="AI55" s="304">
        <v>1.5146476680229775</v>
      </c>
      <c r="AJ55" s="304">
        <v>1.2027867114820368</v>
      </c>
      <c r="AK55" s="304"/>
      <c r="AL55" s="304">
        <v>0.60803224387172683</v>
      </c>
      <c r="AM55" s="304">
        <v>0.5428000327780651</v>
      </c>
      <c r="AN55" s="304">
        <v>0.12997576078544221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0.11598533830581187</v>
      </c>
      <c r="C56" s="304">
        <f t="shared" si="70"/>
        <v>0.1021417378669314</v>
      </c>
      <c r="D56" s="304">
        <f t="shared" si="71"/>
        <v>0.10778867177132045</v>
      </c>
      <c r="E56" s="304"/>
      <c r="F56" s="304">
        <v>7.4989599485793821E-5</v>
      </c>
      <c r="G56" s="304">
        <v>6.0085778421070703E-5</v>
      </c>
      <c r="H56" s="304">
        <v>9.065892571908163E-5</v>
      </c>
      <c r="I56" s="304"/>
      <c r="J56" s="304">
        <v>3.5388721630034356E-3</v>
      </c>
      <c r="K56" s="304">
        <v>3.7788581807896818E-3</v>
      </c>
      <c r="L56" s="304">
        <v>4.3164291955240719E-3</v>
      </c>
      <c r="M56" s="304"/>
      <c r="N56" s="304">
        <v>5.0190543840112831E-3</v>
      </c>
      <c r="O56" s="304">
        <v>4.7342654659934119E-3</v>
      </c>
      <c r="P56" s="304">
        <v>5.755657088003293E-3</v>
      </c>
      <c r="Q56" s="304"/>
      <c r="R56" s="304">
        <v>9.4613816601281299E-4</v>
      </c>
      <c r="S56" s="304">
        <v>8.3982904085526497E-4</v>
      </c>
      <c r="T56" s="304">
        <v>9.2371927933449503E-4</v>
      </c>
      <c r="U56" s="304"/>
      <c r="V56" s="304">
        <v>2.9607684996829893E-3</v>
      </c>
      <c r="W56" s="304">
        <v>2.9112118659747029E-3</v>
      </c>
      <c r="X56" s="304">
        <v>3.3212691851949223E-3</v>
      </c>
      <c r="Y56" s="304"/>
      <c r="Z56" s="304">
        <v>3.8583504561617396E-2</v>
      </c>
      <c r="AA56" s="304">
        <v>4.1819714440723701E-2</v>
      </c>
      <c r="AB56" s="304">
        <v>5.3266343338892998E-2</v>
      </c>
      <c r="AC56" s="304"/>
      <c r="AD56" s="304">
        <v>8.9956220449016657E-3</v>
      </c>
      <c r="AE56" s="304">
        <v>6.4661465771560754E-3</v>
      </c>
      <c r="AF56" s="304">
        <v>6.2863674756643796E-3</v>
      </c>
      <c r="AG56" s="304"/>
      <c r="AH56" s="304">
        <v>3.304667441236124E-2</v>
      </c>
      <c r="AI56" s="304">
        <v>2.2095270425395563E-2</v>
      </c>
      <c r="AJ56" s="304">
        <v>1.6776865225758743E-2</v>
      </c>
      <c r="AK56" s="304"/>
      <c r="AL56" s="304">
        <v>2.2819714474735249E-2</v>
      </c>
      <c r="AM56" s="304">
        <v>1.9436356091621927E-2</v>
      </c>
      <c r="AN56" s="304">
        <v>1.7051362057228459E-2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0.8280370155619996</v>
      </c>
      <c r="C57" s="304">
        <f t="shared" si="70"/>
        <v>0.85390484767505426</v>
      </c>
      <c r="D57" s="304">
        <f t="shared" si="71"/>
        <v>0.88383129595324528</v>
      </c>
      <c r="E57" s="304"/>
      <c r="F57" s="304">
        <v>1.6251516842133221E-3</v>
      </c>
      <c r="G57" s="304">
        <v>2.0053812697446694E-3</v>
      </c>
      <c r="H57" s="304">
        <v>2.9220086077753303E-3</v>
      </c>
      <c r="I57" s="304"/>
      <c r="J57" s="304">
        <v>4.6509000397666464E-2</v>
      </c>
      <c r="K57" s="304">
        <v>4.9228402363550271E-2</v>
      </c>
      <c r="L57" s="304">
        <v>5.6337463541408159E-2</v>
      </c>
      <c r="M57" s="304"/>
      <c r="N57" s="304">
        <v>0.12227583223561983</v>
      </c>
      <c r="O57" s="304">
        <v>0.13502543847788487</v>
      </c>
      <c r="P57" s="304">
        <v>0.16345871505531859</v>
      </c>
      <c r="Q57" s="304"/>
      <c r="R57" s="304">
        <v>3.4224631843370025E-2</v>
      </c>
      <c r="S57" s="304">
        <v>4.1732900119200382E-2</v>
      </c>
      <c r="T57" s="304">
        <v>5.1885664667251703E-2</v>
      </c>
      <c r="U57" s="304"/>
      <c r="V57" s="304">
        <v>4.4197574709896263E-2</v>
      </c>
      <c r="W57" s="304">
        <v>4.6774580517613802E-2</v>
      </c>
      <c r="X57" s="304">
        <v>5.3186831255716271E-2</v>
      </c>
      <c r="Y57" s="304"/>
      <c r="Z57" s="304">
        <v>0.35978072720506288</v>
      </c>
      <c r="AA57" s="304">
        <v>0.37437586469654188</v>
      </c>
      <c r="AB57" s="304">
        <v>0.43346340239116443</v>
      </c>
      <c r="AC57" s="304"/>
      <c r="AD57" s="304">
        <v>5.7985086658083183E-2</v>
      </c>
      <c r="AE57" s="304">
        <v>4.2839535562360059E-2</v>
      </c>
      <c r="AF57" s="304">
        <v>1.943760510935225E-2</v>
      </c>
      <c r="AG57" s="304"/>
      <c r="AH57" s="304">
        <v>8.5547904192014315E-2</v>
      </c>
      <c r="AI57" s="304">
        <v>7.7169862843420783E-2</v>
      </c>
      <c r="AJ57" s="304">
        <v>3.4209429709617406E-2</v>
      </c>
      <c r="AK57" s="304"/>
      <c r="AL57" s="304">
        <v>7.589110663607318E-2</v>
      </c>
      <c r="AM57" s="304">
        <v>8.4752881824737489E-2</v>
      </c>
      <c r="AN57" s="304">
        <v>6.8930175615641215E-2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3.3248411739039936</v>
      </c>
      <c r="C58" s="304">
        <f t="shared" si="70"/>
        <v>3.4119399806481523</v>
      </c>
      <c r="D58" s="304">
        <f t="shared" si="71"/>
        <v>3.2987887483334775</v>
      </c>
      <c r="E58" s="304"/>
      <c r="F58" s="304">
        <v>8.6008684245299713E-3</v>
      </c>
      <c r="G58" s="304">
        <v>1.1656114657183523E-2</v>
      </c>
      <c r="H58" s="304">
        <v>1.7255550436455332E-2</v>
      </c>
      <c r="I58" s="304"/>
      <c r="J58" s="304">
        <v>2.5669233985924897E-2</v>
      </c>
      <c r="K58" s="304">
        <v>3.8357774839765532E-2</v>
      </c>
      <c r="L58" s="304">
        <v>6.1240636396171506E-2</v>
      </c>
      <c r="M58" s="304"/>
      <c r="N58" s="304">
        <v>4.1431397485251278E-2</v>
      </c>
      <c r="O58" s="304">
        <v>5.5569689069606097E-2</v>
      </c>
      <c r="P58" s="304">
        <v>8.8682276524219131E-2</v>
      </c>
      <c r="Q58" s="304"/>
      <c r="R58" s="304">
        <v>4.9092794577117231E-2</v>
      </c>
      <c r="S58" s="304">
        <v>6.3741124071382257E-2</v>
      </c>
      <c r="T58" s="304">
        <v>9.7223768343566955E-2</v>
      </c>
      <c r="U58" s="304"/>
      <c r="V58" s="304">
        <v>0.13648942038882217</v>
      </c>
      <c r="W58" s="304">
        <v>0.15855286684077993</v>
      </c>
      <c r="X58" s="304">
        <v>0.19305605280945162</v>
      </c>
      <c r="Y58" s="304"/>
      <c r="Z58" s="304">
        <v>0.92226703604006821</v>
      </c>
      <c r="AA58" s="304">
        <v>1.0799744032064893</v>
      </c>
      <c r="AB58" s="304">
        <v>1.2706072609480292</v>
      </c>
      <c r="AC58" s="304"/>
      <c r="AD58" s="304">
        <v>1.2082534790913624</v>
      </c>
      <c r="AE58" s="304">
        <v>1.2798394137554103</v>
      </c>
      <c r="AF58" s="304">
        <v>1.2268208440587209</v>
      </c>
      <c r="AG58" s="304"/>
      <c r="AH58" s="304">
        <v>0.78230388607334667</v>
      </c>
      <c r="AI58" s="304">
        <v>0.60964613910956722</v>
      </c>
      <c r="AJ58" s="304">
        <v>0.30512765479933524</v>
      </c>
      <c r="AK58" s="304"/>
      <c r="AL58" s="304">
        <v>0.15073305783757088</v>
      </c>
      <c r="AM58" s="304">
        <v>0.11460245509796828</v>
      </c>
      <c r="AN58" s="304">
        <v>3.8774704017527653E-2</v>
      </c>
    </row>
    <row r="59" spans="1:40" x14ac:dyDescent="0.2">
      <c r="A59" s="13" t="str">
        <f t="shared" si="67"/>
        <v>Elementary occupations</v>
      </c>
      <c r="B59" s="304">
        <f t="shared" si="69"/>
        <v>2.0421065179356335</v>
      </c>
      <c r="C59" s="304">
        <f t="shared" si="70"/>
        <v>2.265657247693377</v>
      </c>
      <c r="D59" s="304">
        <f t="shared" si="71"/>
        <v>2.4387632684541782</v>
      </c>
      <c r="E59" s="304"/>
      <c r="F59" s="304">
        <v>1.8045495891456459E-4</v>
      </c>
      <c r="G59" s="304">
        <v>1.913568708928989E-4</v>
      </c>
      <c r="H59" s="304">
        <v>2.2725283164611216E-4</v>
      </c>
      <c r="I59" s="304"/>
      <c r="J59" s="304">
        <v>1.5086426348317744E-2</v>
      </c>
      <c r="K59" s="304">
        <v>2.249076758580499E-2</v>
      </c>
      <c r="L59" s="304">
        <v>3.4541840199427874E-2</v>
      </c>
      <c r="M59" s="304"/>
      <c r="N59" s="304">
        <v>4.7644300329254298E-2</v>
      </c>
      <c r="O59" s="304">
        <v>6.284278158686564E-2</v>
      </c>
      <c r="P59" s="304">
        <v>7.7517617837174299E-2</v>
      </c>
      <c r="Q59" s="304"/>
      <c r="R59" s="304">
        <v>1.1674742285045708E-2</v>
      </c>
      <c r="S59" s="304">
        <v>1.4032852303295313E-2</v>
      </c>
      <c r="T59" s="304">
        <v>1.5818029565668548E-2</v>
      </c>
      <c r="U59" s="304"/>
      <c r="V59" s="304">
        <v>7.6676177367523676E-2</v>
      </c>
      <c r="W59" s="304">
        <v>9.9490778806763658E-2</v>
      </c>
      <c r="X59" s="304">
        <v>0.12368178845615495</v>
      </c>
      <c r="Y59" s="304"/>
      <c r="Z59" s="304">
        <v>0.52768541005970138</v>
      </c>
      <c r="AA59" s="304">
        <v>0.73409558980961587</v>
      </c>
      <c r="AB59" s="304">
        <v>1.0718365728668029</v>
      </c>
      <c r="AC59" s="304"/>
      <c r="AD59" s="304">
        <v>0.61628143446146377</v>
      </c>
      <c r="AE59" s="304">
        <v>0.67982119841399691</v>
      </c>
      <c r="AF59" s="304">
        <v>0.68948196004414763</v>
      </c>
      <c r="AG59" s="304"/>
      <c r="AH59" s="304">
        <v>0.59829717279640759</v>
      </c>
      <c r="AI59" s="304">
        <v>0.56534220411272429</v>
      </c>
      <c r="AJ59" s="304">
        <v>0.36990009166566529</v>
      </c>
      <c r="AK59" s="304"/>
      <c r="AL59" s="304">
        <v>0.14858039932900483</v>
      </c>
      <c r="AM59" s="304">
        <v>8.7349718203417165E-2</v>
      </c>
      <c r="AN59" s="304">
        <v>5.5758114987490649E-2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144.13800000000001</v>
      </c>
      <c r="C62" s="305">
        <f>SUM(C63:C71)</f>
        <v>146.65500000000009</v>
      </c>
      <c r="D62" s="305">
        <f>SUM(D63:D71)</f>
        <v>151.46000000000009</v>
      </c>
      <c r="E62" s="304"/>
      <c r="F62" s="305">
        <f>SUM(F63:F71)</f>
        <v>0.3924136356586102</v>
      </c>
      <c r="G62" s="305">
        <f>SUM(G63:G71)</f>
        <v>0.53229056381163575</v>
      </c>
      <c r="H62" s="305">
        <f>SUM(H63:H71)</f>
        <v>0.84282756811438964</v>
      </c>
      <c r="I62" s="304"/>
      <c r="J62" s="305">
        <f>SUM(J63:J71)</f>
        <v>4.324484783481898</v>
      </c>
      <c r="K62" s="305">
        <f>SUM(K63:K71)</f>
        <v>5.6467872425432697</v>
      </c>
      <c r="L62" s="305">
        <f>SUM(L63:L71)</f>
        <v>8.7518567632409603</v>
      </c>
      <c r="M62" s="304"/>
      <c r="N62" s="305">
        <f>SUM(N63:N71)</f>
        <v>18.264714411298375</v>
      </c>
      <c r="O62" s="305">
        <f>SUM(O63:O71)</f>
        <v>21.330185565244268</v>
      </c>
      <c r="P62" s="305">
        <f>SUM(P63:P71)</f>
        <v>29.931122841288161</v>
      </c>
      <c r="Q62" s="304"/>
      <c r="R62" s="305">
        <f>SUM(R63:R71)</f>
        <v>5.5702070617713453</v>
      </c>
      <c r="S62" s="305">
        <f>SUM(S63:S71)</f>
        <v>6.36482008453528</v>
      </c>
      <c r="T62" s="305">
        <f>SUM(T63:T71)</f>
        <v>8.929751015382033</v>
      </c>
      <c r="U62" s="304"/>
      <c r="V62" s="305">
        <f>SUM(V63:V71)</f>
        <v>6.4744674995012845</v>
      </c>
      <c r="W62" s="305">
        <f>SUM(W63:W71)</f>
        <v>7.1785246445030513</v>
      </c>
      <c r="X62" s="305">
        <f>SUM(X63:X71)</f>
        <v>9.6257556550661132</v>
      </c>
      <c r="Y62" s="304"/>
      <c r="Z62" s="305">
        <f>SUM(Z63:Z71)</f>
        <v>35.835903838770655</v>
      </c>
      <c r="AA62" s="305">
        <f>SUM(AA63:AA71)</f>
        <v>37.466613016156273</v>
      </c>
      <c r="AB62" s="305">
        <f>SUM(AB63:AB71)</f>
        <v>42.58421845573482</v>
      </c>
      <c r="AC62" s="304"/>
      <c r="AD62" s="305">
        <f>SUM(AD63:AD71)</f>
        <v>38.782352110526794</v>
      </c>
      <c r="AE62" s="305">
        <f>SUM(AE63:AE71)</f>
        <v>36.606797536161629</v>
      </c>
      <c r="AF62" s="305">
        <f>SUM(AF63:AF71)</f>
        <v>32.139247007144917</v>
      </c>
      <c r="AG62" s="304"/>
      <c r="AH62" s="305">
        <f>SUM(AH63:AH71)</f>
        <v>26.718399897704799</v>
      </c>
      <c r="AI62" s="305">
        <f>SUM(AI63:AI71)</f>
        <v>24.125598974906513</v>
      </c>
      <c r="AJ62" s="305">
        <f>SUM(AJ63:AJ71)</f>
        <v>13.52384392518745</v>
      </c>
      <c r="AK62" s="304"/>
      <c r="AL62" s="305">
        <f>SUM(AL63:AL71)</f>
        <v>7.7750567612862191</v>
      </c>
      <c r="AM62" s="305">
        <f>SUM(AM63:AM71)</f>
        <v>7.4033823721381742</v>
      </c>
      <c r="AN62" s="305">
        <f>SUM(AN63:AN71)</f>
        <v>5.1313767688412701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18.816897153647581</v>
      </c>
      <c r="C63" s="304">
        <f t="shared" ref="C63:C71" si="73">SUM(G63,K63,O63,S63,W63,AA63,AE63,AI63,AM63)</f>
        <v>17.908647512582526</v>
      </c>
      <c r="D63" s="304">
        <f t="shared" ref="D63:D71" si="74">SUM(H63,L63,P63,T63,X63,AB63,AF63,AJ63,AN63)</f>
        <v>20.068705525711625</v>
      </c>
      <c r="E63" s="304"/>
      <c r="F63" s="304">
        <v>6.8450815878937019E-2</v>
      </c>
      <c r="G63" s="304">
        <v>8.7754735171952605E-2</v>
      </c>
      <c r="H63" s="304">
        <v>0.13827356794391762</v>
      </c>
      <c r="I63" s="304"/>
      <c r="J63" s="304">
        <v>0.9434889304075823</v>
      </c>
      <c r="K63" s="304">
        <v>1.1215207546479249</v>
      </c>
      <c r="L63" s="304">
        <v>1.7063103245742963</v>
      </c>
      <c r="M63" s="304"/>
      <c r="N63" s="304">
        <v>3.9531177589763429</v>
      </c>
      <c r="O63" s="304">
        <v>4.1553478798605887</v>
      </c>
      <c r="P63" s="304">
        <v>5.6310330541627014</v>
      </c>
      <c r="Q63" s="304"/>
      <c r="R63" s="304">
        <v>0.77196987450031684</v>
      </c>
      <c r="S63" s="304">
        <v>0.74066620272413997</v>
      </c>
      <c r="T63" s="304">
        <v>0.98311785834350029</v>
      </c>
      <c r="U63" s="304"/>
      <c r="V63" s="304">
        <v>1.1321171255821436</v>
      </c>
      <c r="W63" s="304">
        <v>1.115530377854884</v>
      </c>
      <c r="X63" s="304">
        <v>1.3834321337048308</v>
      </c>
      <c r="Y63" s="304"/>
      <c r="Z63" s="304">
        <v>4.3355869539210063</v>
      </c>
      <c r="AA63" s="304">
        <v>4.2275255710655717</v>
      </c>
      <c r="AB63" s="304">
        <v>5.1301720051705493</v>
      </c>
      <c r="AC63" s="304"/>
      <c r="AD63" s="304">
        <v>4.0128859290861634</v>
      </c>
      <c r="AE63" s="304">
        <v>3.3455468739331327</v>
      </c>
      <c r="AF63" s="304">
        <v>2.7336129407303247</v>
      </c>
      <c r="AG63" s="304"/>
      <c r="AH63" s="304">
        <v>3.1357126191728955</v>
      </c>
      <c r="AI63" s="304">
        <v>2.6415651843522858</v>
      </c>
      <c r="AJ63" s="304">
        <v>1.7816503515662794</v>
      </c>
      <c r="AK63" s="304"/>
      <c r="AL63" s="304">
        <v>0.46356714612219035</v>
      </c>
      <c r="AM63" s="304">
        <v>0.47318993297204792</v>
      </c>
      <c r="AN63" s="304">
        <v>0.58110328951522183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10.700244082724144</v>
      </c>
      <c r="C64" s="304">
        <f t="shared" si="73"/>
        <v>11.935010726370235</v>
      </c>
      <c r="D64" s="304">
        <f t="shared" si="74"/>
        <v>13.81714917337553</v>
      </c>
      <c r="E64" s="304"/>
      <c r="F64" s="304">
        <v>0.16304479966285723</v>
      </c>
      <c r="G64" s="304">
        <v>0.2280235127291724</v>
      </c>
      <c r="H64" s="304">
        <v>0.35412718198276277</v>
      </c>
      <c r="I64" s="304"/>
      <c r="J64" s="304">
        <v>0.92113223941518207</v>
      </c>
      <c r="K64" s="304">
        <v>1.2505738866881992</v>
      </c>
      <c r="L64" s="304">
        <v>1.8980072072657486</v>
      </c>
      <c r="M64" s="304"/>
      <c r="N64" s="304">
        <v>2.7923458870524924</v>
      </c>
      <c r="O64" s="304">
        <v>3.3119325318425461</v>
      </c>
      <c r="P64" s="304">
        <v>4.3696273900391498</v>
      </c>
      <c r="Q64" s="304"/>
      <c r="R64" s="304">
        <v>0.48274369656778782</v>
      </c>
      <c r="S64" s="304">
        <v>0.53607821813376544</v>
      </c>
      <c r="T64" s="304">
        <v>0.64425361140144743</v>
      </c>
      <c r="U64" s="304"/>
      <c r="V64" s="304">
        <v>0.63364356233858299</v>
      </c>
      <c r="W64" s="304">
        <v>0.70471300408710791</v>
      </c>
      <c r="X64" s="304">
        <v>0.87868398945639203</v>
      </c>
      <c r="Y64" s="304"/>
      <c r="Z64" s="304">
        <v>2.4589851963097371</v>
      </c>
      <c r="AA64" s="304">
        <v>2.8217151416382031</v>
      </c>
      <c r="AB64" s="304">
        <v>3.407809810476242</v>
      </c>
      <c r="AC64" s="304"/>
      <c r="AD64" s="304">
        <v>1.7603840426130035</v>
      </c>
      <c r="AE64" s="304">
        <v>1.6078217411192355</v>
      </c>
      <c r="AF64" s="304">
        <v>1.244698048742154</v>
      </c>
      <c r="AG64" s="304"/>
      <c r="AH64" s="304">
        <v>1.2658155020241457</v>
      </c>
      <c r="AI64" s="304">
        <v>1.2248689357444043</v>
      </c>
      <c r="AJ64" s="304">
        <v>0.77811773270538498</v>
      </c>
      <c r="AK64" s="304"/>
      <c r="AL64" s="304">
        <v>0.22214915674035471</v>
      </c>
      <c r="AM64" s="304">
        <v>0.2492837543876025</v>
      </c>
      <c r="AN64" s="304">
        <v>0.24182420130624976</v>
      </c>
    </row>
    <row r="65" spans="1:40" x14ac:dyDescent="0.2">
      <c r="A65" s="13" t="str">
        <f t="shared" si="72"/>
        <v>Associate professional occupations</v>
      </c>
      <c r="B65" s="304">
        <f t="shared" si="75"/>
        <v>10.456052402925772</v>
      </c>
      <c r="C65" s="304">
        <f t="shared" si="73"/>
        <v>10.450488463413487</v>
      </c>
      <c r="D65" s="304">
        <f t="shared" si="74"/>
        <v>11.46428865573075</v>
      </c>
      <c r="E65" s="304"/>
      <c r="F65" s="304">
        <v>4.7679244037541174E-2</v>
      </c>
      <c r="G65" s="304">
        <v>5.889468894786077E-2</v>
      </c>
      <c r="H65" s="304">
        <v>8.4435744808157909E-2</v>
      </c>
      <c r="I65" s="304"/>
      <c r="J65" s="304">
        <v>0.47996233939776567</v>
      </c>
      <c r="K65" s="304">
        <v>0.5922130661652385</v>
      </c>
      <c r="L65" s="304">
        <v>0.8353488351392514</v>
      </c>
      <c r="M65" s="304"/>
      <c r="N65" s="304">
        <v>1.9661296325710236</v>
      </c>
      <c r="O65" s="304">
        <v>2.1205341273581406</v>
      </c>
      <c r="P65" s="304">
        <v>2.7448879056177504</v>
      </c>
      <c r="Q65" s="304"/>
      <c r="R65" s="304">
        <v>0.46161354413143701</v>
      </c>
      <c r="S65" s="304">
        <v>0.49394231640039288</v>
      </c>
      <c r="T65" s="304">
        <v>0.67003862676791159</v>
      </c>
      <c r="U65" s="304"/>
      <c r="V65" s="304">
        <v>0.59586793454566744</v>
      </c>
      <c r="W65" s="304">
        <v>0.64758499881408893</v>
      </c>
      <c r="X65" s="304">
        <v>0.83970588784597666</v>
      </c>
      <c r="Y65" s="304"/>
      <c r="Z65" s="304">
        <v>2.7390768155634673</v>
      </c>
      <c r="AA65" s="304">
        <v>2.8242695439930521</v>
      </c>
      <c r="AB65" s="304">
        <v>3.2970930668863629</v>
      </c>
      <c r="AC65" s="304"/>
      <c r="AD65" s="304">
        <v>2.4468367617404838</v>
      </c>
      <c r="AE65" s="304">
        <v>2.3050830075351145</v>
      </c>
      <c r="AF65" s="304">
        <v>2.1473637129851686</v>
      </c>
      <c r="AG65" s="304"/>
      <c r="AH65" s="304">
        <v>1.3972531886024058</v>
      </c>
      <c r="AI65" s="304">
        <v>1.158311244905593</v>
      </c>
      <c r="AJ65" s="304">
        <v>0.62095199112776001</v>
      </c>
      <c r="AK65" s="304"/>
      <c r="AL65" s="304">
        <v>0.3216329423359805</v>
      </c>
      <c r="AM65" s="304">
        <v>0.24965546929400609</v>
      </c>
      <c r="AN65" s="304">
        <v>0.22446288455241017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13.767135242804601</v>
      </c>
      <c r="C66" s="304">
        <f t="shared" si="73"/>
        <v>14.692022610579997</v>
      </c>
      <c r="D66" s="304">
        <f t="shared" si="74"/>
        <v>15.995850587317765</v>
      </c>
      <c r="E66" s="304"/>
      <c r="F66" s="304">
        <v>2.5854331500297215E-2</v>
      </c>
      <c r="G66" s="304">
        <v>3.8098980731068037E-2</v>
      </c>
      <c r="H66" s="304">
        <v>6.2328456711474148E-2</v>
      </c>
      <c r="I66" s="304"/>
      <c r="J66" s="304">
        <v>0.46566128206736401</v>
      </c>
      <c r="K66" s="304">
        <v>0.65886152171459966</v>
      </c>
      <c r="L66" s="304">
        <v>1.0587415947695769</v>
      </c>
      <c r="M66" s="304"/>
      <c r="N66" s="304">
        <v>2.0082027182984583</v>
      </c>
      <c r="O66" s="304">
        <v>2.6085760025403175</v>
      </c>
      <c r="P66" s="304">
        <v>3.9018959905505501</v>
      </c>
      <c r="Q66" s="304"/>
      <c r="R66" s="304">
        <v>0.68547311343097128</v>
      </c>
      <c r="S66" s="304">
        <v>0.8488067353846025</v>
      </c>
      <c r="T66" s="304">
        <v>1.2110225782689474</v>
      </c>
      <c r="U66" s="304"/>
      <c r="V66" s="304">
        <v>0.58088059812529769</v>
      </c>
      <c r="W66" s="304">
        <v>0.65197367535369488</v>
      </c>
      <c r="X66" s="304">
        <v>0.84801828974655458</v>
      </c>
      <c r="Y66" s="304"/>
      <c r="Z66" s="304">
        <v>3.5998747086413792</v>
      </c>
      <c r="AA66" s="304">
        <v>3.9595241749856123</v>
      </c>
      <c r="AB66" s="304">
        <v>4.4017161234986952</v>
      </c>
      <c r="AC66" s="304"/>
      <c r="AD66" s="304">
        <v>4.2891082836092824</v>
      </c>
      <c r="AE66" s="304">
        <v>4.332478778666081</v>
      </c>
      <c r="AF66" s="304">
        <v>3.8358380670155277</v>
      </c>
      <c r="AG66" s="304"/>
      <c r="AH66" s="304">
        <v>1.8196302206549657</v>
      </c>
      <c r="AI66" s="304">
        <v>1.3516921444512424</v>
      </c>
      <c r="AJ66" s="304">
        <v>0.51242997009918712</v>
      </c>
      <c r="AK66" s="304"/>
      <c r="AL66" s="304">
        <v>0.2924499864765836</v>
      </c>
      <c r="AM66" s="304">
        <v>0.24201059675277869</v>
      </c>
      <c r="AN66" s="304">
        <v>0.16385951665725071</v>
      </c>
    </row>
    <row r="67" spans="1:40" x14ac:dyDescent="0.2">
      <c r="A67" s="13" t="str">
        <f t="shared" si="72"/>
        <v>Skilled trades occupations</v>
      </c>
      <c r="B67" s="304">
        <f t="shared" si="75"/>
        <v>11.30264404847911</v>
      </c>
      <c r="C67" s="304">
        <f t="shared" si="73"/>
        <v>11.582775213686075</v>
      </c>
      <c r="D67" s="304">
        <f t="shared" si="74"/>
        <v>11.34043623022461</v>
      </c>
      <c r="E67" s="304"/>
      <c r="F67" s="304">
        <v>4.8288255522076712E-3</v>
      </c>
      <c r="G67" s="304">
        <v>6.4029965674747454E-3</v>
      </c>
      <c r="H67" s="304">
        <v>1.050758205965764E-2</v>
      </c>
      <c r="I67" s="304"/>
      <c r="J67" s="304">
        <v>0.15331420012376568</v>
      </c>
      <c r="K67" s="304">
        <v>0.21550190879269057</v>
      </c>
      <c r="L67" s="304">
        <v>0.35847810406752423</v>
      </c>
      <c r="M67" s="304"/>
      <c r="N67" s="304">
        <v>0.5805876797965227</v>
      </c>
      <c r="O67" s="304">
        <v>0.72488757310011276</v>
      </c>
      <c r="P67" s="304">
        <v>0.99209512431554514</v>
      </c>
      <c r="Q67" s="304"/>
      <c r="R67" s="304">
        <v>0.29485309382162894</v>
      </c>
      <c r="S67" s="304">
        <v>0.32967314515296609</v>
      </c>
      <c r="T67" s="304">
        <v>0.43470886469716913</v>
      </c>
      <c r="U67" s="304"/>
      <c r="V67" s="304">
        <v>0.48182717208429526</v>
      </c>
      <c r="W67" s="304">
        <v>0.54744000387943825</v>
      </c>
      <c r="X67" s="304">
        <v>0.70919921947336895</v>
      </c>
      <c r="Y67" s="304"/>
      <c r="Z67" s="304">
        <v>3.9329074465048062</v>
      </c>
      <c r="AA67" s="304">
        <v>4.2399722044543822</v>
      </c>
      <c r="AB67" s="304">
        <v>4.5318942276252638</v>
      </c>
      <c r="AC67" s="304"/>
      <c r="AD67" s="304">
        <v>3.0014738905852245</v>
      </c>
      <c r="AE67" s="304">
        <v>2.8152728317334881</v>
      </c>
      <c r="AF67" s="304">
        <v>2.4927552570761509</v>
      </c>
      <c r="AG67" s="304"/>
      <c r="AH67" s="304">
        <v>2.0253269009496107</v>
      </c>
      <c r="AI67" s="304">
        <v>1.9227223721570581</v>
      </c>
      <c r="AJ67" s="304">
        <v>1.3053705127564661</v>
      </c>
      <c r="AK67" s="304"/>
      <c r="AL67" s="304">
        <v>0.82752483906104901</v>
      </c>
      <c r="AM67" s="304">
        <v>0.78090217784846494</v>
      </c>
      <c r="AN67" s="304">
        <v>0.50542733815346408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3.2383659048319187</v>
      </c>
      <c r="C68" s="304">
        <f t="shared" si="73"/>
        <v>2.9860444081919875</v>
      </c>
      <c r="D68" s="304">
        <f t="shared" si="74"/>
        <v>3.3375628667485757</v>
      </c>
      <c r="E68" s="304"/>
      <c r="F68" s="304">
        <v>3.7884087228210934E-3</v>
      </c>
      <c r="G68" s="304">
        <v>5.1670138522654516E-3</v>
      </c>
      <c r="H68" s="304">
        <v>8.7131732316247466E-3</v>
      </c>
      <c r="I68" s="304"/>
      <c r="J68" s="304">
        <v>6.9154604032136816E-2</v>
      </c>
      <c r="K68" s="304">
        <v>8.3217698082800079E-2</v>
      </c>
      <c r="L68" s="304">
        <v>0.1290743201132683</v>
      </c>
      <c r="M68" s="304"/>
      <c r="N68" s="304">
        <v>0.34936299863881326</v>
      </c>
      <c r="O68" s="304">
        <v>0.36778133483635689</v>
      </c>
      <c r="P68" s="304">
        <v>0.51500560213868751</v>
      </c>
      <c r="Q68" s="304"/>
      <c r="R68" s="304">
        <v>0.28555552684843311</v>
      </c>
      <c r="S68" s="304">
        <v>0.3097378591694554</v>
      </c>
      <c r="T68" s="304">
        <v>0.47689259020864366</v>
      </c>
      <c r="U68" s="304"/>
      <c r="V68" s="304">
        <v>0.30097985073686978</v>
      </c>
      <c r="W68" s="304">
        <v>0.31580142334514966</v>
      </c>
      <c r="X68" s="304">
        <v>0.49481930082214742</v>
      </c>
      <c r="Y68" s="304"/>
      <c r="Z68" s="304">
        <v>0.59434493346787565</v>
      </c>
      <c r="AA68" s="304">
        <v>0.51649850748092341</v>
      </c>
      <c r="AB68" s="304">
        <v>0.5826568135534641</v>
      </c>
      <c r="AC68" s="304"/>
      <c r="AD68" s="304">
        <v>0.92416800870843174</v>
      </c>
      <c r="AE68" s="304">
        <v>0.77574827648556388</v>
      </c>
      <c r="AF68" s="304">
        <v>0.72852186883155723</v>
      </c>
      <c r="AG68" s="304"/>
      <c r="AH68" s="304">
        <v>0.50317977517725376</v>
      </c>
      <c r="AI68" s="304">
        <v>0.47296059210595859</v>
      </c>
      <c r="AJ68" s="304">
        <v>0.32680328228736422</v>
      </c>
      <c r="AK68" s="304"/>
      <c r="AL68" s="304">
        <v>0.20783179849928377</v>
      </c>
      <c r="AM68" s="304">
        <v>0.13913170283351381</v>
      </c>
      <c r="AN68" s="304">
        <v>7.5075915561818668E-2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31.887116790629864</v>
      </c>
      <c r="C69" s="304">
        <f t="shared" si="73"/>
        <v>31.391796952506905</v>
      </c>
      <c r="D69" s="304">
        <f t="shared" si="74"/>
        <v>31.145422369819144</v>
      </c>
      <c r="E69" s="304"/>
      <c r="F69" s="304">
        <v>2.7486937728405898E-2</v>
      </c>
      <c r="G69" s="304">
        <v>3.4856043673995141E-2</v>
      </c>
      <c r="H69" s="304">
        <v>4.8059724644461288E-2</v>
      </c>
      <c r="I69" s="304"/>
      <c r="J69" s="304">
        <v>0.64959049550161585</v>
      </c>
      <c r="K69" s="304">
        <v>0.88213268627065733</v>
      </c>
      <c r="L69" s="304">
        <v>1.4479752200142448</v>
      </c>
      <c r="M69" s="304"/>
      <c r="N69" s="304">
        <v>3.3526591425184926</v>
      </c>
      <c r="O69" s="304">
        <v>3.9563459171685342</v>
      </c>
      <c r="P69" s="304">
        <v>5.8519815759328022</v>
      </c>
      <c r="Q69" s="304"/>
      <c r="R69" s="304">
        <v>1.2275084371967613</v>
      </c>
      <c r="S69" s="304">
        <v>1.3773004702864364</v>
      </c>
      <c r="T69" s="304">
        <v>2.0417011767707751</v>
      </c>
      <c r="U69" s="304"/>
      <c r="V69" s="304">
        <v>1.0066724187558369</v>
      </c>
      <c r="W69" s="304">
        <v>1.0283018913292479</v>
      </c>
      <c r="X69" s="304">
        <v>1.37084012536716</v>
      </c>
      <c r="Y69" s="304"/>
      <c r="Z69" s="304">
        <v>9.2589619321494823</v>
      </c>
      <c r="AA69" s="304">
        <v>9.4243998393212038</v>
      </c>
      <c r="AB69" s="304">
        <v>10.566891150877201</v>
      </c>
      <c r="AC69" s="304"/>
      <c r="AD69" s="304">
        <v>8.9795360302124649</v>
      </c>
      <c r="AE69" s="304">
        <v>8.2560073851876048</v>
      </c>
      <c r="AF69" s="304">
        <v>6.9965001683790948</v>
      </c>
      <c r="AG69" s="304"/>
      <c r="AH69" s="304">
        <v>5.7373822561635786</v>
      </c>
      <c r="AI69" s="304">
        <v>5.040954670539084</v>
      </c>
      <c r="AJ69" s="304">
        <v>1.7996167277018598</v>
      </c>
      <c r="AK69" s="304"/>
      <c r="AL69" s="304">
        <v>1.6473191404032268</v>
      </c>
      <c r="AM69" s="304">
        <v>1.3914980487301414</v>
      </c>
      <c r="AN69" s="304">
        <v>1.0218565001315476</v>
      </c>
    </row>
    <row r="70" spans="1:40" x14ac:dyDescent="0.2">
      <c r="A70" s="13" t="str">
        <f t="shared" si="72"/>
        <v>Process, plant and machine operatives</v>
      </c>
      <c r="B70" s="304">
        <f t="shared" si="75"/>
        <v>18.045961518626836</v>
      </c>
      <c r="C70" s="304">
        <f t="shared" si="73"/>
        <v>18.907367514122061</v>
      </c>
      <c r="D70" s="304">
        <f t="shared" si="74"/>
        <v>18.714093683594779</v>
      </c>
      <c r="E70" s="304"/>
      <c r="F70" s="304">
        <v>4.5212094094993598E-2</v>
      </c>
      <c r="G70" s="304">
        <v>6.5217359911094022E-2</v>
      </c>
      <c r="H70" s="304">
        <v>0.12472560947325266</v>
      </c>
      <c r="I70" s="304"/>
      <c r="J70" s="304">
        <v>0.18288342425015139</v>
      </c>
      <c r="K70" s="304">
        <v>0.2473779610052956</v>
      </c>
      <c r="L70" s="304">
        <v>0.39112985901629521</v>
      </c>
      <c r="M70" s="304"/>
      <c r="N70" s="304">
        <v>0.91157259236766486</v>
      </c>
      <c r="O70" s="304">
        <v>1.1865642881232847</v>
      </c>
      <c r="P70" s="304">
        <v>1.8998458776798366</v>
      </c>
      <c r="Q70" s="304"/>
      <c r="R70" s="304">
        <v>0.3705299726029247</v>
      </c>
      <c r="S70" s="304">
        <v>0.46552849554259901</v>
      </c>
      <c r="T70" s="304">
        <v>0.65933691263497973</v>
      </c>
      <c r="U70" s="304"/>
      <c r="V70" s="304">
        <v>0.62021876618294391</v>
      </c>
      <c r="W70" s="304">
        <v>0.73874948280176689</v>
      </c>
      <c r="X70" s="304">
        <v>1.1135515533560503</v>
      </c>
      <c r="Y70" s="304"/>
      <c r="Z70" s="304">
        <v>3.3853554647902095</v>
      </c>
      <c r="AA70" s="304">
        <v>3.9225433216965748</v>
      </c>
      <c r="AB70" s="304">
        <v>4.627713220174055</v>
      </c>
      <c r="AC70" s="304"/>
      <c r="AD70" s="304">
        <v>5.7470736097867272</v>
      </c>
      <c r="AE70" s="304">
        <v>6.0965111270116275</v>
      </c>
      <c r="AF70" s="304">
        <v>6.0397141686039628</v>
      </c>
      <c r="AG70" s="304"/>
      <c r="AH70" s="304">
        <v>5.1537608663728101</v>
      </c>
      <c r="AI70" s="304">
        <v>4.7736413823684707</v>
      </c>
      <c r="AJ70" s="304">
        <v>3.2501925855829721</v>
      </c>
      <c r="AK70" s="304"/>
      <c r="AL70" s="304">
        <v>1.6293547281784104</v>
      </c>
      <c r="AM70" s="304">
        <v>1.4112340956613458</v>
      </c>
      <c r="AN70" s="304">
        <v>0.60788389707337454</v>
      </c>
    </row>
    <row r="71" spans="1:40" x14ac:dyDescent="0.2">
      <c r="A71" s="13" t="str">
        <f t="shared" si="72"/>
        <v>Elementary occupations</v>
      </c>
      <c r="B71" s="304">
        <f t="shared" si="75"/>
        <v>25.923582855330157</v>
      </c>
      <c r="C71" s="304">
        <f t="shared" si="73"/>
        <v>26.800846598546812</v>
      </c>
      <c r="D71" s="304">
        <f t="shared" si="74"/>
        <v>25.576490907477329</v>
      </c>
      <c r="E71" s="304"/>
      <c r="F71" s="304">
        <v>6.0681784805493542E-3</v>
      </c>
      <c r="G71" s="304">
        <v>7.8752322267525397E-3</v>
      </c>
      <c r="H71" s="304">
        <v>1.1656527259080837E-2</v>
      </c>
      <c r="I71" s="304"/>
      <c r="J71" s="304">
        <v>0.45929726828633416</v>
      </c>
      <c r="K71" s="304">
        <v>0.59538775917586295</v>
      </c>
      <c r="L71" s="304">
        <v>0.92679129828075524</v>
      </c>
      <c r="M71" s="304"/>
      <c r="N71" s="304">
        <v>2.3507360010785643</v>
      </c>
      <c r="O71" s="304">
        <v>2.8982159104143874</v>
      </c>
      <c r="P71" s="304">
        <v>4.0247503208511368</v>
      </c>
      <c r="Q71" s="304"/>
      <c r="R71" s="304">
        <v>0.98995980267108541</v>
      </c>
      <c r="S71" s="304">
        <v>1.2630866417409217</v>
      </c>
      <c r="T71" s="304">
        <v>1.8086787962886592</v>
      </c>
      <c r="U71" s="304"/>
      <c r="V71" s="304">
        <v>1.1222600711496469</v>
      </c>
      <c r="W71" s="304">
        <v>1.4284297870376732</v>
      </c>
      <c r="X71" s="304">
        <v>1.987505155293632</v>
      </c>
      <c r="Y71" s="304"/>
      <c r="Z71" s="304">
        <v>5.5308103874226875</v>
      </c>
      <c r="AA71" s="304">
        <v>5.5301647115207482</v>
      </c>
      <c r="AB71" s="304">
        <v>6.0382720374729848</v>
      </c>
      <c r="AC71" s="304"/>
      <c r="AD71" s="304">
        <v>7.6208855541850138</v>
      </c>
      <c r="AE71" s="304">
        <v>7.0723275144897793</v>
      </c>
      <c r="AF71" s="304">
        <v>5.9202427747809736</v>
      </c>
      <c r="AG71" s="304"/>
      <c r="AH71" s="304">
        <v>5.6803385685871364</v>
      </c>
      <c r="AI71" s="304">
        <v>5.5388824482824148</v>
      </c>
      <c r="AJ71" s="304">
        <v>3.1487107713601752</v>
      </c>
      <c r="AK71" s="304"/>
      <c r="AL71" s="304">
        <v>2.1632270234691409</v>
      </c>
      <c r="AM71" s="304">
        <v>2.4664765936582729</v>
      </c>
      <c r="AN71" s="304">
        <v>1.7098832258899328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120.74400000000001</v>
      </c>
      <c r="C74" s="305">
        <f>SUM(C75:C83)</f>
        <v>122.39800000000008</v>
      </c>
      <c r="D74" s="305">
        <f>SUM(D75:D83)</f>
        <v>128.03399999999996</v>
      </c>
      <c r="E74" s="304"/>
      <c r="F74" s="305">
        <f>SUM(F75:F83)</f>
        <v>1.7423865133902916</v>
      </c>
      <c r="G74" s="305">
        <f>SUM(G75:G83)</f>
        <v>2.1485328890321376</v>
      </c>
      <c r="H74" s="305">
        <f>SUM(H75:H83)</f>
        <v>2.8659328434578368</v>
      </c>
      <c r="I74" s="304"/>
      <c r="J74" s="305">
        <f>SUM(J75:J83)</f>
        <v>13.575376219053462</v>
      </c>
      <c r="K74" s="305">
        <f>SUM(K75:K83)</f>
        <v>16.619181132099079</v>
      </c>
      <c r="L74" s="305">
        <f>SUM(L75:L83)</f>
        <v>22.380717021607563</v>
      </c>
      <c r="M74" s="304"/>
      <c r="N74" s="305">
        <f>SUM(N75:N83)</f>
        <v>29.237520589759868</v>
      </c>
      <c r="O74" s="305">
        <f>SUM(O75:O83)</f>
        <v>30.968901043330153</v>
      </c>
      <c r="P74" s="305">
        <f>SUM(P75:P83)</f>
        <v>36.036258721238369</v>
      </c>
      <c r="Q74" s="304"/>
      <c r="R74" s="305">
        <f>SUM(R75:R83)</f>
        <v>6.2240600734615903</v>
      </c>
      <c r="S74" s="305">
        <f>SUM(S75:S83)</f>
        <v>6.723649935421073</v>
      </c>
      <c r="T74" s="305">
        <f>SUM(T75:T83)</f>
        <v>8.4020403945844695</v>
      </c>
      <c r="U74" s="304"/>
      <c r="V74" s="305">
        <f>SUM(V75:V83)</f>
        <v>7.2957155778353391</v>
      </c>
      <c r="W74" s="305">
        <f>SUM(W75:W83)</f>
        <v>7.6542588413938635</v>
      </c>
      <c r="X74" s="305">
        <f>SUM(X75:X83)</f>
        <v>9.213597933319388</v>
      </c>
      <c r="Y74" s="304"/>
      <c r="Z74" s="305">
        <f>SUM(Z75:Z83)</f>
        <v>20.981578180468304</v>
      </c>
      <c r="AA74" s="305">
        <f>SUM(AA75:AA83)</f>
        <v>19.420961456909097</v>
      </c>
      <c r="AB74" s="305">
        <f>SUM(AB75:AB83)</f>
        <v>18.165055418467219</v>
      </c>
      <c r="AC74" s="304"/>
      <c r="AD74" s="305">
        <f>SUM(AD75:AD83)</f>
        <v>21.278456257804649</v>
      </c>
      <c r="AE74" s="305">
        <f>SUM(AE75:AE83)</f>
        <v>19.372902256671264</v>
      </c>
      <c r="AF74" s="305">
        <f>SUM(AF75:AF83)</f>
        <v>16.344349099276371</v>
      </c>
      <c r="AG74" s="304"/>
      <c r="AH74" s="305">
        <f>SUM(AH75:AH83)</f>
        <v>16.173574096171631</v>
      </c>
      <c r="AI74" s="305">
        <f>SUM(AI75:AI83)</f>
        <v>15.365673462658361</v>
      </c>
      <c r="AJ74" s="305">
        <f>SUM(AJ75:AJ83)</f>
        <v>11.565039337191166</v>
      </c>
      <c r="AK74" s="304"/>
      <c r="AL74" s="305">
        <f>SUM(AL75:AL83)</f>
        <v>4.2353324920548978</v>
      </c>
      <c r="AM74" s="305">
        <f>SUM(AM75:AM83)</f>
        <v>4.1239389824850488</v>
      </c>
      <c r="AN74" s="305">
        <f>SUM(AN75:AN83)</f>
        <v>3.0610092308575925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16.099662821436823</v>
      </c>
      <c r="C75" s="305">
        <f t="shared" ref="C75:C83" si="77">SUM(G75,K75,O75,S75,W75,AA75,AE75,AI75,AM75)</f>
        <v>15.184811792600339</v>
      </c>
      <c r="D75" s="305">
        <f t="shared" ref="D75:D83" si="78">SUM(H75,L75,P75,T75,X75,AB75,AF75,AJ75,AN75)</f>
        <v>16.601688659063484</v>
      </c>
      <c r="E75" s="304"/>
      <c r="F75" s="304">
        <v>0.28030170403476801</v>
      </c>
      <c r="G75" s="304">
        <v>0.32124148685858311</v>
      </c>
      <c r="H75" s="304">
        <v>0.44412073931263985</v>
      </c>
      <c r="I75" s="304"/>
      <c r="J75" s="304">
        <v>2.0048221354506315</v>
      </c>
      <c r="K75" s="304">
        <v>2.2445107717313793</v>
      </c>
      <c r="L75" s="304">
        <v>3.0690561025720351</v>
      </c>
      <c r="M75" s="304"/>
      <c r="N75" s="304">
        <v>4.7603526918372134</v>
      </c>
      <c r="O75" s="304">
        <v>4.5795055501188715</v>
      </c>
      <c r="P75" s="304">
        <v>5.4238965863083779</v>
      </c>
      <c r="Q75" s="304"/>
      <c r="R75" s="304">
        <v>0.52900625282548974</v>
      </c>
      <c r="S75" s="304">
        <v>0.47286011094368907</v>
      </c>
      <c r="T75" s="304">
        <v>0.53199691025992091</v>
      </c>
      <c r="U75" s="304"/>
      <c r="V75" s="304">
        <v>1.3545909832772922</v>
      </c>
      <c r="W75" s="304">
        <v>1.3185617255159625</v>
      </c>
      <c r="X75" s="304">
        <v>1.6074158789499884</v>
      </c>
      <c r="Y75" s="304"/>
      <c r="Z75" s="304">
        <v>2.9191716891711166</v>
      </c>
      <c r="AA75" s="304">
        <v>2.4682671651737262</v>
      </c>
      <c r="AB75" s="304">
        <v>2.3762121172956765</v>
      </c>
      <c r="AC75" s="304"/>
      <c r="AD75" s="304">
        <v>2.161265909255524</v>
      </c>
      <c r="AE75" s="304">
        <v>1.8069399890165347</v>
      </c>
      <c r="AF75" s="304">
        <v>1.5163648678236405</v>
      </c>
      <c r="AG75" s="304"/>
      <c r="AH75" s="304">
        <v>1.6612146865792929</v>
      </c>
      <c r="AI75" s="304">
        <v>1.4971606880695028</v>
      </c>
      <c r="AJ75" s="304">
        <v>1.2371003886544132</v>
      </c>
      <c r="AK75" s="304"/>
      <c r="AL75" s="304">
        <v>0.42893676900549271</v>
      </c>
      <c r="AM75" s="304">
        <v>0.47576430517209017</v>
      </c>
      <c r="AN75" s="304">
        <v>0.39552506788679542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27.683521714038068</v>
      </c>
      <c r="C76" s="305">
        <f t="shared" si="77"/>
        <v>30.394138976693693</v>
      </c>
      <c r="D76" s="305">
        <f>SUM(H76,L76,P76,T76,X76,AB76,AF76,AJ76,AN76)</f>
        <v>33.958463821529634</v>
      </c>
      <c r="E76" s="304"/>
      <c r="F76" s="304">
        <v>0.99748061988537229</v>
      </c>
      <c r="G76" s="304">
        <v>1.2545217032903195</v>
      </c>
      <c r="H76" s="304">
        <v>1.6130116546252795</v>
      </c>
      <c r="I76" s="304"/>
      <c r="J76" s="304">
        <v>6.2027908001436884</v>
      </c>
      <c r="K76" s="304">
        <v>7.7381839273974373</v>
      </c>
      <c r="L76" s="304">
        <v>10.119285091659854</v>
      </c>
      <c r="M76" s="304"/>
      <c r="N76" s="304">
        <v>10.618162815306032</v>
      </c>
      <c r="O76" s="304">
        <v>11.260696080998564</v>
      </c>
      <c r="P76" s="304">
        <v>12.261436739301105</v>
      </c>
      <c r="Q76" s="304"/>
      <c r="R76" s="304">
        <v>0.91583623542685966</v>
      </c>
      <c r="S76" s="304">
        <v>0.97080122869229335</v>
      </c>
      <c r="T76" s="304">
        <v>1.1600220907159633</v>
      </c>
      <c r="U76" s="304"/>
      <c r="V76" s="304">
        <v>1.6089936338918382</v>
      </c>
      <c r="W76" s="304">
        <v>1.6793758987714522</v>
      </c>
      <c r="X76" s="304">
        <v>1.9390200150839396</v>
      </c>
      <c r="Y76" s="304"/>
      <c r="Z76" s="304">
        <v>3.2382518232216846</v>
      </c>
      <c r="AA76" s="304">
        <v>3.3762665313233913</v>
      </c>
      <c r="AB76" s="304">
        <v>3.453526299862951</v>
      </c>
      <c r="AC76" s="304"/>
      <c r="AD76" s="304">
        <v>2.3208310132590335</v>
      </c>
      <c r="AE76" s="304">
        <v>2.2274368017895574</v>
      </c>
      <c r="AF76" s="304">
        <v>2.0198235442320907</v>
      </c>
      <c r="AG76" s="304"/>
      <c r="AH76" s="304">
        <v>1.4753773017477512</v>
      </c>
      <c r="AI76" s="304">
        <v>1.4549457743014764</v>
      </c>
      <c r="AJ76" s="304">
        <v>0.97435962195324655</v>
      </c>
      <c r="AK76" s="304"/>
      <c r="AL76" s="304">
        <v>0.30579747115580619</v>
      </c>
      <c r="AM76" s="304">
        <v>0.43191103012919502</v>
      </c>
      <c r="AN76" s="304">
        <v>0.41797876409520129</v>
      </c>
    </row>
    <row r="77" spans="1:40" x14ac:dyDescent="0.2">
      <c r="A77" s="13" t="str">
        <f t="shared" si="76"/>
        <v>Associate professional occupations</v>
      </c>
      <c r="B77" s="305">
        <f t="shared" si="79"/>
        <v>19.368924270245962</v>
      </c>
      <c r="C77" s="305">
        <f t="shared" si="77"/>
        <v>18.949643083671152</v>
      </c>
      <c r="D77" s="305">
        <f t="shared" si="78"/>
        <v>20.321227792619741</v>
      </c>
      <c r="E77" s="304"/>
      <c r="F77" s="304">
        <v>0.29560826247049871</v>
      </c>
      <c r="G77" s="304">
        <v>0.34762879672977748</v>
      </c>
      <c r="H77" s="304">
        <v>0.4846613707503678</v>
      </c>
      <c r="I77" s="304"/>
      <c r="J77" s="304">
        <v>2.962126062956266</v>
      </c>
      <c r="K77" s="304">
        <v>3.4564473293085971</v>
      </c>
      <c r="L77" s="304">
        <v>4.6640699853111043</v>
      </c>
      <c r="M77" s="304"/>
      <c r="N77" s="304">
        <v>6.0018360290398034</v>
      </c>
      <c r="O77" s="304">
        <v>5.9227912956047675</v>
      </c>
      <c r="P77" s="304">
        <v>6.5468453439821594</v>
      </c>
      <c r="Q77" s="304"/>
      <c r="R77" s="304">
        <v>1.2808640162310045</v>
      </c>
      <c r="S77" s="304">
        <v>1.3765800030438395</v>
      </c>
      <c r="T77" s="304">
        <v>1.7673271660867649</v>
      </c>
      <c r="U77" s="304"/>
      <c r="V77" s="304">
        <v>1.2164456388848539</v>
      </c>
      <c r="W77" s="304">
        <v>1.1841273853294174</v>
      </c>
      <c r="X77" s="304">
        <v>1.3009083733142595</v>
      </c>
      <c r="Y77" s="304"/>
      <c r="Z77" s="304">
        <v>3.1970024805073409</v>
      </c>
      <c r="AA77" s="304">
        <v>2.7874167098451408</v>
      </c>
      <c r="AB77" s="304">
        <v>2.524025733502429</v>
      </c>
      <c r="AC77" s="304"/>
      <c r="AD77" s="304">
        <v>2.2195011034092511</v>
      </c>
      <c r="AE77" s="304">
        <v>1.7872165919739853</v>
      </c>
      <c r="AF77" s="304">
        <v>1.3466411045483417</v>
      </c>
      <c r="AG77" s="304"/>
      <c r="AH77" s="304">
        <v>1.8461654848560849</v>
      </c>
      <c r="AI77" s="304">
        <v>1.6928710960617799</v>
      </c>
      <c r="AJ77" s="304">
        <v>1.3267343797749407</v>
      </c>
      <c r="AK77" s="304"/>
      <c r="AL77" s="304">
        <v>0.34937519189086097</v>
      </c>
      <c r="AM77" s="304">
        <v>0.39456387577384744</v>
      </c>
      <c r="AN77" s="304">
        <v>0.36001433534937144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16.334205717401112</v>
      </c>
      <c r="C78" s="305">
        <f t="shared" si="77"/>
        <v>16.521509311362855</v>
      </c>
      <c r="D78" s="305">
        <f t="shared" si="78"/>
        <v>15.530961602222867</v>
      </c>
      <c r="E78" s="304"/>
      <c r="F78" s="304">
        <v>8.6031475209834896E-2</v>
      </c>
      <c r="G78" s="304">
        <v>0.11471839258547362</v>
      </c>
      <c r="H78" s="304">
        <v>0.16317894252596379</v>
      </c>
      <c r="I78" s="304"/>
      <c r="J78" s="304">
        <v>1.0751083637006511</v>
      </c>
      <c r="K78" s="304">
        <v>1.4424426529999927</v>
      </c>
      <c r="L78" s="304">
        <v>2.0513698339912012</v>
      </c>
      <c r="M78" s="304"/>
      <c r="N78" s="304">
        <v>3.4707345165079615</v>
      </c>
      <c r="O78" s="304">
        <v>4.1701918820076154</v>
      </c>
      <c r="P78" s="304">
        <v>5.1985684057783743</v>
      </c>
      <c r="Q78" s="304"/>
      <c r="R78" s="304">
        <v>1.1853809491305254</v>
      </c>
      <c r="S78" s="304">
        <v>1.3550398743957648</v>
      </c>
      <c r="T78" s="304">
        <v>1.5984558745864637</v>
      </c>
      <c r="U78" s="304"/>
      <c r="V78" s="304">
        <v>1.2462024439679389</v>
      </c>
      <c r="W78" s="304">
        <v>1.4423603065230683</v>
      </c>
      <c r="X78" s="304">
        <v>1.7279825921812653</v>
      </c>
      <c r="Y78" s="304"/>
      <c r="Z78" s="304">
        <v>3.066841887103863</v>
      </c>
      <c r="AA78" s="304">
        <v>2.7213004192649746</v>
      </c>
      <c r="AB78" s="304">
        <v>1.9540900003853796</v>
      </c>
      <c r="AC78" s="304"/>
      <c r="AD78" s="304">
        <v>3.7354198508438547</v>
      </c>
      <c r="AE78" s="304">
        <v>3.1979978524835411</v>
      </c>
      <c r="AF78" s="304">
        <v>1.9118021855701628</v>
      </c>
      <c r="AG78" s="304"/>
      <c r="AH78" s="304">
        <v>1.8410291627014588</v>
      </c>
      <c r="AI78" s="304">
        <v>1.3713588495050661</v>
      </c>
      <c r="AJ78" s="304">
        <v>0.38008730986462114</v>
      </c>
      <c r="AK78" s="304"/>
      <c r="AL78" s="304">
        <v>0.62745706823502534</v>
      </c>
      <c r="AM78" s="304">
        <v>0.70609908159735968</v>
      </c>
      <c r="AN78" s="304">
        <v>0.54542645733943462</v>
      </c>
    </row>
    <row r="79" spans="1:40" x14ac:dyDescent="0.2">
      <c r="A79" s="13" t="str">
        <f t="shared" si="76"/>
        <v>Skilled trades occupations</v>
      </c>
      <c r="B79" s="305">
        <f t="shared" si="79"/>
        <v>5.1230249127513563</v>
      </c>
      <c r="C79" s="305">
        <f t="shared" si="77"/>
        <v>5.2566563943077256</v>
      </c>
      <c r="D79" s="305">
        <f t="shared" si="78"/>
        <v>5.3419894627255369</v>
      </c>
      <c r="E79" s="304"/>
      <c r="F79" s="304">
        <v>2.0901895602155617E-2</v>
      </c>
      <c r="G79" s="304">
        <v>2.934256374812735E-2</v>
      </c>
      <c r="H79" s="304">
        <v>4.3468441069269115E-2</v>
      </c>
      <c r="I79" s="304"/>
      <c r="J79" s="304">
        <v>0.24055133842812626</v>
      </c>
      <c r="K79" s="304">
        <v>0.31263834008946911</v>
      </c>
      <c r="L79" s="304">
        <v>0.45270562040860357</v>
      </c>
      <c r="M79" s="304"/>
      <c r="N79" s="304">
        <v>0.69638475132232225</v>
      </c>
      <c r="O79" s="304">
        <v>0.77475670536300689</v>
      </c>
      <c r="P79" s="304">
        <v>0.98719459016287947</v>
      </c>
      <c r="Q79" s="304"/>
      <c r="R79" s="304">
        <v>0.31400779517974209</v>
      </c>
      <c r="S79" s="304">
        <v>0.33240202606636199</v>
      </c>
      <c r="T79" s="304">
        <v>0.43961689929941794</v>
      </c>
      <c r="U79" s="304"/>
      <c r="V79" s="304">
        <v>0.31212221552481689</v>
      </c>
      <c r="W79" s="304">
        <v>0.31603868883158809</v>
      </c>
      <c r="X79" s="304">
        <v>0.3604731821387549</v>
      </c>
      <c r="Y79" s="304"/>
      <c r="Z79" s="304">
        <v>1.2860980722980582</v>
      </c>
      <c r="AA79" s="304">
        <v>1.2683693886628082</v>
      </c>
      <c r="AB79" s="304">
        <v>1.1470533269550023</v>
      </c>
      <c r="AC79" s="304"/>
      <c r="AD79" s="304">
        <v>1.2405689699365865</v>
      </c>
      <c r="AE79" s="304">
        <v>1.1787757620821675</v>
      </c>
      <c r="AF79" s="304">
        <v>1.0624850323436299</v>
      </c>
      <c r="AG79" s="304"/>
      <c r="AH79" s="304">
        <v>0.62736466359082588</v>
      </c>
      <c r="AI79" s="304">
        <v>0.5525628638260015</v>
      </c>
      <c r="AJ79" s="304">
        <v>0.41519749693683128</v>
      </c>
      <c r="AK79" s="304"/>
      <c r="AL79" s="304">
        <v>0.38502521086872243</v>
      </c>
      <c r="AM79" s="304">
        <v>0.49177005563819387</v>
      </c>
      <c r="AN79" s="304">
        <v>0.43379487341114842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12.741872053950335</v>
      </c>
      <c r="C80" s="305">
        <f t="shared" si="77"/>
        <v>12.462984912621936</v>
      </c>
      <c r="D80" s="305">
        <f t="shared" si="78"/>
        <v>12.905779414755587</v>
      </c>
      <c r="E80" s="304"/>
      <c r="F80" s="304">
        <v>6.514419905945582E-3</v>
      </c>
      <c r="G80" s="304">
        <v>8.4510547061075955E-3</v>
      </c>
      <c r="H80" s="304">
        <v>1.3877034122511258E-2</v>
      </c>
      <c r="I80" s="304"/>
      <c r="J80" s="304">
        <v>0.46023469032806946</v>
      </c>
      <c r="K80" s="304">
        <v>0.59041959108146147</v>
      </c>
      <c r="L80" s="304">
        <v>0.80597155317187963</v>
      </c>
      <c r="M80" s="304"/>
      <c r="N80" s="304">
        <v>1.5611369605990708</v>
      </c>
      <c r="O80" s="304">
        <v>1.8454466376748446</v>
      </c>
      <c r="P80" s="304">
        <v>2.5103398127535388</v>
      </c>
      <c r="Q80" s="304"/>
      <c r="R80" s="304">
        <v>1.0870793837597563</v>
      </c>
      <c r="S80" s="304">
        <v>1.2287974790374701</v>
      </c>
      <c r="T80" s="304">
        <v>1.6293355547390826</v>
      </c>
      <c r="U80" s="304"/>
      <c r="V80" s="304">
        <v>0.8037949040206378</v>
      </c>
      <c r="W80" s="304">
        <v>0.88741609543579947</v>
      </c>
      <c r="X80" s="304">
        <v>1.2857443902495767</v>
      </c>
      <c r="Y80" s="304"/>
      <c r="Z80" s="304">
        <v>3.4218198521183063</v>
      </c>
      <c r="AA80" s="304">
        <v>3.0717859672297667</v>
      </c>
      <c r="AB80" s="304">
        <v>2.9594362696538066</v>
      </c>
      <c r="AC80" s="304"/>
      <c r="AD80" s="304">
        <v>3.1026982055925987</v>
      </c>
      <c r="AE80" s="304">
        <v>2.5063407640285424</v>
      </c>
      <c r="AF80" s="304">
        <v>1.9035382945548813</v>
      </c>
      <c r="AG80" s="304"/>
      <c r="AH80" s="304">
        <v>1.9302507733441141</v>
      </c>
      <c r="AI80" s="304">
        <v>1.9693459911646705</v>
      </c>
      <c r="AJ80" s="304">
        <v>1.5534973709444311</v>
      </c>
      <c r="AK80" s="304"/>
      <c r="AL80" s="304">
        <v>0.36834286428183577</v>
      </c>
      <c r="AM80" s="304">
        <v>0.35498133226327183</v>
      </c>
      <c r="AN80" s="304">
        <v>0.24403913456587872</v>
      </c>
    </row>
    <row r="81" spans="1:40" x14ac:dyDescent="0.2">
      <c r="A81" s="13" t="str">
        <f t="shared" si="76"/>
        <v>Sales and customer service occupations</v>
      </c>
      <c r="B81" s="305">
        <f t="shared" si="79"/>
        <v>6.0983189891931513</v>
      </c>
      <c r="C81" s="305">
        <f t="shared" si="77"/>
        <v>6.3378157270769355</v>
      </c>
      <c r="D81" s="305">
        <f t="shared" si="78"/>
        <v>6.5458666042860036</v>
      </c>
      <c r="E81" s="304"/>
      <c r="F81" s="304">
        <v>3.3504796075110629E-2</v>
      </c>
      <c r="G81" s="304">
        <v>4.3780394175176686E-2</v>
      </c>
      <c r="H81" s="304">
        <v>6.0127629458136538E-2</v>
      </c>
      <c r="I81" s="304"/>
      <c r="J81" s="304">
        <v>0.28568977254075484</v>
      </c>
      <c r="K81" s="304">
        <v>0.37370146038625313</v>
      </c>
      <c r="L81" s="304">
        <v>0.53711141306164234</v>
      </c>
      <c r="M81" s="304"/>
      <c r="N81" s="304">
        <v>1.1234877855420928</v>
      </c>
      <c r="O81" s="304">
        <v>1.2619433032570444</v>
      </c>
      <c r="P81" s="304">
        <v>1.6072928911357651</v>
      </c>
      <c r="Q81" s="304"/>
      <c r="R81" s="304">
        <v>0.32144931768906709</v>
      </c>
      <c r="S81" s="304">
        <v>0.36312657679447657</v>
      </c>
      <c r="T81" s="304">
        <v>0.48360383669485979</v>
      </c>
      <c r="U81" s="304"/>
      <c r="V81" s="304">
        <v>0.45470387708781496</v>
      </c>
      <c r="W81" s="304">
        <v>0.54412758152161023</v>
      </c>
      <c r="X81" s="304">
        <v>0.65698015653311093</v>
      </c>
      <c r="Y81" s="304"/>
      <c r="Z81" s="304">
        <v>1.3670351618023051</v>
      </c>
      <c r="AA81" s="304">
        <v>1.3731097928406573</v>
      </c>
      <c r="AB81" s="304">
        <v>1.2626021573405892</v>
      </c>
      <c r="AC81" s="304"/>
      <c r="AD81" s="304">
        <v>1.5462572793740956</v>
      </c>
      <c r="AE81" s="304">
        <v>1.5227247714765231</v>
      </c>
      <c r="AF81" s="304">
        <v>1.3269293301697027</v>
      </c>
      <c r="AG81" s="304"/>
      <c r="AH81" s="304">
        <v>0.7485553832534908</v>
      </c>
      <c r="AI81" s="304">
        <v>0.61739948401191713</v>
      </c>
      <c r="AJ81" s="304">
        <v>0.43707524383472418</v>
      </c>
      <c r="AK81" s="304"/>
      <c r="AL81" s="304">
        <v>0.21763561582841862</v>
      </c>
      <c r="AM81" s="304">
        <v>0.23790236261327652</v>
      </c>
      <c r="AN81" s="304">
        <v>0.17414394605747288</v>
      </c>
    </row>
    <row r="82" spans="1:40" x14ac:dyDescent="0.2">
      <c r="A82" s="13" t="str">
        <f t="shared" si="76"/>
        <v>Process, plant and machine operatives</v>
      </c>
      <c r="B82" s="305">
        <f t="shared" si="79"/>
        <v>3.1592662205909812</v>
      </c>
      <c r="C82" s="305">
        <f t="shared" si="77"/>
        <v>3.2015225537480876</v>
      </c>
      <c r="D82" s="305">
        <f t="shared" si="78"/>
        <v>2.9485569835506946</v>
      </c>
      <c r="E82" s="304"/>
      <c r="F82" s="304">
        <v>4.4980937935938615E-3</v>
      </c>
      <c r="G82" s="304">
        <v>5.8756333741646332E-3</v>
      </c>
      <c r="H82" s="304">
        <v>7.5733551121677E-3</v>
      </c>
      <c r="I82" s="304"/>
      <c r="J82" s="304">
        <v>6.9522096877182304E-2</v>
      </c>
      <c r="K82" s="304">
        <v>8.3549811128966783E-2</v>
      </c>
      <c r="L82" s="304">
        <v>0.11248622978771425</v>
      </c>
      <c r="M82" s="304"/>
      <c r="N82" s="304">
        <v>0.18055130596960359</v>
      </c>
      <c r="O82" s="304">
        <v>0.20163246467801035</v>
      </c>
      <c r="P82" s="304">
        <v>0.23791271597756464</v>
      </c>
      <c r="Q82" s="304"/>
      <c r="R82" s="304">
        <v>0.11466451460741008</v>
      </c>
      <c r="S82" s="304">
        <v>0.11061067140291016</v>
      </c>
      <c r="T82" s="304">
        <v>0.14878743931008218</v>
      </c>
      <c r="U82" s="304"/>
      <c r="V82" s="304">
        <v>8.4266463632035743E-2</v>
      </c>
      <c r="W82" s="304">
        <v>8.9896566279538265E-2</v>
      </c>
      <c r="X82" s="304">
        <v>0.10684870366434279</v>
      </c>
      <c r="Y82" s="304"/>
      <c r="Z82" s="304">
        <v>0.78565338597831502</v>
      </c>
      <c r="AA82" s="304">
        <v>0.8770624040373971</v>
      </c>
      <c r="AB82" s="304">
        <v>1.0247447271636483</v>
      </c>
      <c r="AC82" s="304"/>
      <c r="AD82" s="304">
        <v>0.75320282030091279</v>
      </c>
      <c r="AE82" s="304">
        <v>0.75740645861488354</v>
      </c>
      <c r="AF82" s="304">
        <v>0.72301564057627221</v>
      </c>
      <c r="AG82" s="304"/>
      <c r="AH82" s="304">
        <v>0.69971043610004224</v>
      </c>
      <c r="AI82" s="304">
        <v>0.57783715771586741</v>
      </c>
      <c r="AJ82" s="304">
        <v>0.34434256386616907</v>
      </c>
      <c r="AK82" s="304"/>
      <c r="AL82" s="304">
        <v>0.46719710333188547</v>
      </c>
      <c r="AM82" s="304">
        <v>0.49765138651634938</v>
      </c>
      <c r="AN82" s="304">
        <v>0.24284560809273348</v>
      </c>
    </row>
    <row r="83" spans="1:40" x14ac:dyDescent="0.2">
      <c r="A83" s="39" t="str">
        <f t="shared" si="76"/>
        <v>Elementary occupations</v>
      </c>
      <c r="B83" s="307">
        <f t="shared" si="79"/>
        <v>14.13520330039224</v>
      </c>
      <c r="C83" s="307">
        <f t="shared" si="77"/>
        <v>14.088917247917356</v>
      </c>
      <c r="D83" s="307">
        <f t="shared" si="78"/>
        <v>13.879465659246435</v>
      </c>
      <c r="E83" s="307"/>
      <c r="F83" s="307">
        <v>1.7545246413012153E-2</v>
      </c>
      <c r="G83" s="307">
        <v>2.2972863564406986E-2</v>
      </c>
      <c r="H83" s="307">
        <v>3.5913676481501594E-2</v>
      </c>
      <c r="I83" s="307"/>
      <c r="J83" s="307">
        <v>0.27453095862809329</v>
      </c>
      <c r="K83" s="307">
        <v>0.37728724797552171</v>
      </c>
      <c r="L83" s="307">
        <v>0.56866119164352746</v>
      </c>
      <c r="M83" s="307"/>
      <c r="N83" s="307">
        <v>0.82487373363576455</v>
      </c>
      <c r="O83" s="307">
        <v>0.9519371236274311</v>
      </c>
      <c r="P83" s="307">
        <v>1.2627716358386056</v>
      </c>
      <c r="Q83" s="307"/>
      <c r="R83" s="307">
        <v>0.47577160861173545</v>
      </c>
      <c r="S83" s="307">
        <v>0.51343196504426702</v>
      </c>
      <c r="T83" s="307">
        <v>0.64289462289191468</v>
      </c>
      <c r="U83" s="307"/>
      <c r="V83" s="307">
        <v>0.21459541754810965</v>
      </c>
      <c r="W83" s="307">
        <v>0.19235459318542708</v>
      </c>
      <c r="X83" s="307">
        <v>0.22822464120415203</v>
      </c>
      <c r="Y83" s="307"/>
      <c r="Z83" s="307">
        <v>1.6997038282673129</v>
      </c>
      <c r="AA83" s="307">
        <v>1.4773830785312358</v>
      </c>
      <c r="AB83" s="307">
        <v>1.4633647863077368</v>
      </c>
      <c r="AC83" s="307"/>
      <c r="AD83" s="307">
        <v>4.1987111058327944</v>
      </c>
      <c r="AE83" s="307">
        <v>4.3880632652055249</v>
      </c>
      <c r="AF83" s="307">
        <v>4.5337490994576504</v>
      </c>
      <c r="AG83" s="307"/>
      <c r="AH83" s="307">
        <v>5.3439062039985687</v>
      </c>
      <c r="AI83" s="307">
        <v>5.632191558002078</v>
      </c>
      <c r="AJ83" s="307">
        <v>4.8966449613617904</v>
      </c>
      <c r="AK83" s="307"/>
      <c r="AL83" s="307">
        <v>1.0855651974568505</v>
      </c>
      <c r="AM83" s="307">
        <v>0.53329555278146457</v>
      </c>
      <c r="AN83" s="307">
        <v>0.24724104405955627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Greater Lincolnshire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126.54600000000016</v>
      </c>
      <c r="C92" s="305">
        <f>SUM(C93:C101)</f>
        <v>129.7360000000001</v>
      </c>
      <c r="D92" s="305">
        <f>SUM(D93:D101)</f>
        <v>134.63500000000002</v>
      </c>
      <c r="E92" s="304"/>
      <c r="F92" s="305">
        <f>SUM(F93:F101)</f>
        <v>3.3226854805906867</v>
      </c>
      <c r="G92" s="305">
        <f>SUM(G93:G101)</f>
        <v>3.9282796987812492</v>
      </c>
      <c r="H92" s="305">
        <f>SUM(H93:H101)</f>
        <v>4.8820123290348265</v>
      </c>
      <c r="I92" s="304"/>
      <c r="J92" s="305">
        <f>SUM(J93:J101)</f>
        <v>19.069016428558303</v>
      </c>
      <c r="K92" s="305">
        <f>SUM(K93:K101)</f>
        <v>22.223639516082766</v>
      </c>
      <c r="L92" s="305">
        <f>SUM(L93:L101)</f>
        <v>27.181551095072184</v>
      </c>
      <c r="M92" s="304"/>
      <c r="N92" s="305">
        <f>SUM(N93:N101)</f>
        <v>29.858461808474171</v>
      </c>
      <c r="O92" s="305">
        <f>SUM(O93:O101)</f>
        <v>33.082217739761596</v>
      </c>
      <c r="P92" s="305">
        <f>SUM(P93:P101)</f>
        <v>39.267987738123693</v>
      </c>
      <c r="Q92" s="304"/>
      <c r="R92" s="305">
        <f>SUM(R93:R101)</f>
        <v>11.656977364023094</v>
      </c>
      <c r="S92" s="305">
        <f>SUM(S93:S101)</f>
        <v>10.599629579139087</v>
      </c>
      <c r="T92" s="305">
        <f>SUM(T93:T101)</f>
        <v>9.6348349058035083</v>
      </c>
      <c r="U92" s="304"/>
      <c r="V92" s="305">
        <f>SUM(V93:V101)</f>
        <v>5.6735858863791826</v>
      </c>
      <c r="W92" s="305">
        <f>SUM(W93:W101)</f>
        <v>5.9896763594444522</v>
      </c>
      <c r="X92" s="305">
        <f>SUM(X93:X101)</f>
        <v>6.6704172071405381</v>
      </c>
      <c r="Y92" s="304"/>
      <c r="Z92" s="305">
        <f>SUM(Z93:Z101)</f>
        <v>28.114765085498828</v>
      </c>
      <c r="AA92" s="305">
        <f>SUM(AA93:AA101)</f>
        <v>29.173526881009934</v>
      </c>
      <c r="AB92" s="305">
        <f>SUM(AB93:AB101)</f>
        <v>30.173025070633201</v>
      </c>
      <c r="AC92" s="304"/>
      <c r="AD92" s="305">
        <f>SUM(AD93:AD101)</f>
        <v>20.892902677471227</v>
      </c>
      <c r="AE92" s="305">
        <f>SUM(AE93:AE101)</f>
        <v>18.612649578667977</v>
      </c>
      <c r="AF92" s="305">
        <f>SUM(AF93:AF101)</f>
        <v>13.127277000236791</v>
      </c>
      <c r="AG92" s="304"/>
      <c r="AH92" s="305">
        <f>SUM(AH93:AH101)</f>
        <v>6.8852790527891754</v>
      </c>
      <c r="AI92" s="305">
        <f>SUM(AI93:AI101)</f>
        <v>5.052714643359753</v>
      </c>
      <c r="AJ92" s="305">
        <f>SUM(AJ93:AJ101)</f>
        <v>2.7161603121568265</v>
      </c>
      <c r="AK92" s="304"/>
      <c r="AL92" s="305">
        <f>SUM(AL93:AL101)</f>
        <v>1.0723262162155152</v>
      </c>
      <c r="AM92" s="305">
        <f>SUM(AM93:AM101)</f>
        <v>1.0736660037532997</v>
      </c>
      <c r="AN92" s="305">
        <f>SUM(AN93:AN101)</f>
        <v>0.98173434179848984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5.8643670866640623</v>
      </c>
      <c r="C93" s="305">
        <f t="shared" ref="C93:D93" si="81">SUM(G93,K93,O93,S93,W93,AA93,AE93,AI93,AM93)</f>
        <v>5.6348352587848671</v>
      </c>
      <c r="D93" s="305">
        <f t="shared" si="81"/>
        <v>6.2660473446833249</v>
      </c>
      <c r="E93" s="304"/>
      <c r="F93" s="304">
        <v>9.8945494918338733E-2</v>
      </c>
      <c r="G93" s="304">
        <v>0.11671294406622876</v>
      </c>
      <c r="H93" s="304">
        <v>0.15555194299817054</v>
      </c>
      <c r="I93" s="304"/>
      <c r="J93" s="304">
        <v>1.0156789635510786</v>
      </c>
      <c r="K93" s="304">
        <v>1.0964613401457612</v>
      </c>
      <c r="L93" s="304">
        <v>1.3459513054622179</v>
      </c>
      <c r="M93" s="304"/>
      <c r="N93" s="304">
        <v>1.7985455123650758</v>
      </c>
      <c r="O93" s="304">
        <v>1.8249181330132989</v>
      </c>
      <c r="P93" s="304">
        <v>2.2078679903766516</v>
      </c>
      <c r="Q93" s="304"/>
      <c r="R93" s="304">
        <v>1.0146865005256702</v>
      </c>
      <c r="S93" s="304">
        <v>0.95778997976873015</v>
      </c>
      <c r="T93" s="304">
        <v>1.0541896643092028</v>
      </c>
      <c r="U93" s="304"/>
      <c r="V93" s="304">
        <v>0.23743761375421121</v>
      </c>
      <c r="W93" s="304">
        <v>0.20133512278748064</v>
      </c>
      <c r="X93" s="304">
        <v>0.20520113943333887</v>
      </c>
      <c r="Y93" s="304"/>
      <c r="Z93" s="304">
        <v>0.9945219948989672</v>
      </c>
      <c r="AA93" s="304">
        <v>0.85118509282571975</v>
      </c>
      <c r="AB93" s="304">
        <v>0.82691638424859437</v>
      </c>
      <c r="AC93" s="304"/>
      <c r="AD93" s="304">
        <v>0.4416424923879152</v>
      </c>
      <c r="AE93" s="304">
        <v>0.35642297767136949</v>
      </c>
      <c r="AF93" s="304">
        <v>0.28424315219772683</v>
      </c>
      <c r="AG93" s="304"/>
      <c r="AH93" s="304">
        <v>0.18200923274437955</v>
      </c>
      <c r="AI93" s="304">
        <v>0.13415209588921997</v>
      </c>
      <c r="AJ93" s="304">
        <v>8.1032890994608794E-2</v>
      </c>
      <c r="AK93" s="304"/>
      <c r="AL93" s="304">
        <v>8.0899281518426167E-2</v>
      </c>
      <c r="AM93" s="304">
        <v>9.5857572617057074E-2</v>
      </c>
      <c r="AN93" s="304">
        <v>0.10509287466281339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43.733512908381641</v>
      </c>
      <c r="C94" s="305">
        <f t="shared" ref="C94:C101" si="83">SUM(G94,K94,O94,S94,W94,AA94,AE94,AI94,AM94)</f>
        <v>43.437740088809939</v>
      </c>
      <c r="D94" s="305">
        <f t="shared" ref="D94:D101" si="84">SUM(H94,L94,P94,T94,X94,AB94,AF94,AJ94,AN94)</f>
        <v>46.499807042769987</v>
      </c>
      <c r="E94" s="305"/>
      <c r="F94" s="304">
        <v>2.9810631578739821</v>
      </c>
      <c r="G94" s="304">
        <v>3.4722917506467028</v>
      </c>
      <c r="H94" s="304">
        <v>4.2391964452876296</v>
      </c>
      <c r="I94" s="304"/>
      <c r="J94" s="304">
        <v>13.847533129792987</v>
      </c>
      <c r="K94" s="304">
        <v>15.25322237290225</v>
      </c>
      <c r="L94" s="304">
        <v>17.865364914486275</v>
      </c>
      <c r="M94" s="304"/>
      <c r="N94" s="304">
        <v>15.718870105035517</v>
      </c>
      <c r="O94" s="304">
        <v>15.436348659299691</v>
      </c>
      <c r="P94" s="304">
        <v>16.807404467871507</v>
      </c>
      <c r="Q94" s="304"/>
      <c r="R94" s="304">
        <v>3.2534553002139894</v>
      </c>
      <c r="S94" s="304">
        <v>1.7320109717118573</v>
      </c>
      <c r="T94" s="304">
        <v>0.81141438367853669</v>
      </c>
      <c r="U94" s="304"/>
      <c r="V94" s="304">
        <v>1.0543279030548212</v>
      </c>
      <c r="W94" s="304">
        <v>1.0707585434642504</v>
      </c>
      <c r="X94" s="304">
        <v>1.1823838623099718</v>
      </c>
      <c r="Y94" s="304"/>
      <c r="Z94" s="304">
        <v>3.304997597022735</v>
      </c>
      <c r="AA94" s="304">
        <v>3.1773519003569168</v>
      </c>
      <c r="AB94" s="304">
        <v>3.2089880352069455</v>
      </c>
      <c r="AC94" s="304"/>
      <c r="AD94" s="304">
        <v>2.1530902106922718</v>
      </c>
      <c r="AE94" s="304">
        <v>1.8308597165800971</v>
      </c>
      <c r="AF94" s="304">
        <v>1.3631515430468004</v>
      </c>
      <c r="AG94" s="304"/>
      <c r="AH94" s="304">
        <v>1.2823542170585476</v>
      </c>
      <c r="AI94" s="304">
        <v>1.2959492579505922</v>
      </c>
      <c r="AJ94" s="304">
        <v>0.87424038696391759</v>
      </c>
      <c r="AK94" s="304"/>
      <c r="AL94" s="304">
        <v>0.13782128763679385</v>
      </c>
      <c r="AM94" s="304">
        <v>0.16894691589757566</v>
      </c>
      <c r="AN94" s="304">
        <v>0.14766300391840889</v>
      </c>
    </row>
    <row r="95" spans="1:40" x14ac:dyDescent="0.2">
      <c r="A95" s="13" t="str">
        <f t="shared" si="80"/>
        <v>Associate professional occupations</v>
      </c>
      <c r="B95" s="305">
        <f t="shared" si="82"/>
        <v>18.70724338987133</v>
      </c>
      <c r="C95" s="305">
        <f t="shared" si="83"/>
        <v>22.864093226966844</v>
      </c>
      <c r="D95" s="305">
        <f t="shared" si="84"/>
        <v>25.423351861671218</v>
      </c>
      <c r="E95" s="305"/>
      <c r="F95" s="304">
        <v>0.13940873983133248</v>
      </c>
      <c r="G95" s="304">
        <v>0.19824436262118539</v>
      </c>
      <c r="H95" s="304">
        <v>0.29837689703722803</v>
      </c>
      <c r="I95" s="304"/>
      <c r="J95" s="304">
        <v>2.0169372178895375</v>
      </c>
      <c r="K95" s="304">
        <v>2.884524807001851</v>
      </c>
      <c r="L95" s="304">
        <v>3.9845695049977885</v>
      </c>
      <c r="M95" s="304"/>
      <c r="N95" s="304">
        <v>5.2594046452190515</v>
      </c>
      <c r="O95" s="304">
        <v>7.2769856786771498</v>
      </c>
      <c r="P95" s="304">
        <v>9.702881905271548</v>
      </c>
      <c r="Q95" s="304"/>
      <c r="R95" s="304">
        <v>2.2083254972519621</v>
      </c>
      <c r="S95" s="304">
        <v>2.355918476915861</v>
      </c>
      <c r="T95" s="304">
        <v>1.824825634247937</v>
      </c>
      <c r="U95" s="304"/>
      <c r="V95" s="304">
        <v>0.99017869616312204</v>
      </c>
      <c r="W95" s="304">
        <v>1.0740302585831962</v>
      </c>
      <c r="X95" s="304">
        <v>1.2314637884012514</v>
      </c>
      <c r="Y95" s="304"/>
      <c r="Z95" s="304">
        <v>4.0334687090367307</v>
      </c>
      <c r="AA95" s="304">
        <v>4.9012921884050451</v>
      </c>
      <c r="AB95" s="304">
        <v>5.3244650645305791</v>
      </c>
      <c r="AC95" s="304"/>
      <c r="AD95" s="304">
        <v>2.7523000041538395</v>
      </c>
      <c r="AE95" s="304">
        <v>2.8943658320878445</v>
      </c>
      <c r="AF95" s="304">
        <v>2.1973642562375151</v>
      </c>
      <c r="AG95" s="304"/>
      <c r="AH95" s="304">
        <v>1.1649986474310923</v>
      </c>
      <c r="AI95" s="304">
        <v>1.1253230753701757</v>
      </c>
      <c r="AJ95" s="304">
        <v>0.74480651687684829</v>
      </c>
      <c r="AK95" s="304"/>
      <c r="AL95" s="304">
        <v>0.14222123289466296</v>
      </c>
      <c r="AM95" s="304">
        <v>0.15340854730453735</v>
      </c>
      <c r="AN95" s="304">
        <v>0.11459829407052009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10.918089068680821</v>
      </c>
      <c r="C96" s="305">
        <f t="shared" si="83"/>
        <v>10.142827203667929</v>
      </c>
      <c r="D96" s="305">
        <f t="shared" si="84"/>
        <v>7.4970230907310258</v>
      </c>
      <c r="E96" s="305"/>
      <c r="F96" s="304">
        <v>5.7715876564681384E-2</v>
      </c>
      <c r="G96" s="304">
        <v>7.6237331118175974E-2</v>
      </c>
      <c r="H96" s="304">
        <v>0.10087375837054921</v>
      </c>
      <c r="I96" s="304"/>
      <c r="J96" s="304">
        <v>0.69729109109475518</v>
      </c>
      <c r="K96" s="304">
        <v>0.92598197728716147</v>
      </c>
      <c r="L96" s="304">
        <v>1.0436067617498743</v>
      </c>
      <c r="M96" s="304"/>
      <c r="N96" s="304">
        <v>1.9886444157516101</v>
      </c>
      <c r="O96" s="304">
        <v>2.3127242298828432</v>
      </c>
      <c r="P96" s="304">
        <v>2.4074044851117153</v>
      </c>
      <c r="Q96" s="304"/>
      <c r="R96" s="304">
        <v>1.1868872656045313</v>
      </c>
      <c r="S96" s="304">
        <v>1.3766939838925196</v>
      </c>
      <c r="T96" s="304">
        <v>1.4408881261108326</v>
      </c>
      <c r="U96" s="304"/>
      <c r="V96" s="304">
        <v>0.76508515455089832</v>
      </c>
      <c r="W96" s="304">
        <v>0.80365767153592527</v>
      </c>
      <c r="X96" s="304">
        <v>0.76326283771633396</v>
      </c>
      <c r="Y96" s="304"/>
      <c r="Z96" s="304">
        <v>2.489519203207633</v>
      </c>
      <c r="AA96" s="304">
        <v>2.3505780955916671</v>
      </c>
      <c r="AB96" s="304">
        <v>1.2402403256107362</v>
      </c>
      <c r="AC96" s="304"/>
      <c r="AD96" s="304">
        <v>2.3426759922871305</v>
      </c>
      <c r="AE96" s="304">
        <v>1.7044599091395651</v>
      </c>
      <c r="AF96" s="304">
        <v>0.42958604012377472</v>
      </c>
      <c r="AG96" s="304"/>
      <c r="AH96" s="304">
        <v>1.2768069412669643</v>
      </c>
      <c r="AI96" s="304">
        <v>0.53137196897687233</v>
      </c>
      <c r="AJ96" s="304">
        <v>5.6041414409516405E-2</v>
      </c>
      <c r="AK96" s="304"/>
      <c r="AL96" s="304">
        <v>0.11346312835261722</v>
      </c>
      <c r="AM96" s="304">
        <v>6.1122036243198966E-2</v>
      </c>
      <c r="AN96" s="304">
        <v>1.5119341527693387E-2</v>
      </c>
    </row>
    <row r="97" spans="1:40" x14ac:dyDescent="0.2">
      <c r="A97" s="13" t="str">
        <f t="shared" si="80"/>
        <v>Skilled trades occupations</v>
      </c>
      <c r="B97" s="305">
        <f t="shared" si="82"/>
        <v>1.1385180864236444</v>
      </c>
      <c r="C97" s="305">
        <f t="shared" si="83"/>
        <v>1.0530676783590087</v>
      </c>
      <c r="D97" s="305">
        <f t="shared" si="84"/>
        <v>0.85598775588038178</v>
      </c>
      <c r="E97" s="304"/>
      <c r="F97" s="304">
        <v>9.4252847412226518E-3</v>
      </c>
      <c r="G97" s="304">
        <v>1.3276541809017998E-2</v>
      </c>
      <c r="H97" s="304">
        <v>1.7123542168447466E-2</v>
      </c>
      <c r="I97" s="304"/>
      <c r="J97" s="304">
        <v>2.3488176616487423E-2</v>
      </c>
      <c r="K97" s="304">
        <v>3.1954756908371851E-2</v>
      </c>
      <c r="L97" s="304">
        <v>4.4656214202145508E-2</v>
      </c>
      <c r="M97" s="304"/>
      <c r="N97" s="304">
        <v>0.10546337696771614</v>
      </c>
      <c r="O97" s="304">
        <v>0.13184466239549084</v>
      </c>
      <c r="P97" s="304">
        <v>0.16483508820710577</v>
      </c>
      <c r="Q97" s="304"/>
      <c r="R97" s="304">
        <v>6.9077519377706897E-2</v>
      </c>
      <c r="S97" s="304">
        <v>7.590467757629403E-2</v>
      </c>
      <c r="T97" s="304">
        <v>8.8773101153840392E-2</v>
      </c>
      <c r="U97" s="304"/>
      <c r="V97" s="304">
        <v>5.3207441942362606E-2</v>
      </c>
      <c r="W97" s="304">
        <v>6.1005796435675913E-2</v>
      </c>
      <c r="X97" s="304">
        <v>7.2824917664603445E-2</v>
      </c>
      <c r="Y97" s="304"/>
      <c r="Z97" s="304">
        <v>0.25848595424008691</v>
      </c>
      <c r="AA97" s="304">
        <v>0.22849965710544767</v>
      </c>
      <c r="AB97" s="304">
        <v>0.1770546063061807</v>
      </c>
      <c r="AC97" s="304"/>
      <c r="AD97" s="304">
        <v>0.40393279146761701</v>
      </c>
      <c r="AE97" s="304">
        <v>0.33822631969963673</v>
      </c>
      <c r="AF97" s="304">
        <v>0.16808842121885181</v>
      </c>
      <c r="AG97" s="304"/>
      <c r="AH97" s="304">
        <v>0.17302377211718795</v>
      </c>
      <c r="AI97" s="304">
        <v>0.1347511181788737</v>
      </c>
      <c r="AJ97" s="304">
        <v>9.8416450651141116E-2</v>
      </c>
      <c r="AK97" s="304"/>
      <c r="AL97" s="304">
        <v>4.2413768953256777E-2</v>
      </c>
      <c r="AM97" s="304">
        <v>3.7604148250200128E-2</v>
      </c>
      <c r="AN97" s="304">
        <v>2.421541430806564E-2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39.371174740236029</v>
      </c>
      <c r="C98" s="305">
        <f t="shared" si="83"/>
        <v>40.343743385152159</v>
      </c>
      <c r="D98" s="305">
        <f t="shared" si="84"/>
        <v>42.737199949332762</v>
      </c>
      <c r="E98" s="304"/>
      <c r="F98" s="304">
        <v>2.2769086514741108E-2</v>
      </c>
      <c r="G98" s="304">
        <v>3.4070834717037708E-2</v>
      </c>
      <c r="H98" s="304">
        <v>4.9905435295285822E-2</v>
      </c>
      <c r="I98" s="304"/>
      <c r="J98" s="304">
        <v>1.2872937583977</v>
      </c>
      <c r="K98" s="304">
        <v>1.8014231128826252</v>
      </c>
      <c r="L98" s="304">
        <v>2.6091724062061097</v>
      </c>
      <c r="M98" s="304"/>
      <c r="N98" s="304">
        <v>4.4289727778876706</v>
      </c>
      <c r="O98" s="304">
        <v>5.4909507444631451</v>
      </c>
      <c r="P98" s="304">
        <v>7.286317944450067</v>
      </c>
      <c r="Q98" s="304"/>
      <c r="R98" s="304">
        <v>3.5270561650219898</v>
      </c>
      <c r="S98" s="304">
        <v>3.5940988185241012</v>
      </c>
      <c r="T98" s="304">
        <v>3.7401176172689499</v>
      </c>
      <c r="U98" s="304"/>
      <c r="V98" s="304">
        <v>2.2650687564368028</v>
      </c>
      <c r="W98" s="304">
        <v>2.4403409801155784</v>
      </c>
      <c r="X98" s="304">
        <v>2.8259553931323218</v>
      </c>
      <c r="Y98" s="304"/>
      <c r="Z98" s="304">
        <v>15.557478985122779</v>
      </c>
      <c r="AA98" s="304">
        <v>16.298451586013002</v>
      </c>
      <c r="AB98" s="304">
        <v>18.135777688703676</v>
      </c>
      <c r="AC98" s="304"/>
      <c r="AD98" s="304">
        <v>10.755096008270097</v>
      </c>
      <c r="AE98" s="304">
        <v>9.7431932976951749</v>
      </c>
      <c r="AF98" s="304">
        <v>7.4399783138970941</v>
      </c>
      <c r="AG98" s="304"/>
      <c r="AH98" s="304">
        <v>1.3561170376105109</v>
      </c>
      <c r="AI98" s="304">
        <v>0.73685144319676743</v>
      </c>
      <c r="AJ98" s="304">
        <v>0.43258645101426274</v>
      </c>
      <c r="AK98" s="304"/>
      <c r="AL98" s="304">
        <v>0.17132216497373995</v>
      </c>
      <c r="AM98" s="304">
        <v>0.20436256754473076</v>
      </c>
      <c r="AN98" s="304">
        <v>0.21738869936499403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1.3356998079078819</v>
      </c>
      <c r="C99" s="305">
        <f t="shared" si="83"/>
        <v>1.4152109213309363</v>
      </c>
      <c r="D99" s="305">
        <f>SUM(H99,L99,P99,T99,X99,AB99,AF99,AJ99,AN99)</f>
        <v>1.4020072409012374</v>
      </c>
      <c r="E99" s="304"/>
      <c r="F99" s="304">
        <v>6.5922053128115617E-3</v>
      </c>
      <c r="G99" s="304">
        <v>9.7324291386859264E-3</v>
      </c>
      <c r="H99" s="304">
        <v>1.1993850166099766E-2</v>
      </c>
      <c r="I99" s="304"/>
      <c r="J99" s="304">
        <v>0.11942662729459075</v>
      </c>
      <c r="K99" s="304">
        <v>0.15447488054910957</v>
      </c>
      <c r="L99" s="304">
        <v>0.1912408147346501</v>
      </c>
      <c r="M99" s="304"/>
      <c r="N99" s="304">
        <v>0.31222413227471635</v>
      </c>
      <c r="O99" s="304">
        <v>0.36204933427996749</v>
      </c>
      <c r="P99" s="304">
        <v>0.4164167878936243</v>
      </c>
      <c r="Q99" s="304"/>
      <c r="R99" s="304">
        <v>0.17147569968629714</v>
      </c>
      <c r="S99" s="304">
        <v>0.16509130205108727</v>
      </c>
      <c r="T99" s="304">
        <v>0.16160300871190825</v>
      </c>
      <c r="U99" s="304"/>
      <c r="V99" s="304">
        <v>0.10196364123436015</v>
      </c>
      <c r="W99" s="304">
        <v>0.11787874342352903</v>
      </c>
      <c r="X99" s="304">
        <v>0.12949677320572403</v>
      </c>
      <c r="Y99" s="304"/>
      <c r="Z99" s="304">
        <v>0.28686267567327089</v>
      </c>
      <c r="AA99" s="304">
        <v>0.29071373150526619</v>
      </c>
      <c r="AB99" s="304">
        <v>0.27837626018623435</v>
      </c>
      <c r="AC99" s="304"/>
      <c r="AD99" s="304">
        <v>0.23471756054482903</v>
      </c>
      <c r="AE99" s="304">
        <v>0.20892012965943133</v>
      </c>
      <c r="AF99" s="304">
        <v>0.12645874418254591</v>
      </c>
      <c r="AG99" s="304"/>
      <c r="AH99" s="304">
        <v>7.5364022321259702E-2</v>
      </c>
      <c r="AI99" s="304">
        <v>7.0870758701409617E-2</v>
      </c>
      <c r="AJ99" s="304">
        <v>4.6066610437431446E-2</v>
      </c>
      <c r="AK99" s="304"/>
      <c r="AL99" s="304">
        <v>2.7073243565746044E-2</v>
      </c>
      <c r="AM99" s="304">
        <v>3.5479612022449786E-2</v>
      </c>
      <c r="AN99" s="304">
        <v>4.0354391383019161E-2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1.0851243380842319</v>
      </c>
      <c r="C100" s="305">
        <f t="shared" si="83"/>
        <v>1.1414947535280691</v>
      </c>
      <c r="D100" s="305">
        <f t="shared" si="84"/>
        <v>0.92051651445144955</v>
      </c>
      <c r="E100" s="304"/>
      <c r="F100" s="304">
        <v>4.8377099973481111E-3</v>
      </c>
      <c r="G100" s="304">
        <v>5.8032517783513189E-3</v>
      </c>
      <c r="H100" s="304">
        <v>7.2939137676137616E-3</v>
      </c>
      <c r="I100" s="304"/>
      <c r="J100" s="304">
        <v>1.6530483591264532E-2</v>
      </c>
      <c r="K100" s="304">
        <v>2.6358324160165182E-2</v>
      </c>
      <c r="L100" s="304">
        <v>3.0811937341877059E-2</v>
      </c>
      <c r="M100" s="304"/>
      <c r="N100" s="304">
        <v>7.7473478582066949E-2</v>
      </c>
      <c r="O100" s="304">
        <v>8.503364204830853E-2</v>
      </c>
      <c r="P100" s="304">
        <v>8.2299050714374669E-2</v>
      </c>
      <c r="Q100" s="304"/>
      <c r="R100" s="304">
        <v>4.5802578031431292E-2</v>
      </c>
      <c r="S100" s="304">
        <v>5.9766091410849528E-2</v>
      </c>
      <c r="T100" s="304">
        <v>6.9949884303197665E-2</v>
      </c>
      <c r="U100" s="304"/>
      <c r="V100" s="304">
        <v>9.4346410542411538E-2</v>
      </c>
      <c r="W100" s="304">
        <v>0.10515228079182944</v>
      </c>
      <c r="X100" s="304">
        <v>0.12151328882054972</v>
      </c>
      <c r="Y100" s="304"/>
      <c r="Z100" s="304">
        <v>0.26336056142758441</v>
      </c>
      <c r="AA100" s="304">
        <v>0.2923603342186365</v>
      </c>
      <c r="AB100" s="304">
        <v>0.2946134832803603</v>
      </c>
      <c r="AC100" s="304"/>
      <c r="AD100" s="304">
        <v>0.22454035798360647</v>
      </c>
      <c r="AE100" s="304">
        <v>0.23961874024352384</v>
      </c>
      <c r="AF100" s="304">
        <v>9.7596294687319937E-2</v>
      </c>
      <c r="AG100" s="304"/>
      <c r="AH100" s="304">
        <v>0.3068291237740165</v>
      </c>
      <c r="AI100" s="304">
        <v>0.26852439087741348</v>
      </c>
      <c r="AJ100" s="304">
        <v>0.15763430088618555</v>
      </c>
      <c r="AK100" s="304"/>
      <c r="AL100" s="304">
        <v>5.1403634154502102E-2</v>
      </c>
      <c r="AM100" s="304">
        <v>5.8877697998991445E-2</v>
      </c>
      <c r="AN100" s="304">
        <v>5.8804360649970827E-2</v>
      </c>
    </row>
    <row r="101" spans="1:40" x14ac:dyDescent="0.2">
      <c r="A101" s="39" t="str">
        <f t="shared" si="80"/>
        <v>Elementary occupations</v>
      </c>
      <c r="B101" s="307">
        <f t="shared" si="82"/>
        <v>4.3922705737505279</v>
      </c>
      <c r="C101" s="307">
        <f t="shared" si="83"/>
        <v>3.7029874834003613</v>
      </c>
      <c r="D101" s="307">
        <f t="shared" si="84"/>
        <v>3.0330591995786618</v>
      </c>
      <c r="E101" s="307"/>
      <c r="F101" s="307">
        <v>1.9279248362284575E-3</v>
      </c>
      <c r="G101" s="307">
        <v>1.9102528858634471E-3</v>
      </c>
      <c r="H101" s="307">
        <v>1.6965439438025504E-3</v>
      </c>
      <c r="I101" s="307"/>
      <c r="J101" s="307">
        <v>4.4836980329904651E-2</v>
      </c>
      <c r="K101" s="307">
        <v>4.9237944245473536E-2</v>
      </c>
      <c r="L101" s="307">
        <v>6.617723589124376E-2</v>
      </c>
      <c r="M101" s="307"/>
      <c r="N101" s="307">
        <v>0.16886336439074254</v>
      </c>
      <c r="O101" s="307">
        <v>0.16136265570169786</v>
      </c>
      <c r="P101" s="307">
        <v>0.19256001822709734</v>
      </c>
      <c r="Q101" s="307"/>
      <c r="R101" s="307">
        <v>0.1802108383095154</v>
      </c>
      <c r="S101" s="307">
        <v>0.28235527728778664</v>
      </c>
      <c r="T101" s="307">
        <v>0.44307348601910268</v>
      </c>
      <c r="U101" s="307"/>
      <c r="V101" s="307">
        <v>0.11197026870019249</v>
      </c>
      <c r="W101" s="307">
        <v>0.11551696230698633</v>
      </c>
      <c r="X101" s="307">
        <v>0.13831520645644291</v>
      </c>
      <c r="Y101" s="307"/>
      <c r="Z101" s="307">
        <v>0.92606940486903999</v>
      </c>
      <c r="AA101" s="307">
        <v>0.78309429498823524</v>
      </c>
      <c r="AB101" s="307">
        <v>0.68659322255989141</v>
      </c>
      <c r="AC101" s="307"/>
      <c r="AD101" s="307">
        <v>1.5849072596839175</v>
      </c>
      <c r="AE101" s="307">
        <v>1.2965826558913305</v>
      </c>
      <c r="AF101" s="307">
        <v>1.020810234645162</v>
      </c>
      <c r="AG101" s="307"/>
      <c r="AH101" s="307">
        <v>1.0677760584652169</v>
      </c>
      <c r="AI101" s="307">
        <v>0.75492053421842864</v>
      </c>
      <c r="AJ101" s="307">
        <v>0.22533528992291479</v>
      </c>
      <c r="AK101" s="307"/>
      <c r="AL101" s="307">
        <v>0.30570847416576985</v>
      </c>
      <c r="AM101" s="307">
        <v>0.25800690587455871</v>
      </c>
      <c r="AN101" s="307">
        <v>0.25849796191300434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Greater Lincolnshire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Greater Lincolnshire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Greater Lincolnshire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Greater Lincolnshire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Greater Lincolnshire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Greater Lincolnshire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Greater Lincolnshire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Greater Lincolnshire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Greater Lincolnshire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0.31577843250998061</v>
      </c>
      <c r="C8" s="69">
        <v>0.40994834668665953</v>
      </c>
      <c r="D8" s="69">
        <v>0.41713119198612725</v>
      </c>
      <c r="E8" s="69">
        <v>0.45382306123124722</v>
      </c>
      <c r="F8" s="69">
        <v>0.60171183168837472</v>
      </c>
      <c r="G8" s="10"/>
      <c r="H8" s="69">
        <f>F8-D8</f>
        <v>0.18458063970224747</v>
      </c>
      <c r="I8" s="69">
        <f>'RD T1'!E36</f>
        <v>0.25151287376412074</v>
      </c>
      <c r="J8" s="69">
        <f>SUM(H8:I8)</f>
        <v>0.43609351346636821</v>
      </c>
      <c r="L8" t="str">
        <f>A8</f>
        <v>11 Corporate managers and directors</v>
      </c>
      <c r="M8" s="69">
        <v>2.7672605552114447</v>
      </c>
      <c r="N8" s="69">
        <v>3.9779490786510161</v>
      </c>
      <c r="O8" s="69">
        <v>3.7091591379940407</v>
      </c>
      <c r="P8" s="69">
        <v>3.9324363586743156</v>
      </c>
      <c r="Q8" s="69">
        <v>5.0903125146877928</v>
      </c>
      <c r="R8" s="10"/>
      <c r="S8" s="69">
        <f>Q8-O8</f>
        <v>1.381153376693752</v>
      </c>
      <c r="T8" s="69">
        <f>'RD T1'!E65</f>
        <v>2.1535765279155448</v>
      </c>
      <c r="U8" s="69">
        <f>SUM(S8:T8)</f>
        <v>3.5347299046092968</v>
      </c>
      <c r="W8" t="str">
        <f>A8</f>
        <v>11 Corporate managers and directors</v>
      </c>
      <c r="X8" s="69">
        <v>7.9095981848491421</v>
      </c>
      <c r="Y8" s="69">
        <v>8.8799884061202814</v>
      </c>
      <c r="Z8" s="69">
        <v>10.10723156395826</v>
      </c>
      <c r="AA8" s="69">
        <v>9.5805509847556234</v>
      </c>
      <c r="AB8" s="69">
        <v>11.485411317032682</v>
      </c>
      <c r="AC8" s="69"/>
      <c r="AD8" s="69">
        <f>AB8-Z8</f>
        <v>1.3781797530744218</v>
      </c>
      <c r="AE8" s="69">
        <f>'RD T1'!E94</f>
        <v>5.9080133811430979</v>
      </c>
      <c r="AF8" s="69">
        <f>SUM(AD8:AE8)</f>
        <v>7.2861931342175197</v>
      </c>
      <c r="AH8" t="str">
        <f>L8</f>
        <v>11 Corporate managers and directors</v>
      </c>
      <c r="AI8" s="69">
        <v>1.6637524921304705</v>
      </c>
      <c r="AJ8" s="69">
        <v>1.7917768230057838</v>
      </c>
      <c r="AK8" s="69">
        <v>2.0099830913093695</v>
      </c>
      <c r="AL8" s="69">
        <v>1.813386895730394</v>
      </c>
      <c r="AM8" s="69">
        <v>2.0299662824813258</v>
      </c>
      <c r="AN8" s="69"/>
      <c r="AO8" s="69">
        <f>AM8-AK8</f>
        <v>1.9983191171956349E-2</v>
      </c>
      <c r="AP8" s="69">
        <f>'RD T1'!E123</f>
        <v>1.0179683966171982</v>
      </c>
      <c r="AQ8" s="69">
        <f>SUM(AO8:AP8)</f>
        <v>1.0379515877891545</v>
      </c>
      <c r="AS8" t="str">
        <f>W8</f>
        <v>11 Corporate managers and directors</v>
      </c>
      <c r="AT8" s="69">
        <v>2.4307625482434627</v>
      </c>
      <c r="AU8" s="69">
        <v>2.498755537286534</v>
      </c>
      <c r="AV8" s="69">
        <v>3.0020866163932811</v>
      </c>
      <c r="AW8" s="69">
        <v>2.6175638019861114</v>
      </c>
      <c r="AX8" s="69">
        <v>2.9873255910566687</v>
      </c>
      <c r="AY8" s="69"/>
      <c r="AZ8" s="69">
        <f>AX8-AV8</f>
        <v>-1.4761025336612388E-2</v>
      </c>
      <c r="BA8" s="69">
        <f>'RD T1'!E152</f>
        <v>1.4670204112220226</v>
      </c>
      <c r="BB8" s="69">
        <f>SUM(AZ8:BA8)</f>
        <v>1.4522593858854103</v>
      </c>
      <c r="BD8" t="str">
        <f>AH8</f>
        <v>11 Corporate managers and directors</v>
      </c>
      <c r="BE8" s="69">
        <v>6.1241566835908472</v>
      </c>
      <c r="BF8" s="69">
        <v>7.759921625546327</v>
      </c>
      <c r="BG8" s="69">
        <v>7.8233317853395645</v>
      </c>
      <c r="BH8" s="69">
        <v>6.8419848394546046</v>
      </c>
      <c r="BI8" s="69">
        <v>7.4708481667728854</v>
      </c>
      <c r="BJ8" s="69"/>
      <c r="BK8" s="69">
        <f>BI8-BG8</f>
        <v>-0.35248361856667909</v>
      </c>
      <c r="BL8" s="69">
        <f>'RD T1'!E181</f>
        <v>3.2036124224258598</v>
      </c>
      <c r="BM8" s="69">
        <f>SUM(BK8:BL8)</f>
        <v>2.8511288038591807</v>
      </c>
      <c r="BO8" t="str">
        <f>AS8</f>
        <v>11 Corporate managers and directors</v>
      </c>
      <c r="BP8" s="69">
        <v>4.8151868024059388</v>
      </c>
      <c r="BQ8" s="69">
        <v>5.5308751873814348</v>
      </c>
      <c r="BR8" s="69">
        <v>5.4757474605823431</v>
      </c>
      <c r="BS8" s="69">
        <v>4.128352148709638</v>
      </c>
      <c r="BT8" s="69">
        <v>3.1816994263442395</v>
      </c>
      <c r="BU8" s="69"/>
      <c r="BV8" s="69">
        <f>BT8-BR8</f>
        <v>-2.2940480342381036</v>
      </c>
      <c r="BW8" s="69">
        <f>'RD T1'!E210</f>
        <v>1.8011984770783944</v>
      </c>
      <c r="BX8" s="69">
        <f>SUM(BV8:BW8)</f>
        <v>-0.49284955715970913</v>
      </c>
      <c r="BZ8" t="str">
        <f>BD8</f>
        <v>11 Corporate managers and directors</v>
      </c>
      <c r="CA8" s="69">
        <v>3.6037048061872659</v>
      </c>
      <c r="CB8" s="69">
        <v>3.8020982375587025</v>
      </c>
      <c r="CC8" s="69">
        <v>4.0699578940993204</v>
      </c>
      <c r="CD8" s="69">
        <v>3.2370779038012683</v>
      </c>
      <c r="CE8" s="69">
        <v>2.3349458291549166</v>
      </c>
      <c r="CF8" s="69"/>
      <c r="CG8" s="69">
        <f>CE8-CC8</f>
        <v>-1.7350120649444039</v>
      </c>
      <c r="CH8" s="69">
        <f>'RD T1'!E239</f>
        <v>1.3588811406471153</v>
      </c>
      <c r="CI8" s="69">
        <f>SUM(CG8:CH8)</f>
        <v>-0.37613092429728856</v>
      </c>
      <c r="CK8" t="str">
        <f>BO8</f>
        <v>11 Corporate managers and directors</v>
      </c>
      <c r="CL8" s="69">
        <v>0.61736228734262277</v>
      </c>
      <c r="CM8" s="69">
        <v>0.78385509032771172</v>
      </c>
      <c r="CN8" s="69">
        <v>0.67050060133760592</v>
      </c>
      <c r="CO8" s="69">
        <v>0.64902915558489516</v>
      </c>
      <c r="CP8" s="69">
        <v>0.59067090914645171</v>
      </c>
      <c r="CQ8" s="69"/>
      <c r="CR8" s="69">
        <f>CP8-CN8</f>
        <v>-7.9829692191154211E-2</v>
      </c>
      <c r="CS8" s="69">
        <f>'RD T1'!E268</f>
        <v>0.22458348304178513</v>
      </c>
      <c r="CT8" s="69">
        <f>SUM(CR8:CS8)</f>
        <v>0.14475379085063092</v>
      </c>
    </row>
    <row r="9" spans="1:98" x14ac:dyDescent="0.2">
      <c r="A9" s="10" t="str">
        <f>name!D5</f>
        <v>12 Other managers and proprietors</v>
      </c>
      <c r="B9" s="69">
        <v>0.14157420793278977</v>
      </c>
      <c r="C9" s="69">
        <v>0.18642673381578556</v>
      </c>
      <c r="D9" s="69">
        <v>0.16496269976498343</v>
      </c>
      <c r="E9" s="69">
        <v>0.20765091666750179</v>
      </c>
      <c r="F9" s="69">
        <v>0.29594206198969469</v>
      </c>
      <c r="H9" s="69">
        <f t="shared" ref="H9:H32" si="26">F9-D9</f>
        <v>0.13097936222471127</v>
      </c>
      <c r="I9" s="69">
        <f>'RD T1'!E37</f>
        <v>0.13069087123807185</v>
      </c>
      <c r="J9" s="69">
        <f t="shared" ref="J9:J32" si="27">SUM(H9:I9)</f>
        <v>0.26167023346278312</v>
      </c>
      <c r="L9" t="str">
        <f t="shared" ref="L9:L32" si="28">A9</f>
        <v>12 Other managers and proprietors</v>
      </c>
      <c r="M9" s="69">
        <v>1.15356962036711</v>
      </c>
      <c r="N9" s="69">
        <v>1.5826905146785493</v>
      </c>
      <c r="O9" s="69">
        <v>1.4639151183220365</v>
      </c>
      <c r="P9" s="69">
        <v>1.7843618518391198</v>
      </c>
      <c r="Q9" s="69">
        <v>2.5687214179745523</v>
      </c>
      <c r="S9" s="69">
        <f t="shared" ref="S9:S35" si="29">Q9-O9</f>
        <v>1.1048062996525159</v>
      </c>
      <c r="T9" s="69">
        <f>'RD T1'!E66</f>
        <v>1.0993322092985649</v>
      </c>
      <c r="U9" s="69">
        <f t="shared" ref="U9:U32" si="30">SUM(S9:T9)</f>
        <v>2.2041385089510808</v>
      </c>
      <c r="W9" t="str">
        <f t="shared" ref="W9:W32" si="31">A9</f>
        <v>12 Other managers and proprietors</v>
      </c>
      <c r="X9" s="69">
        <v>3.1069298910253691</v>
      </c>
      <c r="Y9" s="69">
        <v>3.2805761493851771</v>
      </c>
      <c r="Z9" s="69">
        <v>3.6975206687357849</v>
      </c>
      <c r="AA9" s="69">
        <v>4.0605589250514127</v>
      </c>
      <c r="AB9" s="69">
        <v>5.1903732488446197</v>
      </c>
      <c r="AC9" s="69"/>
      <c r="AD9" s="69">
        <f t="shared" ref="AD9:AD32" si="32">AB9-Z9</f>
        <v>1.4928525801088348</v>
      </c>
      <c r="AE9" s="69">
        <f>'RD T1'!E95</f>
        <v>2.6687315970471071</v>
      </c>
      <c r="AF9" s="69">
        <f t="shared" ref="AF9:AF32" si="33">SUM(AD9:AE9)</f>
        <v>4.1615841771559419</v>
      </c>
      <c r="AH9" t="str">
        <f t="shared" ref="AH9:AH32" si="34">L9</f>
        <v>12 Other managers and proprietors</v>
      </c>
      <c r="AI9" s="69">
        <v>0.91419831280338948</v>
      </c>
      <c r="AJ9" s="69">
        <v>0.96014993607739518</v>
      </c>
      <c r="AK9" s="69">
        <v>1.107411270016369</v>
      </c>
      <c r="AL9" s="69">
        <v>1.1099125846460034</v>
      </c>
      <c r="AM9" s="69">
        <v>1.3732970015033099</v>
      </c>
      <c r="AN9" s="69"/>
      <c r="AO9" s="69">
        <f t="shared" ref="AO9:AO32" si="35">AM9-AK9</f>
        <v>0.26588573148694095</v>
      </c>
      <c r="AP9" s="69">
        <f>'RD T1'!E124</f>
        <v>0.72714428277960763</v>
      </c>
      <c r="AQ9" s="69">
        <f t="shared" ref="AQ9:AQ32" si="36">SUM(AO9:AP9)</f>
        <v>0.99303001426654858</v>
      </c>
      <c r="AS9" t="str">
        <f t="shared" ref="AS9:AS32" si="37">W9</f>
        <v>12 Other managers and proprietors</v>
      </c>
      <c r="AT9" s="69">
        <v>1.0335099961954541</v>
      </c>
      <c r="AU9" s="69">
        <v>1.0429666325823981</v>
      </c>
      <c r="AV9" s="69">
        <v>1.2159975935663756</v>
      </c>
      <c r="AW9" s="69">
        <v>1.3095745812412964</v>
      </c>
      <c r="AX9" s="69">
        <v>1.5974877412705082</v>
      </c>
      <c r="AY9" s="69"/>
      <c r="AZ9" s="69">
        <f t="shared" ref="AZ9:AZ32" si="38">AX9-AV9</f>
        <v>0.38149014770413259</v>
      </c>
      <c r="BA9" s="69">
        <f>'RD T1'!E153</f>
        <v>0.81028432785914284</v>
      </c>
      <c r="BB9" s="69">
        <f t="shared" ref="BB9:BB32" si="39">SUM(AZ9:BA9)</f>
        <v>1.1917744755632755</v>
      </c>
      <c r="BD9" t="str">
        <f t="shared" ref="BD9:BD32" si="40">AH9</f>
        <v>12 Other managers and proprietors</v>
      </c>
      <c r="BE9" s="69">
        <v>3.0223707739639254</v>
      </c>
      <c r="BF9" s="69">
        <v>3.2775767416486041</v>
      </c>
      <c r="BG9" s="69">
        <v>3.5490332657397783</v>
      </c>
      <c r="BH9" s="69">
        <v>3.5749873180927532</v>
      </c>
      <c r="BI9" s="69">
        <v>3.9921191232210194</v>
      </c>
      <c r="BJ9" s="69"/>
      <c r="BK9" s="69">
        <f t="shared" ref="BK9:BK32" si="41">BI9-BG9</f>
        <v>0.44308585748124107</v>
      </c>
      <c r="BL9" s="69">
        <f>'RD T1'!E182</f>
        <v>1.657594684856327</v>
      </c>
      <c r="BM9" s="69">
        <f t="shared" ref="BM9:BM32" si="42">SUM(BK9:BL9)</f>
        <v>2.1006805423375683</v>
      </c>
      <c r="BO9" t="str">
        <f t="shared" ref="BO9:BO32" si="43">AS9</f>
        <v>12 Other managers and proprietors</v>
      </c>
      <c r="BP9" s="69">
        <v>3.1365588343495454</v>
      </c>
      <c r="BQ9" s="69">
        <v>3.507373611331444</v>
      </c>
      <c r="BR9" s="69">
        <v>3.4400075515962465</v>
      </c>
      <c r="BS9" s="69">
        <v>3.2001904394563581</v>
      </c>
      <c r="BT9" s="69">
        <v>2.8165742884153424</v>
      </c>
      <c r="BU9" s="69"/>
      <c r="BV9" s="69">
        <f t="shared" ref="BV9:BV32" si="44">BT9-BR9</f>
        <v>-0.62343326318090408</v>
      </c>
      <c r="BW9" s="69">
        <f>'RD T1'!E211</f>
        <v>1.6179932697180039</v>
      </c>
      <c r="BX9" s="69">
        <f t="shared" ref="BX9:BX32" si="45">SUM(BV9:BW9)</f>
        <v>0.99456000653709986</v>
      </c>
      <c r="BZ9" t="str">
        <f t="shared" ref="BZ9:BZ32" si="46">BD9</f>
        <v>12 Other managers and proprietors</v>
      </c>
      <c r="CA9" s="69">
        <v>2.2708325141677603</v>
      </c>
      <c r="CB9" s="69">
        <v>2.1382961398329869</v>
      </c>
      <c r="CC9" s="69">
        <v>2.2721386381501869</v>
      </c>
      <c r="CD9" s="69">
        <v>2.0381498163774059</v>
      </c>
      <c r="CE9" s="69">
        <v>1.4037117145422517</v>
      </c>
      <c r="CF9" s="69"/>
      <c r="CG9" s="69">
        <f t="shared" ref="CG9:CG32" si="47">CE9-CC9</f>
        <v>-0.86842692360793516</v>
      </c>
      <c r="CH9" s="69">
        <f>'RD T1'!E240</f>
        <v>0.85656002170552026</v>
      </c>
      <c r="CI9" s="69">
        <f t="shared" ref="CI9:CI32" si="48">SUM(CG9:CH9)</f>
        <v>-1.1866901902414906E-2</v>
      </c>
      <c r="CK9" t="str">
        <f t="shared" ref="CK9:CK32" si="49">BO9</f>
        <v>12 Other managers and proprietors</v>
      </c>
      <c r="CL9" s="69">
        <v>0.70348823325610588</v>
      </c>
      <c r="CM9" s="69">
        <v>0.80548951306150662</v>
      </c>
      <c r="CN9" s="69">
        <v>0.71217078921417365</v>
      </c>
      <c r="CO9" s="69">
        <v>0.84682834006647412</v>
      </c>
      <c r="CP9" s="69">
        <v>0.93238913387878941</v>
      </c>
      <c r="CQ9" s="69"/>
      <c r="CR9" s="69">
        <f t="shared" ref="CR9:CR32" si="50">CP9-CN9</f>
        <v>0.22021834466461576</v>
      </c>
      <c r="CS9" s="69">
        <f>'RD T1'!E269</f>
        <v>0.32751984905426668</v>
      </c>
      <c r="CT9" s="69">
        <f t="shared" ref="CT9:CT32" si="51">SUM(CR9:CS9)</f>
        <v>0.54773819371888244</v>
      </c>
    </row>
    <row r="10" spans="1:98" x14ac:dyDescent="0.2">
      <c r="A10" s="10" t="str">
        <f>name!D6</f>
        <v>21 Science, research, engineering and technology professionals</v>
      </c>
      <c r="B10" s="69">
        <v>0.88118493499381501</v>
      </c>
      <c r="C10" s="69">
        <v>1.2092507538861998</v>
      </c>
      <c r="D10" s="69">
        <v>1.1795527442345379</v>
      </c>
      <c r="E10" s="69">
        <v>1.6255120577783841</v>
      </c>
      <c r="F10" s="69">
        <v>2.183568369191434</v>
      </c>
      <c r="G10" s="11"/>
      <c r="H10" s="69">
        <f t="shared" si="26"/>
        <v>1.0040156249568961</v>
      </c>
      <c r="I10" s="69">
        <f>'RD T1'!E38</f>
        <v>0.65460031449624601</v>
      </c>
      <c r="J10" s="69">
        <f t="shared" si="27"/>
        <v>1.6586159394531421</v>
      </c>
      <c r="L10" t="str">
        <f t="shared" si="28"/>
        <v>21 Science, research, engineering and technology professionals</v>
      </c>
      <c r="M10" s="69">
        <v>3.2524268545951021</v>
      </c>
      <c r="N10" s="69">
        <v>4.4646848110113302</v>
      </c>
      <c r="O10" s="69">
        <v>4.4020512238924958</v>
      </c>
      <c r="P10" s="69">
        <v>6.4989234197059274</v>
      </c>
      <c r="Q10" s="69">
        <v>8.9689926153910893</v>
      </c>
      <c r="R10" s="11"/>
      <c r="S10" s="69">
        <f t="shared" si="29"/>
        <v>4.5669413914985935</v>
      </c>
      <c r="T10" s="69">
        <f>'RD T1'!E67</f>
        <v>2.7709238787396169</v>
      </c>
      <c r="U10" s="69">
        <f t="shared" si="30"/>
        <v>7.3378652702382103</v>
      </c>
      <c r="W10" t="str">
        <f t="shared" si="31"/>
        <v>21 Science, research, engineering and technology professionals</v>
      </c>
      <c r="X10" s="69">
        <v>7.2921390280084415</v>
      </c>
      <c r="Y10" s="69">
        <v>7.4002275404358588</v>
      </c>
      <c r="Z10" s="69">
        <v>8.484863383096318</v>
      </c>
      <c r="AA10" s="69">
        <v>10.214823554432519</v>
      </c>
      <c r="AB10" s="69">
        <v>11.712657579040988</v>
      </c>
      <c r="AC10" s="69"/>
      <c r="AD10" s="69">
        <f t="shared" si="32"/>
        <v>3.2277941959446697</v>
      </c>
      <c r="AE10" s="69">
        <f>'RD T1'!E96</f>
        <v>4.1490246926974539</v>
      </c>
      <c r="AF10" s="69">
        <f t="shared" si="33"/>
        <v>7.3768188886421235</v>
      </c>
      <c r="AH10" t="str">
        <f t="shared" si="34"/>
        <v>21 Science, research, engineering and technology professionals</v>
      </c>
      <c r="AI10" s="69">
        <v>0.82309582951598914</v>
      </c>
      <c r="AJ10" s="69">
        <v>0.81105418377551974</v>
      </c>
      <c r="AK10" s="69">
        <v>0.98127955071802453</v>
      </c>
      <c r="AL10" s="69">
        <v>1.1723807113600029</v>
      </c>
      <c r="AM10" s="69">
        <v>1.417208690363009</v>
      </c>
      <c r="AN10" s="69"/>
      <c r="AO10" s="69">
        <f t="shared" si="35"/>
        <v>0.43592913964498448</v>
      </c>
      <c r="AP10" s="69">
        <f>'RD T1'!E125</f>
        <v>0.48839823433652307</v>
      </c>
      <c r="AQ10" s="69">
        <f t="shared" si="36"/>
        <v>0.92432737398150755</v>
      </c>
      <c r="AS10" t="str">
        <f t="shared" si="37"/>
        <v>21 Science, research, engineering and technology professionals</v>
      </c>
      <c r="AT10" s="69">
        <v>2.4381580259645994</v>
      </c>
      <c r="AU10" s="69">
        <v>2.2449217366556447</v>
      </c>
      <c r="AV10" s="69">
        <v>2.7629090705919492</v>
      </c>
      <c r="AW10" s="69">
        <v>3.0886035254946949</v>
      </c>
      <c r="AX10" s="69">
        <v>3.4250454497380196</v>
      </c>
      <c r="AY10" s="69"/>
      <c r="AZ10" s="69">
        <f t="shared" si="38"/>
        <v>0.66213637914607038</v>
      </c>
      <c r="BA10" s="69">
        <f>'RD T1'!E154</f>
        <v>1.124685617049505</v>
      </c>
      <c r="BB10" s="69">
        <f t="shared" si="39"/>
        <v>1.7868219961955754</v>
      </c>
      <c r="BD10" t="str">
        <f t="shared" si="40"/>
        <v>21 Science, research, engineering and technology professionals</v>
      </c>
      <c r="BE10" s="69">
        <v>4.0904278829261393</v>
      </c>
      <c r="BF10" s="69">
        <v>5.1504681756539075</v>
      </c>
      <c r="BG10" s="69">
        <v>5.2066510036602676</v>
      </c>
      <c r="BH10" s="69">
        <v>6.3552441353517199</v>
      </c>
      <c r="BI10" s="69">
        <v>7.1806299268421654</v>
      </c>
      <c r="BJ10" s="69"/>
      <c r="BK10" s="69">
        <f t="shared" si="41"/>
        <v>1.9739789231818978</v>
      </c>
      <c r="BL10" s="69">
        <f>'RD T1'!E183</f>
        <v>2.0586316103084212</v>
      </c>
      <c r="BM10" s="69">
        <f t="shared" si="42"/>
        <v>4.0326105334903186</v>
      </c>
      <c r="BO10" t="str">
        <f t="shared" si="43"/>
        <v>21 Science, research, engineering and technology professionals</v>
      </c>
      <c r="BP10" s="69">
        <v>2.6385930500975276</v>
      </c>
      <c r="BQ10" s="69">
        <v>2.9155885343805168</v>
      </c>
      <c r="BR10" s="69">
        <v>2.9786324461879756</v>
      </c>
      <c r="BS10" s="69">
        <v>3.2131997827463241</v>
      </c>
      <c r="BT10" s="69">
        <v>2.949904234679297</v>
      </c>
      <c r="BU10" s="69"/>
      <c r="BV10" s="69">
        <f t="shared" si="44"/>
        <v>-2.8728211508678658E-2</v>
      </c>
      <c r="BW10" s="69">
        <f>'RD T1'!E212</f>
        <v>1.042127770316726</v>
      </c>
      <c r="BX10" s="69">
        <f t="shared" si="45"/>
        <v>1.0133995588080473</v>
      </c>
      <c r="BZ10" t="str">
        <f t="shared" si="46"/>
        <v>21 Science, research, engineering and technology professionals</v>
      </c>
      <c r="CA10" s="69">
        <v>1.5563811225262714</v>
      </c>
      <c r="CB10" s="69">
        <v>1.636969797224938</v>
      </c>
      <c r="CC10" s="69">
        <v>1.7472019807772543</v>
      </c>
      <c r="CD10" s="69">
        <v>1.792809685159924</v>
      </c>
      <c r="CE10" s="69">
        <v>1.2461517091737078</v>
      </c>
      <c r="CF10" s="69"/>
      <c r="CG10" s="69">
        <f t="shared" si="47"/>
        <v>-0.50105027160354654</v>
      </c>
      <c r="CH10" s="69">
        <f>'RD T1'!E241</f>
        <v>0.52333531666930511</v>
      </c>
      <c r="CI10" s="69">
        <f t="shared" si="48"/>
        <v>2.2285045065758569E-2</v>
      </c>
      <c r="CK10" t="str">
        <f t="shared" si="49"/>
        <v>21 Science, research, engineering and technology professionals</v>
      </c>
      <c r="CL10" s="69">
        <v>0.28674855065427202</v>
      </c>
      <c r="CM10" s="69">
        <v>0.36159398626470496</v>
      </c>
      <c r="CN10" s="69">
        <v>0.34438228305067559</v>
      </c>
      <c r="CO10" s="69">
        <v>0.53172148718857271</v>
      </c>
      <c r="CP10" s="69">
        <v>0.50807025944670969</v>
      </c>
      <c r="CQ10" s="69"/>
      <c r="CR10" s="69">
        <f t="shared" si="50"/>
        <v>0.16368797639603411</v>
      </c>
      <c r="CS10" s="69">
        <f>'RD T1'!E270</f>
        <v>0.14458888299456238</v>
      </c>
      <c r="CT10" s="69">
        <f t="shared" si="51"/>
        <v>0.30827685939059646</v>
      </c>
    </row>
    <row r="11" spans="1:98" x14ac:dyDescent="0.2">
      <c r="A11" s="10" t="str">
        <f>name!D7</f>
        <v>22 Health professionals</v>
      </c>
      <c r="B11" s="69">
        <v>0.99051067383038149</v>
      </c>
      <c r="C11" s="69">
        <v>1.4252000544061831</v>
      </c>
      <c r="D11" s="69">
        <v>1.2963197931675607</v>
      </c>
      <c r="E11" s="69">
        <v>1.5856009513884137</v>
      </c>
      <c r="F11" s="69">
        <v>2.0284770163845507</v>
      </c>
      <c r="G11" s="11"/>
      <c r="H11" s="69">
        <f t="shared" si="26"/>
        <v>0.73215722321698995</v>
      </c>
      <c r="I11" s="69">
        <f>'RD T1'!E39</f>
        <v>0.77889464976487655</v>
      </c>
      <c r="J11" s="69">
        <f t="shared" si="27"/>
        <v>1.5110518729818665</v>
      </c>
      <c r="L11" t="str">
        <f t="shared" si="28"/>
        <v>22 Health professionals</v>
      </c>
      <c r="M11" s="69">
        <v>2.9491142929275749</v>
      </c>
      <c r="N11" s="69">
        <v>4.3633482574349909</v>
      </c>
      <c r="O11" s="69">
        <v>3.8115023550599458</v>
      </c>
      <c r="P11" s="69">
        <v>4.2427841447777714</v>
      </c>
      <c r="Q11" s="69">
        <v>5.1745248841407383</v>
      </c>
      <c r="R11" s="11"/>
      <c r="S11" s="69">
        <f t="shared" si="29"/>
        <v>1.3630225290807925</v>
      </c>
      <c r="T11" s="69">
        <f>'RD T1'!E68</f>
        <v>2.0938607654629484</v>
      </c>
      <c r="U11" s="69">
        <f t="shared" si="30"/>
        <v>3.4568832945437409</v>
      </c>
      <c r="W11" t="str">
        <f t="shared" si="31"/>
        <v>22 Health professionals</v>
      </c>
      <c r="X11" s="69">
        <v>6.9733806006495866</v>
      </c>
      <c r="Y11" s="69">
        <v>8.0330089566009839</v>
      </c>
      <c r="Z11" s="69">
        <v>8.5951494090910519</v>
      </c>
      <c r="AA11" s="69">
        <v>8.825030687978586</v>
      </c>
      <c r="AB11" s="69">
        <v>10.205841912928857</v>
      </c>
      <c r="AC11" s="69"/>
      <c r="AD11" s="69">
        <f t="shared" si="32"/>
        <v>1.6106925038378055</v>
      </c>
      <c r="AE11" s="69">
        <f>'RD T1'!E97</f>
        <v>5.4506680425885277</v>
      </c>
      <c r="AF11" s="69">
        <f t="shared" si="33"/>
        <v>7.0613605464263332</v>
      </c>
      <c r="AH11" t="str">
        <f t="shared" si="34"/>
        <v>22 Health professionals</v>
      </c>
      <c r="AI11" s="69">
        <v>3.617921040520371</v>
      </c>
      <c r="AJ11" s="69">
        <v>2.8274609149593624</v>
      </c>
      <c r="AK11" s="69">
        <v>2.7563466086949155</v>
      </c>
      <c r="AL11" s="69">
        <v>1.5163710207563099</v>
      </c>
      <c r="AM11" s="69">
        <v>0.67376300053496574</v>
      </c>
      <c r="AN11" s="69"/>
      <c r="AO11" s="69">
        <f t="shared" si="35"/>
        <v>-2.0825836081599496</v>
      </c>
      <c r="AP11" s="69">
        <f>'RD T1'!E126</f>
        <v>0.53189768839809493</v>
      </c>
      <c r="AQ11" s="69">
        <f t="shared" si="36"/>
        <v>-1.5506859197618548</v>
      </c>
      <c r="AS11" t="str">
        <f t="shared" si="37"/>
        <v>22 Health professionals</v>
      </c>
      <c r="AT11" s="69">
        <v>0.45629087136784807</v>
      </c>
      <c r="AU11" s="69">
        <v>0.53940039581870036</v>
      </c>
      <c r="AV11" s="69">
        <v>0.62531849444881504</v>
      </c>
      <c r="AW11" s="69">
        <v>0.64329756135983962</v>
      </c>
      <c r="AX11" s="69">
        <v>0.74526376357576807</v>
      </c>
      <c r="AY11" s="69"/>
      <c r="AZ11" s="69">
        <f t="shared" si="38"/>
        <v>0.11994526912695302</v>
      </c>
      <c r="BA11" s="69">
        <f>'RD T1'!E155</f>
        <v>0.35441935429514182</v>
      </c>
      <c r="BB11" s="69">
        <f t="shared" si="39"/>
        <v>0.47436462342209484</v>
      </c>
      <c r="BD11" t="str">
        <f t="shared" si="40"/>
        <v>22 Health professionals</v>
      </c>
      <c r="BE11" s="69">
        <v>1.7266264979616628</v>
      </c>
      <c r="BF11" s="69">
        <v>2.1594988820641858</v>
      </c>
      <c r="BG11" s="69">
        <v>2.363968544148388</v>
      </c>
      <c r="BH11" s="69">
        <v>2.3211640204047295</v>
      </c>
      <c r="BI11" s="69">
        <v>2.4284459488250336</v>
      </c>
      <c r="BJ11" s="69"/>
      <c r="BK11" s="69">
        <f t="shared" si="41"/>
        <v>6.4477404676645644E-2</v>
      </c>
      <c r="BL11" s="69">
        <f>'RD T1'!E184</f>
        <v>1.2664711178166477</v>
      </c>
      <c r="BM11" s="69">
        <f t="shared" si="42"/>
        <v>1.3309485224932933</v>
      </c>
      <c r="BO11" t="str">
        <f t="shared" si="43"/>
        <v>22 Health professionals</v>
      </c>
      <c r="BP11" s="69">
        <v>1.3871319009157868</v>
      </c>
      <c r="BQ11" s="69">
        <v>1.6149844525405317</v>
      </c>
      <c r="BR11" s="69">
        <v>1.7208496416992762</v>
      </c>
      <c r="BS11" s="69">
        <v>1.4990343087490803</v>
      </c>
      <c r="BT11" s="69">
        <v>1.1800673692667123</v>
      </c>
      <c r="BU11" s="69"/>
      <c r="BV11" s="69">
        <f t="shared" si="44"/>
        <v>-0.54078227243256394</v>
      </c>
      <c r="BW11" s="69">
        <f>'RD T1'!E213</f>
        <v>0.7094566640400537</v>
      </c>
      <c r="BX11" s="69">
        <f t="shared" si="45"/>
        <v>0.16867439160748976</v>
      </c>
      <c r="BZ11" t="str">
        <f t="shared" si="46"/>
        <v>22 Health professionals</v>
      </c>
      <c r="CA11" s="69">
        <v>0.96565339366815528</v>
      </c>
      <c r="CB11" s="69">
        <v>0.92310691999009031</v>
      </c>
      <c r="CC11" s="69">
        <v>0.9322508015506018</v>
      </c>
      <c r="CD11" s="69">
        <v>0.97377313821976186</v>
      </c>
      <c r="CE11" s="69">
        <v>0.6513560174970211</v>
      </c>
      <c r="CF11" s="69"/>
      <c r="CG11" s="69">
        <f t="shared" si="47"/>
        <v>-0.2808947840535807</v>
      </c>
      <c r="CH11" s="69">
        <f>'RD T1'!E242</f>
        <v>0.36128137086486567</v>
      </c>
      <c r="CI11" s="69">
        <f t="shared" si="48"/>
        <v>8.0386586811284966E-2</v>
      </c>
      <c r="CK11" t="str">
        <f t="shared" si="49"/>
        <v>22 Health professionals</v>
      </c>
      <c r="CL11" s="69">
        <v>8.2185448119469331E-2</v>
      </c>
      <c r="CM11" s="69">
        <v>0.10942993473113455</v>
      </c>
      <c r="CN11" s="69">
        <v>0.10299641085245206</v>
      </c>
      <c r="CO11" s="69">
        <v>0.11875463381039873</v>
      </c>
      <c r="CP11" s="69">
        <v>0.11559269330834007</v>
      </c>
      <c r="CQ11" s="69"/>
      <c r="CR11" s="69">
        <f t="shared" si="50"/>
        <v>1.2596282455888008E-2</v>
      </c>
      <c r="CS11" s="69">
        <f>'RD T1'!E271</f>
        <v>4.6441737031095352E-2</v>
      </c>
      <c r="CT11" s="69">
        <f t="shared" si="51"/>
        <v>5.903801948698336E-2</v>
      </c>
    </row>
    <row r="12" spans="1:98" x14ac:dyDescent="0.2">
      <c r="A12" s="10" t="str">
        <f>name!D8</f>
        <v>23 Teaching and other educational professionals</v>
      </c>
      <c r="B12" s="69">
        <v>1.4948969906741851</v>
      </c>
      <c r="C12" s="69">
        <v>1.6949965289485833</v>
      </c>
      <c r="D12" s="69">
        <v>1.6567646521892918</v>
      </c>
      <c r="E12" s="69">
        <v>1.7510927730941084</v>
      </c>
      <c r="F12" s="69">
        <v>1.9800756478399322</v>
      </c>
      <c r="G12" s="11"/>
      <c r="H12" s="69">
        <f t="shared" si="26"/>
        <v>0.32331099565064036</v>
      </c>
      <c r="I12" s="69">
        <f>'RD T1'!E40</f>
        <v>0.83807404558787035</v>
      </c>
      <c r="J12" s="69">
        <f t="shared" si="27"/>
        <v>1.1613850412385107</v>
      </c>
      <c r="L12" t="str">
        <f t="shared" si="28"/>
        <v>23 Teaching and other educational professionals</v>
      </c>
      <c r="M12" s="69">
        <v>7.8364301217350398</v>
      </c>
      <c r="N12" s="69">
        <v>9.3885002296385913</v>
      </c>
      <c r="O12" s="69">
        <v>9.0602830466007909</v>
      </c>
      <c r="P12" s="69">
        <v>9.4279685828798989</v>
      </c>
      <c r="Q12" s="69">
        <v>10.636409495562843</v>
      </c>
      <c r="R12" s="11"/>
      <c r="S12" s="69">
        <f t="shared" si="29"/>
        <v>1.5761264489620519</v>
      </c>
      <c r="T12" s="69">
        <f>'RD T1'!E69</f>
        <v>4.6277093181880744</v>
      </c>
      <c r="U12" s="69">
        <f t="shared" si="30"/>
        <v>6.2038357671501263</v>
      </c>
      <c r="W12" t="str">
        <f t="shared" si="31"/>
        <v>23 Teaching and other educational professionals</v>
      </c>
      <c r="X12" s="69">
        <v>5.6939415055779694</v>
      </c>
      <c r="Y12" s="69">
        <v>4.6605348911718405</v>
      </c>
      <c r="Z12" s="69">
        <v>5.4689732190269336</v>
      </c>
      <c r="AA12" s="69">
        <v>4.1990341259416413</v>
      </c>
      <c r="AB12" s="69">
        <v>3.418037641478779</v>
      </c>
      <c r="AC12" s="69"/>
      <c r="AD12" s="69">
        <f t="shared" si="32"/>
        <v>-2.0509355775481546</v>
      </c>
      <c r="AE12" s="69">
        <f>'RD T1'!E98</f>
        <v>2.2203170184650318</v>
      </c>
      <c r="AF12" s="69">
        <f t="shared" si="33"/>
        <v>0.16938144091687724</v>
      </c>
      <c r="AH12" t="str">
        <f t="shared" si="34"/>
        <v>23 Teaching and other educational professionals</v>
      </c>
      <c r="AI12" s="69">
        <v>0.8318386737646376</v>
      </c>
      <c r="AJ12" s="69">
        <v>0.45065181511297653</v>
      </c>
      <c r="AK12" s="69">
        <v>0.45639461613226062</v>
      </c>
      <c r="AL12" s="69">
        <v>0.23588762104712868</v>
      </c>
      <c r="AM12" s="69">
        <v>0.24303747919877641</v>
      </c>
      <c r="AN12" s="69"/>
      <c r="AO12" s="69">
        <f t="shared" si="35"/>
        <v>-0.21335713693348421</v>
      </c>
      <c r="AP12" s="69">
        <f>'RD T1'!E127</f>
        <v>7.5916687804523736E-2</v>
      </c>
      <c r="AQ12" s="69">
        <f t="shared" si="36"/>
        <v>-0.13744044912896047</v>
      </c>
      <c r="AS12" t="str">
        <f t="shared" si="37"/>
        <v>23 Teaching and other educational professionals</v>
      </c>
      <c r="AT12" s="69">
        <v>0.25019420535260994</v>
      </c>
      <c r="AU12" s="69">
        <v>0.21677447618688755</v>
      </c>
      <c r="AV12" s="69">
        <v>0.27186356080578344</v>
      </c>
      <c r="AW12" s="69">
        <v>0.22085814744201693</v>
      </c>
      <c r="AX12" s="69">
        <v>0.20637999220826261</v>
      </c>
      <c r="AY12" s="69"/>
      <c r="AZ12" s="69">
        <f t="shared" si="38"/>
        <v>-6.548356859752083E-2</v>
      </c>
      <c r="BA12" s="69">
        <f>'RD T1'!E156</f>
        <v>0.10940189355676817</v>
      </c>
      <c r="BB12" s="69">
        <f t="shared" si="39"/>
        <v>4.3918324959247343E-2</v>
      </c>
      <c r="BD12" t="str">
        <f t="shared" si="40"/>
        <v>23 Teaching and other educational professionals</v>
      </c>
      <c r="BE12" s="69">
        <v>0.87464381890809761</v>
      </c>
      <c r="BF12" s="69">
        <v>0.95458512188676314</v>
      </c>
      <c r="BG12" s="69">
        <v>1.0951048960004408</v>
      </c>
      <c r="BH12" s="69">
        <v>0.98477332536298945</v>
      </c>
      <c r="BI12" s="69">
        <v>1.1305720533346759</v>
      </c>
      <c r="BJ12" s="69"/>
      <c r="BK12" s="69">
        <f t="shared" si="41"/>
        <v>3.5467157334235111E-2</v>
      </c>
      <c r="BL12" s="69">
        <f>'RD T1'!E185</f>
        <v>0.45094211469191525</v>
      </c>
      <c r="BM12" s="69">
        <f t="shared" si="42"/>
        <v>0.48640927202615036</v>
      </c>
      <c r="BO12" t="str">
        <f t="shared" si="43"/>
        <v>23 Teaching and other educational professionals</v>
      </c>
      <c r="BP12" s="69">
        <v>0.65728243329345259</v>
      </c>
      <c r="BQ12" s="69">
        <v>0.63817949873549118</v>
      </c>
      <c r="BR12" s="69">
        <v>0.73412841755982594</v>
      </c>
      <c r="BS12" s="69">
        <v>0.57295368556057258</v>
      </c>
      <c r="BT12" s="69">
        <v>0.4564158698607016</v>
      </c>
      <c r="BU12" s="69"/>
      <c r="BV12" s="69">
        <f t="shared" si="44"/>
        <v>-0.27771254769912435</v>
      </c>
      <c r="BW12" s="69">
        <f>'RD T1'!E214</f>
        <v>0.26746086880964515</v>
      </c>
      <c r="BX12" s="69">
        <f t="shared" si="45"/>
        <v>-1.0251678889479199E-2</v>
      </c>
      <c r="BZ12" t="str">
        <f t="shared" si="46"/>
        <v>23 Teaching and other educational professionals</v>
      </c>
      <c r="CA12" s="69">
        <v>0.52247864157796053</v>
      </c>
      <c r="CB12" s="69">
        <v>0.4443221373020666</v>
      </c>
      <c r="CC12" s="69">
        <v>0.53365107742351248</v>
      </c>
      <c r="CD12" s="69">
        <v>0.46707798086118257</v>
      </c>
      <c r="CE12" s="69">
        <v>0.31923340850186532</v>
      </c>
      <c r="CF12" s="69"/>
      <c r="CG12" s="69">
        <f t="shared" si="47"/>
        <v>-0.21441766892164715</v>
      </c>
      <c r="CH12" s="69">
        <f>'RD T1'!E243</f>
        <v>0.18908145158552994</v>
      </c>
      <c r="CI12" s="69">
        <f t="shared" si="48"/>
        <v>-2.5336217336117212E-2</v>
      </c>
      <c r="CK12" t="str">
        <f t="shared" si="49"/>
        <v>23 Teaching and other educational professionals</v>
      </c>
      <c r="CL12" s="69">
        <v>9.7385078983278597E-2</v>
      </c>
      <c r="CM12" s="69">
        <v>0.12758321162986538</v>
      </c>
      <c r="CN12" s="69">
        <v>0.14869741903873604</v>
      </c>
      <c r="CO12" s="69">
        <v>0.170688519930318</v>
      </c>
      <c r="CP12" s="69">
        <v>0.16757281954446884</v>
      </c>
      <c r="CQ12" s="69"/>
      <c r="CR12" s="69">
        <f t="shared" si="50"/>
        <v>1.8875400505732803E-2</v>
      </c>
      <c r="CS12" s="69">
        <f>'RD T1'!E272</f>
        <v>7.8077087287822061E-2</v>
      </c>
      <c r="CT12" s="69">
        <f t="shared" si="51"/>
        <v>9.6952487793554865E-2</v>
      </c>
    </row>
    <row r="13" spans="1:98" x14ac:dyDescent="0.2">
      <c r="A13" s="10" t="str">
        <f>name!D9</f>
        <v>24 Business, media and public service professionals</v>
      </c>
      <c r="B13" s="69">
        <v>0.32120001149564309</v>
      </c>
      <c r="C13" s="69">
        <v>0.44273797958772432</v>
      </c>
      <c r="D13" s="69">
        <v>0.45169652958833956</v>
      </c>
      <c r="E13" s="69">
        <v>0.55531412165686422</v>
      </c>
      <c r="F13" s="69">
        <v>0.75398451568108682</v>
      </c>
      <c r="G13" s="11"/>
      <c r="H13" s="69">
        <f t="shared" si="26"/>
        <v>0.30228798609274726</v>
      </c>
      <c r="I13" s="69">
        <f>'RD T1'!E41</f>
        <v>0.29111374332199785</v>
      </c>
      <c r="J13" s="69">
        <f t="shared" si="27"/>
        <v>0.59340172941474512</v>
      </c>
      <c r="L13" t="str">
        <f t="shared" si="28"/>
        <v>24 Business, media and public service professionals</v>
      </c>
      <c r="M13" s="69">
        <v>4.1251219228326441</v>
      </c>
      <c r="N13" s="69">
        <v>5.9821604884616928</v>
      </c>
      <c r="O13" s="69">
        <v>6.0336837776903014</v>
      </c>
      <c r="P13" s="69">
        <v>7.0865113699701645</v>
      </c>
      <c r="Q13" s="69">
        <v>9.1112636458209977</v>
      </c>
      <c r="R13" s="11"/>
      <c r="S13" s="69">
        <f t="shared" si="29"/>
        <v>3.0775798681306963</v>
      </c>
      <c r="T13" s="69">
        <f>'RD T1'!E70</f>
        <v>3.5839409525701136</v>
      </c>
      <c r="U13" s="69">
        <f t="shared" si="30"/>
        <v>6.6615208207008099</v>
      </c>
      <c r="W13" t="str">
        <f t="shared" si="31"/>
        <v>24 Business, media and public service professionals</v>
      </c>
      <c r="X13" s="69">
        <v>8.4264403428579016</v>
      </c>
      <c r="Y13" s="69">
        <v>9.0134495794219056</v>
      </c>
      <c r="Z13" s="69">
        <v>11.149457051925712</v>
      </c>
      <c r="AA13" s="69">
        <v>11.487622297797595</v>
      </c>
      <c r="AB13" s="69">
        <v>13.156971627316222</v>
      </c>
      <c r="AC13" s="69"/>
      <c r="AD13" s="69">
        <f t="shared" si="32"/>
        <v>2.0075145753905108</v>
      </c>
      <c r="AE13" s="69">
        <f>'RD T1'!E99</f>
        <v>6.4148510930451828</v>
      </c>
      <c r="AF13" s="69">
        <f t="shared" si="33"/>
        <v>8.4223656684356936</v>
      </c>
      <c r="AH13" t="str">
        <f t="shared" si="34"/>
        <v>24 Business, media and public service professionals</v>
      </c>
      <c r="AI13" s="69">
        <v>1.0302604525718264</v>
      </c>
      <c r="AJ13" s="69">
        <v>0.92866859235955324</v>
      </c>
      <c r="AK13" s="69">
        <v>1.1148755065060769</v>
      </c>
      <c r="AL13" s="69">
        <v>1.0239137520466017</v>
      </c>
      <c r="AM13" s="69">
        <v>1.1587802238738163</v>
      </c>
      <c r="AN13" s="69"/>
      <c r="AO13" s="69">
        <f t="shared" si="35"/>
        <v>4.3904717367739376E-2</v>
      </c>
      <c r="AP13" s="69">
        <f>'RD T1'!E128</f>
        <v>0.42211674790483672</v>
      </c>
      <c r="AQ13" s="69">
        <f t="shared" si="36"/>
        <v>0.4660214652725761</v>
      </c>
      <c r="AS13" t="str">
        <f t="shared" si="37"/>
        <v>24 Business, media and public service professionals</v>
      </c>
      <c r="AT13" s="69">
        <v>1.4845388006840614</v>
      </c>
      <c r="AU13" s="69">
        <v>1.441925931578464</v>
      </c>
      <c r="AV13" s="69">
        <v>1.8735705807770846</v>
      </c>
      <c r="AW13" s="69">
        <v>1.90194519214404</v>
      </c>
      <c r="AX13" s="69">
        <v>2.2167060448097975</v>
      </c>
      <c r="AY13" s="69"/>
      <c r="AZ13" s="69">
        <f t="shared" si="38"/>
        <v>0.34313546403271289</v>
      </c>
      <c r="BA13" s="69">
        <f>'RD T1'!E157</f>
        <v>0.97564283382000827</v>
      </c>
      <c r="BB13" s="69">
        <f t="shared" si="39"/>
        <v>1.3187782978527212</v>
      </c>
      <c r="BD13" t="str">
        <f t="shared" si="40"/>
        <v>24 Business, media and public service professionals</v>
      </c>
      <c r="BE13" s="69">
        <v>3.5148165990530837</v>
      </c>
      <c r="BF13" s="69">
        <v>4.3894839397073744</v>
      </c>
      <c r="BG13" s="69">
        <v>4.7946935912585396</v>
      </c>
      <c r="BH13" s="69">
        <v>4.9330246279972521</v>
      </c>
      <c r="BI13" s="69">
        <v>5.4949692782942625</v>
      </c>
      <c r="BJ13" s="69"/>
      <c r="BK13" s="69">
        <f t="shared" si="41"/>
        <v>0.70027568703572296</v>
      </c>
      <c r="BL13" s="69">
        <f>'RD T1'!E186</f>
        <v>2.1521838175753158</v>
      </c>
      <c r="BM13" s="69">
        <f t="shared" si="42"/>
        <v>2.8524595046110388</v>
      </c>
      <c r="BO13" t="str">
        <f t="shared" si="43"/>
        <v>24 Business, media and public service professionals</v>
      </c>
      <c r="BP13" s="69">
        <v>2.5574447276322245</v>
      </c>
      <c r="BQ13" s="69">
        <v>2.8066597205163326</v>
      </c>
      <c r="BR13" s="69">
        <v>3.117450697312159</v>
      </c>
      <c r="BS13" s="69">
        <v>2.7553866920925456</v>
      </c>
      <c r="BT13" s="69">
        <v>2.2910145399224886</v>
      </c>
      <c r="BU13" s="69"/>
      <c r="BV13" s="69">
        <f t="shared" si="44"/>
        <v>-0.82643615738967036</v>
      </c>
      <c r="BW13" s="69">
        <f>'RD T1'!E215</f>
        <v>1.1063982526167646</v>
      </c>
      <c r="BX13" s="69">
        <f t="shared" si="45"/>
        <v>0.27996209522709425</v>
      </c>
      <c r="BZ13" t="str">
        <f t="shared" si="46"/>
        <v>24 Business, media and public service professionals</v>
      </c>
      <c r="CA13" s="69">
        <v>1.7147171054831913</v>
      </c>
      <c r="CB13" s="69">
        <v>1.7712602749140294</v>
      </c>
      <c r="CC13" s="69">
        <v>2.1037204629685213</v>
      </c>
      <c r="CD13" s="69">
        <v>1.9585010532411602</v>
      </c>
      <c r="CE13" s="69">
        <v>1.3140547727602543</v>
      </c>
      <c r="CF13" s="69"/>
      <c r="CG13" s="69">
        <f t="shared" si="47"/>
        <v>-0.78966569020826705</v>
      </c>
      <c r="CH13" s="69">
        <f>'RD T1'!E244</f>
        <v>0.7195853066234208</v>
      </c>
      <c r="CI13" s="69">
        <f t="shared" si="48"/>
        <v>-7.0080383584846251E-2</v>
      </c>
      <c r="CK13" t="str">
        <f t="shared" si="49"/>
        <v>24 Business, media and public service professionals</v>
      </c>
      <c r="CL13" s="69">
        <v>0.30645896874796674</v>
      </c>
      <c r="CM13" s="69">
        <v>0.39993006705098055</v>
      </c>
      <c r="CN13" s="69">
        <v>0.3959936643803475</v>
      </c>
      <c r="CO13" s="69">
        <v>0.46802654836398561</v>
      </c>
      <c r="CP13" s="69">
        <v>0.41967860592883849</v>
      </c>
      <c r="CQ13" s="69"/>
      <c r="CR13" s="69">
        <f t="shared" si="50"/>
        <v>2.368494154849099E-2</v>
      </c>
      <c r="CS13" s="69">
        <f>'RD T1'!E273</f>
        <v>0.17054618039776975</v>
      </c>
      <c r="CT13" s="69">
        <f t="shared" si="51"/>
        <v>0.19423112194626074</v>
      </c>
    </row>
    <row r="14" spans="1:98" x14ac:dyDescent="0.2">
      <c r="A14" s="10" t="str">
        <f>name!D10</f>
        <v>31 Science, engineering and technology associate professionals</v>
      </c>
      <c r="B14" s="69">
        <v>0.10216576840016058</v>
      </c>
      <c r="C14" s="69">
        <v>0.15026201358572733</v>
      </c>
      <c r="D14" s="69">
        <v>0.15169734629050111</v>
      </c>
      <c r="E14" s="69">
        <v>0.17790578630001921</v>
      </c>
      <c r="F14" s="69">
        <v>0.25993190085150147</v>
      </c>
      <c r="G14" s="11"/>
      <c r="H14" s="69">
        <f t="shared" si="26"/>
        <v>0.10823455456100037</v>
      </c>
      <c r="I14" s="69">
        <f>'RD T1'!E42</f>
        <v>8.8696381809275887E-2</v>
      </c>
      <c r="J14" s="69">
        <f t="shared" si="27"/>
        <v>0.19693093637027625</v>
      </c>
      <c r="L14" t="str">
        <f t="shared" si="28"/>
        <v>31 Science, engineering and technology associate professionals</v>
      </c>
      <c r="M14" s="69">
        <v>0.62681434137239034</v>
      </c>
      <c r="N14" s="69">
        <v>0.87750018789024453</v>
      </c>
      <c r="O14" s="69">
        <v>0.89609726882703056</v>
      </c>
      <c r="P14" s="69">
        <v>1.0212201452135052</v>
      </c>
      <c r="Q14" s="69">
        <v>1.4181359753048874</v>
      </c>
      <c r="R14" s="11"/>
      <c r="S14" s="69">
        <f t="shared" si="29"/>
        <v>0.52203870647785688</v>
      </c>
      <c r="T14" s="69">
        <f>'RD T1'!E71</f>
        <v>0.47477984661874312</v>
      </c>
      <c r="U14" s="69">
        <f t="shared" si="30"/>
        <v>0.99681855309660006</v>
      </c>
      <c r="W14" t="str">
        <f t="shared" si="31"/>
        <v>31 Science, engineering and technology associate professionals</v>
      </c>
      <c r="X14" s="69">
        <v>1.6494603447209413</v>
      </c>
      <c r="Y14" s="69">
        <v>1.8153964373676978</v>
      </c>
      <c r="Z14" s="69">
        <v>2.1446426630365618</v>
      </c>
      <c r="AA14" s="69">
        <v>2.0967598814373285</v>
      </c>
      <c r="AB14" s="69">
        <v>2.4338135075513163</v>
      </c>
      <c r="AC14" s="69"/>
      <c r="AD14" s="69">
        <f t="shared" si="32"/>
        <v>0.2891708445147545</v>
      </c>
      <c r="AE14" s="69">
        <f>'RD T1'!E100</f>
        <v>0.98113721998138437</v>
      </c>
      <c r="AF14" s="69">
        <f t="shared" si="33"/>
        <v>1.2703080644961389</v>
      </c>
      <c r="AH14" t="str">
        <f t="shared" si="34"/>
        <v>31 Science, engineering and technology associate professionals</v>
      </c>
      <c r="AI14" s="69">
        <v>0.30532141325686796</v>
      </c>
      <c r="AJ14" s="69">
        <v>0.31265899403271347</v>
      </c>
      <c r="AK14" s="69">
        <v>0.39083195813041088</v>
      </c>
      <c r="AL14" s="69">
        <v>0.40817800292065914</v>
      </c>
      <c r="AM14" s="69">
        <v>0.54636012671430978</v>
      </c>
      <c r="AN14" s="69"/>
      <c r="AO14" s="69">
        <f t="shared" si="35"/>
        <v>0.1555281685838989</v>
      </c>
      <c r="AP14" s="69">
        <f>'RD T1'!E129</f>
        <v>0.20984460738233618</v>
      </c>
      <c r="AQ14" s="69">
        <f t="shared" si="36"/>
        <v>0.36537277596623507</v>
      </c>
      <c r="AS14" t="str">
        <f t="shared" si="37"/>
        <v>31 Science, engineering and technology associate professionals</v>
      </c>
      <c r="AT14" s="69">
        <v>0.89231008589647265</v>
      </c>
      <c r="AU14" s="69">
        <v>0.81770639476062679</v>
      </c>
      <c r="AV14" s="69">
        <v>1.0211445519242559</v>
      </c>
      <c r="AW14" s="69">
        <v>0.85764945127498204</v>
      </c>
      <c r="AX14" s="69">
        <v>0.91723844436893576</v>
      </c>
      <c r="AY14" s="69"/>
      <c r="AZ14" s="69">
        <f t="shared" si="38"/>
        <v>-0.10390610755532015</v>
      </c>
      <c r="BA14" s="69">
        <f>'RD T1'!E158</f>
        <v>0.33707010769853452</v>
      </c>
      <c r="BB14" s="69">
        <f t="shared" si="39"/>
        <v>0.23316400014321437</v>
      </c>
      <c r="BD14" t="str">
        <f t="shared" si="40"/>
        <v>31 Science, engineering and technology associate professionals</v>
      </c>
      <c r="BE14" s="69">
        <v>1.888119001553543</v>
      </c>
      <c r="BF14" s="69">
        <v>2.2943825698260474</v>
      </c>
      <c r="BG14" s="69">
        <v>2.4576144055774156</v>
      </c>
      <c r="BH14" s="69">
        <v>2.1781897578590401</v>
      </c>
      <c r="BI14" s="69">
        <v>2.1314395075029076</v>
      </c>
      <c r="BJ14" s="69"/>
      <c r="BK14" s="69">
        <f t="shared" si="41"/>
        <v>-0.32617489807450806</v>
      </c>
      <c r="BL14" s="69">
        <f>'RD T1'!E187</f>
        <v>0.78296308920324398</v>
      </c>
      <c r="BM14" s="69">
        <f t="shared" si="42"/>
        <v>0.45678819112873592</v>
      </c>
      <c r="BO14" t="str">
        <f t="shared" si="43"/>
        <v>31 Science, engineering and technology associate professionals</v>
      </c>
      <c r="BP14" s="69">
        <v>1.2451284825789974</v>
      </c>
      <c r="BQ14" s="69">
        <v>1.4581364208437275</v>
      </c>
      <c r="BR14" s="69">
        <v>1.5733118436514835</v>
      </c>
      <c r="BS14" s="69">
        <v>1.3466781062267639</v>
      </c>
      <c r="BT14" s="69">
        <v>1.2799309982185303</v>
      </c>
      <c r="BU14" s="69"/>
      <c r="BV14" s="69">
        <f t="shared" si="44"/>
        <v>-0.29338084543295317</v>
      </c>
      <c r="BW14" s="69">
        <f>'RD T1'!E216</f>
        <v>0.50779338584287792</v>
      </c>
      <c r="BX14" s="69">
        <f t="shared" si="45"/>
        <v>0.21441254040992475</v>
      </c>
      <c r="BZ14" t="str">
        <f t="shared" si="46"/>
        <v>31 Science, engineering and technology associate professionals</v>
      </c>
      <c r="CA14" s="69">
        <v>1.0097451808500817</v>
      </c>
      <c r="CB14" s="69">
        <v>1.1197419275075713</v>
      </c>
      <c r="CC14" s="69">
        <v>1.3303917183502367</v>
      </c>
      <c r="CD14" s="69">
        <v>1.0821793546296152</v>
      </c>
      <c r="CE14" s="69">
        <v>0.86961588159735737</v>
      </c>
      <c r="CF14" s="69"/>
      <c r="CG14" s="69">
        <f t="shared" si="47"/>
        <v>-0.46077583675287936</v>
      </c>
      <c r="CH14" s="69">
        <f>'RD T1'!E245</f>
        <v>0.38597005348949442</v>
      </c>
      <c r="CI14" s="69">
        <f t="shared" si="48"/>
        <v>-7.480578326338494E-2</v>
      </c>
      <c r="CK14" t="str">
        <f t="shared" si="49"/>
        <v>31 Science, engineering and technology associate professionals</v>
      </c>
      <c r="CL14" s="69">
        <v>0.15974664973762476</v>
      </c>
      <c r="CM14" s="69">
        <v>0.2182209105529529</v>
      </c>
      <c r="CN14" s="69">
        <v>0.2453096750615131</v>
      </c>
      <c r="CO14" s="69">
        <v>0.287772893509327</v>
      </c>
      <c r="CP14" s="69">
        <v>0.30242487209061225</v>
      </c>
      <c r="CQ14" s="69"/>
      <c r="CR14" s="69">
        <f t="shared" si="50"/>
        <v>5.7115197029099146E-2</v>
      </c>
      <c r="CS14" s="69">
        <f>'RD T1'!E274</f>
        <v>0.10805300042570755</v>
      </c>
      <c r="CT14" s="69">
        <f t="shared" si="51"/>
        <v>0.16516819745480671</v>
      </c>
    </row>
    <row r="15" spans="1:98" x14ac:dyDescent="0.2">
      <c r="A15" s="10" t="str">
        <f>name!D11</f>
        <v>32 Health and social care associate professionals</v>
      </c>
      <c r="B15" s="69">
        <v>3.3360981782048112E-2</v>
      </c>
      <c r="C15" s="69">
        <v>5.4300893401381285E-2</v>
      </c>
      <c r="D15" s="69">
        <v>3.9544385488059573E-2</v>
      </c>
      <c r="E15" s="69">
        <v>7.3301339104595201E-2</v>
      </c>
      <c r="F15" s="69">
        <v>0.11591058716893121</v>
      </c>
      <c r="G15" s="11"/>
      <c r="H15" s="69">
        <f t="shared" si="26"/>
        <v>7.6366201680871632E-2</v>
      </c>
      <c r="I15" s="69">
        <f>'RD T1'!E43</f>
        <v>4.5970239859717647E-2</v>
      </c>
      <c r="J15" s="69">
        <f t="shared" si="27"/>
        <v>0.12233644154058929</v>
      </c>
      <c r="L15" t="str">
        <f t="shared" si="28"/>
        <v>32 Health and social care associate professionals</v>
      </c>
      <c r="M15" s="69">
        <v>0.68224195823805311</v>
      </c>
      <c r="N15" s="69">
        <v>1.0895194875705996</v>
      </c>
      <c r="O15" s="69">
        <v>0.94217246466835936</v>
      </c>
      <c r="P15" s="69">
        <v>1.7889825347758572</v>
      </c>
      <c r="Q15" s="69">
        <v>2.6774790444438539</v>
      </c>
      <c r="R15" s="11"/>
      <c r="S15" s="69">
        <f t="shared" si="29"/>
        <v>1.7353065797754945</v>
      </c>
      <c r="T15" s="69">
        <f>'RD T1'!E72</f>
        <v>1.0171920638921961</v>
      </c>
      <c r="U15" s="69">
        <f t="shared" si="30"/>
        <v>2.7524986436676908</v>
      </c>
      <c r="W15" t="str">
        <f t="shared" si="31"/>
        <v>32 Health and social care associate professionals</v>
      </c>
      <c r="X15" s="69">
        <v>2.2929622707053254</v>
      </c>
      <c r="Y15" s="69">
        <v>2.7501388450150852</v>
      </c>
      <c r="Z15" s="69">
        <v>2.8617827420405693</v>
      </c>
      <c r="AA15" s="69">
        <v>5.1293470912395476</v>
      </c>
      <c r="AB15" s="69">
        <v>7.1851331613842691</v>
      </c>
      <c r="AC15" s="69"/>
      <c r="AD15" s="69">
        <f t="shared" si="32"/>
        <v>4.3233504193436998</v>
      </c>
      <c r="AE15" s="69">
        <f>'RD T1'!E101</f>
        <v>3.6310069491693531</v>
      </c>
      <c r="AF15" s="69">
        <f t="shared" si="33"/>
        <v>7.9543573685130529</v>
      </c>
      <c r="AH15" t="str">
        <f t="shared" si="34"/>
        <v>32 Health and social care associate professionals</v>
      </c>
      <c r="AI15" s="69">
        <v>1.6296778787968151</v>
      </c>
      <c r="AJ15" s="69">
        <v>1.4228251511168233</v>
      </c>
      <c r="AK15" s="69">
        <v>1.4201333991890113</v>
      </c>
      <c r="AL15" s="69">
        <v>1.6627967230714318</v>
      </c>
      <c r="AM15" s="69">
        <v>1.0654604037070485</v>
      </c>
      <c r="AN15" s="69"/>
      <c r="AO15" s="69">
        <f t="shared" si="35"/>
        <v>-0.35467299548196274</v>
      </c>
      <c r="AP15" s="69">
        <f>'RD T1'!E130</f>
        <v>0.6490407014650732</v>
      </c>
      <c r="AQ15" s="69">
        <f t="shared" si="36"/>
        <v>0.29436770598311046</v>
      </c>
      <c r="AS15" t="str">
        <f t="shared" si="37"/>
        <v>32 Health and social care associate professionals</v>
      </c>
      <c r="AT15" s="69">
        <v>0.36530193645368203</v>
      </c>
      <c r="AU15" s="69">
        <v>0.42751198308643185</v>
      </c>
      <c r="AV15" s="69">
        <v>0.47412825156361654</v>
      </c>
      <c r="AW15" s="69">
        <v>0.70445737436232292</v>
      </c>
      <c r="AX15" s="69">
        <v>0.874351523822812</v>
      </c>
      <c r="AY15" s="69"/>
      <c r="AZ15" s="69">
        <f t="shared" si="38"/>
        <v>0.40022327225919546</v>
      </c>
      <c r="BA15" s="69">
        <f>'RD T1'!E159</f>
        <v>0.43786197962609935</v>
      </c>
      <c r="BB15" s="69">
        <f t="shared" si="39"/>
        <v>0.83808525188529481</v>
      </c>
      <c r="BD15" t="str">
        <f t="shared" si="40"/>
        <v>32 Health and social care associate professionals</v>
      </c>
      <c r="BE15" s="69">
        <v>1.5217126403180035</v>
      </c>
      <c r="BF15" s="69">
        <v>1.8885030742925222</v>
      </c>
      <c r="BG15" s="69">
        <v>2.0645290306702528</v>
      </c>
      <c r="BH15" s="69">
        <v>3.2804281095566483</v>
      </c>
      <c r="BI15" s="69">
        <v>3.9495732116287194</v>
      </c>
      <c r="BJ15" s="69"/>
      <c r="BK15" s="69">
        <f t="shared" si="41"/>
        <v>1.8850441809584666</v>
      </c>
      <c r="BL15" s="69">
        <f>'RD T1'!E188</f>
        <v>1.9467304922175188</v>
      </c>
      <c r="BM15" s="69">
        <f t="shared" si="42"/>
        <v>3.8317746731759854</v>
      </c>
      <c r="BO15" t="str">
        <f t="shared" si="43"/>
        <v>32 Health and social care associate professionals</v>
      </c>
      <c r="BP15" s="69">
        <v>1.3134355990071753</v>
      </c>
      <c r="BQ15" s="69">
        <v>1.4817895411876469</v>
      </c>
      <c r="BR15" s="69">
        <v>1.522421541011507</v>
      </c>
      <c r="BS15" s="69">
        <v>2.0819480000403399</v>
      </c>
      <c r="BT15" s="69">
        <v>1.7252342502211273</v>
      </c>
      <c r="BU15" s="69"/>
      <c r="BV15" s="69">
        <f t="shared" si="44"/>
        <v>0.20281270920962036</v>
      </c>
      <c r="BW15" s="69">
        <f>'RD T1'!E217</f>
        <v>1.0802982985563812</v>
      </c>
      <c r="BX15" s="69">
        <f t="shared" si="45"/>
        <v>1.2831110077660015</v>
      </c>
      <c r="BZ15" t="str">
        <f t="shared" si="46"/>
        <v>32 Health and social care associate professionals</v>
      </c>
      <c r="CA15" s="69">
        <v>0.58252854075800831</v>
      </c>
      <c r="CB15" s="69">
        <v>0.44168631460521435</v>
      </c>
      <c r="CC15" s="69">
        <v>0.44585420428295058</v>
      </c>
      <c r="CD15" s="69">
        <v>0.64972635301457649</v>
      </c>
      <c r="CE15" s="69">
        <v>0.45265736033703302</v>
      </c>
      <c r="CF15" s="69"/>
      <c r="CG15" s="69">
        <f t="shared" si="47"/>
        <v>6.8031560540824376E-3</v>
      </c>
      <c r="CH15" s="69">
        <f>'RD T1'!E246</f>
        <v>0.24750987218334849</v>
      </c>
      <c r="CI15" s="69">
        <f t="shared" si="48"/>
        <v>0.25431302823743096</v>
      </c>
      <c r="CK15" t="str">
        <f t="shared" si="49"/>
        <v>32 Health and social care associate professionals</v>
      </c>
      <c r="CL15" s="69">
        <v>5.8273191029537784E-2</v>
      </c>
      <c r="CM15" s="69">
        <v>6.4630698967841196E-2</v>
      </c>
      <c r="CN15" s="69">
        <v>6.2897593381535583E-2</v>
      </c>
      <c r="CO15" s="69">
        <v>0.10846836796451496</v>
      </c>
      <c r="CP15" s="69">
        <v>0.12225770132720087</v>
      </c>
      <c r="CQ15" s="69"/>
      <c r="CR15" s="69">
        <f t="shared" si="50"/>
        <v>5.9360107945665291E-2</v>
      </c>
      <c r="CS15" s="69">
        <f>'RD T1'!E275</f>
        <v>4.9044496256533204E-2</v>
      </c>
      <c r="CT15" s="69">
        <f t="shared" si="51"/>
        <v>0.1084046042021985</v>
      </c>
    </row>
    <row r="16" spans="1:98" x14ac:dyDescent="0.2">
      <c r="A16" s="10" t="str">
        <f>name!D12</f>
        <v>33 Protective service occupations</v>
      </c>
      <c r="B16" s="69">
        <v>1.4802998211797709E-2</v>
      </c>
      <c r="C16" s="69">
        <v>2.0315301908897729E-2</v>
      </c>
      <c r="D16" s="69">
        <v>1.900256954913351E-2</v>
      </c>
      <c r="E16" s="69">
        <v>2.2246625203344972E-2</v>
      </c>
      <c r="F16" s="69">
        <v>3.5429418048816011E-2</v>
      </c>
      <c r="G16" s="11"/>
      <c r="H16" s="69">
        <f t="shared" si="26"/>
        <v>1.6426848499682501E-2</v>
      </c>
      <c r="I16" s="69">
        <f>'RD T1'!E44</f>
        <v>1.0138417065443718E-2</v>
      </c>
      <c r="J16" s="69">
        <f t="shared" si="27"/>
        <v>2.6565265565126221E-2</v>
      </c>
      <c r="L16" t="str">
        <f t="shared" si="28"/>
        <v>33 Protective service occupations</v>
      </c>
      <c r="M16" s="69">
        <v>0.2213658680190044</v>
      </c>
      <c r="N16" s="69">
        <v>0.2760450493238969</v>
      </c>
      <c r="O16" s="69">
        <v>0.27918701847453203</v>
      </c>
      <c r="P16" s="69">
        <v>0.29573652215547019</v>
      </c>
      <c r="Q16" s="69">
        <v>0.4408335598615778</v>
      </c>
      <c r="R16" s="11"/>
      <c r="S16" s="69">
        <f t="shared" si="29"/>
        <v>0.16164654138704576</v>
      </c>
      <c r="T16" s="69">
        <f>'RD T1'!E73</f>
        <v>0.11198110226462997</v>
      </c>
      <c r="U16" s="69">
        <f t="shared" si="30"/>
        <v>0.27362764365167574</v>
      </c>
      <c r="W16" t="str">
        <f t="shared" si="31"/>
        <v>33 Protective service occupations</v>
      </c>
      <c r="X16" s="69">
        <v>1.086571603378335</v>
      </c>
      <c r="Y16" s="69">
        <v>1.1105918594666111</v>
      </c>
      <c r="Z16" s="69">
        <v>1.336270559191616</v>
      </c>
      <c r="AA16" s="69">
        <v>1.2314865344421198</v>
      </c>
      <c r="AB16" s="69">
        <v>1.6812531531470312</v>
      </c>
      <c r="AC16" s="69"/>
      <c r="AD16" s="69">
        <f t="shared" si="32"/>
        <v>0.3449825939554152</v>
      </c>
      <c r="AE16" s="69">
        <f>'RD T1'!E102</f>
        <v>0.55405884863530064</v>
      </c>
      <c r="AF16" s="69">
        <f t="shared" si="33"/>
        <v>0.89904144259071583</v>
      </c>
      <c r="AH16" t="str">
        <f t="shared" si="34"/>
        <v>33 Protective service occupations</v>
      </c>
      <c r="AI16" s="69">
        <v>0.30554199149406902</v>
      </c>
      <c r="AJ16" s="69">
        <v>0.30099119713892974</v>
      </c>
      <c r="AK16" s="69">
        <v>0.3764903469858773</v>
      </c>
      <c r="AL16" s="69">
        <v>0.34455077560879077</v>
      </c>
      <c r="AM16" s="69">
        <v>0.44278653208814001</v>
      </c>
      <c r="AN16" s="69"/>
      <c r="AO16" s="69">
        <f t="shared" si="35"/>
        <v>6.6296185102262706E-2</v>
      </c>
      <c r="AP16" s="69">
        <f>'RD T1'!E131</f>
        <v>0.13448700688423568</v>
      </c>
      <c r="AQ16" s="69">
        <f t="shared" si="36"/>
        <v>0.20078319198649838</v>
      </c>
      <c r="AS16" t="str">
        <f t="shared" si="37"/>
        <v>33 Protective service occupations</v>
      </c>
      <c r="AT16" s="69">
        <v>0.28206407381144555</v>
      </c>
      <c r="AU16" s="69">
        <v>0.2327416994410223</v>
      </c>
      <c r="AV16" s="69">
        <v>0.27335088896490656</v>
      </c>
      <c r="AW16" s="69">
        <v>0.20817393590632219</v>
      </c>
      <c r="AX16" s="69">
        <v>0.23029522017216508</v>
      </c>
      <c r="AY16" s="69"/>
      <c r="AZ16" s="69">
        <f t="shared" si="38"/>
        <v>-4.3055668792741475E-2</v>
      </c>
      <c r="BA16" s="69">
        <f>'RD T1'!E160</f>
        <v>7.6376542536063033E-2</v>
      </c>
      <c r="BB16" s="69">
        <f t="shared" si="39"/>
        <v>3.3320873743321558E-2</v>
      </c>
      <c r="BD16" t="str">
        <f t="shared" si="40"/>
        <v>33 Protective service occupations</v>
      </c>
      <c r="BE16" s="69">
        <v>1.3241555806063234</v>
      </c>
      <c r="BF16" s="69">
        <v>1.3764041877766853</v>
      </c>
      <c r="BG16" s="69">
        <v>1.3291785008613848</v>
      </c>
      <c r="BH16" s="69">
        <v>1.2153576383266278</v>
      </c>
      <c r="BI16" s="69">
        <v>1.2004895547750127</v>
      </c>
      <c r="BJ16" s="69"/>
      <c r="BK16" s="69">
        <f t="shared" si="41"/>
        <v>-0.12868894608637205</v>
      </c>
      <c r="BL16" s="69">
        <f>'RD T1'!E189</f>
        <v>0.31248581660856645</v>
      </c>
      <c r="BM16" s="69">
        <f t="shared" si="42"/>
        <v>0.1837968705221944</v>
      </c>
      <c r="BO16" t="str">
        <f t="shared" si="43"/>
        <v>33 Protective service occupations</v>
      </c>
      <c r="BP16" s="69">
        <v>1.3355517985731491</v>
      </c>
      <c r="BQ16" s="69">
        <v>1.3562543334629504</v>
      </c>
      <c r="BR16" s="69">
        <v>1.31375376856002</v>
      </c>
      <c r="BS16" s="69">
        <v>1.0126699385739582</v>
      </c>
      <c r="BT16" s="69">
        <v>0.78760830955088845</v>
      </c>
      <c r="BU16" s="69"/>
      <c r="BV16" s="69">
        <f t="shared" si="44"/>
        <v>-0.52614545900913157</v>
      </c>
      <c r="BW16" s="69">
        <f>'RD T1'!E218</f>
        <v>0.27273030205591048</v>
      </c>
      <c r="BX16" s="69">
        <f t="shared" si="45"/>
        <v>-0.25341515695322109</v>
      </c>
      <c r="BZ16" t="str">
        <f t="shared" si="46"/>
        <v>33 Protective service occupations</v>
      </c>
      <c r="CA16" s="69">
        <v>0.76223992430129317</v>
      </c>
      <c r="CB16" s="69">
        <v>0.66343190472587676</v>
      </c>
      <c r="CC16" s="69">
        <v>0.70521900208186394</v>
      </c>
      <c r="CD16" s="69">
        <v>0.53605807882363443</v>
      </c>
      <c r="CE16" s="69">
        <v>0.3772911420890705</v>
      </c>
      <c r="CF16" s="69"/>
      <c r="CG16" s="69">
        <f t="shared" si="47"/>
        <v>-0.32792785999279345</v>
      </c>
      <c r="CH16" s="69">
        <f>'RD T1'!E247</f>
        <v>0.1609295595840998</v>
      </c>
      <c r="CI16" s="69">
        <f t="shared" si="48"/>
        <v>-0.16699830040869365</v>
      </c>
      <c r="CK16" t="str">
        <f t="shared" si="49"/>
        <v>33 Protective service occupations</v>
      </c>
      <c r="CL16" s="69">
        <v>0.1239378577467953</v>
      </c>
      <c r="CM16" s="69">
        <v>0.10666738082179997</v>
      </c>
      <c r="CN16" s="69">
        <v>9.3520246564536808E-2</v>
      </c>
      <c r="CO16" s="69">
        <v>8.0153867504789283E-2</v>
      </c>
      <c r="CP16" s="69">
        <v>3.0983071681913398E-2</v>
      </c>
      <c r="CQ16" s="69"/>
      <c r="CR16" s="69">
        <f t="shared" si="50"/>
        <v>-6.2537174882623406E-2</v>
      </c>
      <c r="CS16" s="69">
        <f>'RD T1'!E276</f>
        <v>1.4611683693830263E-2</v>
      </c>
      <c r="CT16" s="69">
        <f t="shared" si="51"/>
        <v>-4.7925491188793141E-2</v>
      </c>
    </row>
    <row r="17" spans="1:98" x14ac:dyDescent="0.2">
      <c r="A17" s="10" t="str">
        <f>name!D13</f>
        <v>34 Culture, media and sports occupations</v>
      </c>
      <c r="B17" s="69">
        <v>5.4031361037537126E-2</v>
      </c>
      <c r="C17" s="69">
        <v>8.4133807553431264E-2</v>
      </c>
      <c r="D17" s="69">
        <v>8.8767825991790089E-2</v>
      </c>
      <c r="E17" s="69">
        <v>9.3834133277179613E-2</v>
      </c>
      <c r="F17" s="69">
        <v>0.1192011310054857</v>
      </c>
      <c r="G17" s="11"/>
      <c r="H17" s="69">
        <f t="shared" si="26"/>
        <v>3.0433305013695608E-2</v>
      </c>
      <c r="I17" s="69">
        <f>'RD T1'!E45</f>
        <v>4.7204916855821462E-2</v>
      </c>
      <c r="J17" s="69">
        <f t="shared" si="27"/>
        <v>7.7638221869517077E-2</v>
      </c>
      <c r="L17" t="str">
        <f t="shared" si="28"/>
        <v>34 Culture, media and sports occupations</v>
      </c>
      <c r="M17" s="69">
        <v>0.89037500866396391</v>
      </c>
      <c r="N17" s="69">
        <v>1.2488610982692006</v>
      </c>
      <c r="O17" s="69">
        <v>1.1459800972115457</v>
      </c>
      <c r="P17" s="69">
        <v>1.1217432638119689</v>
      </c>
      <c r="Q17" s="69">
        <v>1.4108340578639889</v>
      </c>
      <c r="R17" s="11"/>
      <c r="S17" s="69">
        <f t="shared" si="29"/>
        <v>0.26485396065244315</v>
      </c>
      <c r="T17" s="69">
        <f>'RD T1'!E74</f>
        <v>0.560374323623547</v>
      </c>
      <c r="U17" s="69">
        <f t="shared" si="30"/>
        <v>0.82522828427599015</v>
      </c>
      <c r="W17" t="str">
        <f t="shared" si="31"/>
        <v>34 Culture, media and sports occupations</v>
      </c>
      <c r="X17" s="69">
        <v>2.3505438049991039</v>
      </c>
      <c r="Y17" s="69">
        <v>2.1747499405566622</v>
      </c>
      <c r="Z17" s="69">
        <v>2.4493624935180351</v>
      </c>
      <c r="AA17" s="69">
        <v>2.1142769585699734</v>
      </c>
      <c r="AB17" s="69">
        <v>2.2689271725625026</v>
      </c>
      <c r="AC17" s="69"/>
      <c r="AD17" s="69">
        <f t="shared" si="32"/>
        <v>-0.1804353209555325</v>
      </c>
      <c r="AE17" s="69">
        <f>'RD T1'!E103</f>
        <v>1.0824781044464875</v>
      </c>
      <c r="AF17" s="69">
        <f t="shared" si="33"/>
        <v>0.90204278349095501</v>
      </c>
      <c r="AH17" t="str">
        <f t="shared" si="34"/>
        <v>34 Culture, media and sports occupations</v>
      </c>
      <c r="AI17" s="69">
        <v>0.28060322484231442</v>
      </c>
      <c r="AJ17" s="69">
        <v>0.28468679592465662</v>
      </c>
      <c r="AK17" s="69">
        <v>0.34911832683106159</v>
      </c>
      <c r="AL17" s="69">
        <v>0.30401827285099164</v>
      </c>
      <c r="AM17" s="69">
        <v>0.39079163686536528</v>
      </c>
      <c r="AN17" s="69"/>
      <c r="AO17" s="69">
        <f t="shared" si="35"/>
        <v>4.167331003430369E-2</v>
      </c>
      <c r="AP17" s="69">
        <f>'RD T1'!E132</f>
        <v>0.159631076079227</v>
      </c>
      <c r="AQ17" s="69">
        <f t="shared" si="36"/>
        <v>0.20130438611353069</v>
      </c>
      <c r="AS17" t="str">
        <f t="shared" si="37"/>
        <v>34 Culture, media and sports occupations</v>
      </c>
      <c r="AT17" s="69">
        <v>0.40103807890037896</v>
      </c>
      <c r="AU17" s="69">
        <v>0.3648999856920358</v>
      </c>
      <c r="AV17" s="69">
        <v>0.40440931898911409</v>
      </c>
      <c r="AW17" s="69">
        <v>0.33039427509045199</v>
      </c>
      <c r="AX17" s="69">
        <v>0.34077051496054356</v>
      </c>
      <c r="AY17" s="69"/>
      <c r="AZ17" s="69">
        <f t="shared" si="38"/>
        <v>-6.3638804028570528E-2</v>
      </c>
      <c r="BA17" s="69">
        <f>'RD T1'!E161</f>
        <v>0.1627138477974191</v>
      </c>
      <c r="BB17" s="69">
        <f t="shared" si="39"/>
        <v>9.907504376884857E-2</v>
      </c>
      <c r="BD17" t="str">
        <f t="shared" si="40"/>
        <v>34 Culture, media and sports occupations</v>
      </c>
      <c r="BE17" s="69">
        <v>1.13030616647392</v>
      </c>
      <c r="BF17" s="69">
        <v>1.1646684903101214</v>
      </c>
      <c r="BG17" s="69">
        <v>1.1298375496592095</v>
      </c>
      <c r="BH17" s="69">
        <v>0.88136063752978133</v>
      </c>
      <c r="BI17" s="69">
        <v>0.90987612639566251</v>
      </c>
      <c r="BJ17" s="69"/>
      <c r="BK17" s="69">
        <f t="shared" si="41"/>
        <v>-0.21996142326354695</v>
      </c>
      <c r="BL17" s="69">
        <f>'RD T1'!E190</f>
        <v>0.34977431739728765</v>
      </c>
      <c r="BM17" s="69">
        <f t="shared" si="42"/>
        <v>0.1298128941337407</v>
      </c>
      <c r="BO17" t="str">
        <f t="shared" si="43"/>
        <v>34 Culture, media and sports occupations</v>
      </c>
      <c r="BP17" s="69">
        <v>0.61551088864397285</v>
      </c>
      <c r="BQ17" s="69">
        <v>0.50989789462795565</v>
      </c>
      <c r="BR17" s="69">
        <v>0.47949200588278107</v>
      </c>
      <c r="BS17" s="69">
        <v>0.30317875288162671</v>
      </c>
      <c r="BT17" s="69">
        <v>0.17935577120863191</v>
      </c>
      <c r="BU17" s="69"/>
      <c r="BV17" s="69">
        <f t="shared" si="44"/>
        <v>-0.30013623467414918</v>
      </c>
      <c r="BW17" s="69">
        <f>'RD T1'!E219</f>
        <v>0.1100364292058624</v>
      </c>
      <c r="BX17" s="69">
        <f t="shared" si="45"/>
        <v>-0.19009980546828678</v>
      </c>
      <c r="BZ17" t="str">
        <f t="shared" si="46"/>
        <v>34 Culture, media and sports occupations</v>
      </c>
      <c r="CA17" s="69">
        <v>0.51129602724288925</v>
      </c>
      <c r="CB17" s="69">
        <v>0.43593566263101419</v>
      </c>
      <c r="CC17" s="69">
        <v>0.44285011612719072</v>
      </c>
      <c r="CD17" s="69">
        <v>0.32860800590733286</v>
      </c>
      <c r="CE17" s="69">
        <v>0.19955940006463685</v>
      </c>
      <c r="CF17" s="69"/>
      <c r="CG17" s="69">
        <f t="shared" si="47"/>
        <v>-0.24329071606255387</v>
      </c>
      <c r="CH17" s="69">
        <f>'RD T1'!E248</f>
        <v>0.11044494251848871</v>
      </c>
      <c r="CI17" s="69">
        <f t="shared" si="48"/>
        <v>-0.13284577354406515</v>
      </c>
      <c r="CK17" t="str">
        <f t="shared" si="49"/>
        <v>34 Culture, media and sports occupations</v>
      </c>
      <c r="CL17" s="69">
        <v>0.12544445855442068</v>
      </c>
      <c r="CM17" s="69">
        <v>0.16011326559419903</v>
      </c>
      <c r="CN17" s="69">
        <v>0.14825515914203705</v>
      </c>
      <c r="CO17" s="69">
        <v>0.15164845656020387</v>
      </c>
      <c r="CP17" s="69">
        <v>0.1317894961339858</v>
      </c>
      <c r="CQ17" s="69"/>
      <c r="CR17" s="69">
        <f t="shared" si="50"/>
        <v>-1.6465663008051246E-2</v>
      </c>
      <c r="CS17" s="69">
        <f>'RD T1'!E277</f>
        <v>5.2524980706046824E-2</v>
      </c>
      <c r="CT17" s="69">
        <f t="shared" si="51"/>
        <v>3.6059317697995578E-2</v>
      </c>
    </row>
    <row r="18" spans="1:98" x14ac:dyDescent="0.2">
      <c r="A18" s="10" t="str">
        <f>name!D14</f>
        <v>35 Business and public service associate professionals</v>
      </c>
      <c r="B18" s="69">
        <v>0.23929684926904399</v>
      </c>
      <c r="C18" s="69">
        <v>0.29932471815668976</v>
      </c>
      <c r="D18" s="69">
        <v>0.28951606068078672</v>
      </c>
      <c r="E18" s="69">
        <v>0.35423972800805542</v>
      </c>
      <c r="F18" s="69">
        <v>0.48605562041168859</v>
      </c>
      <c r="G18" s="11"/>
      <c r="H18" s="69">
        <f t="shared" si="26"/>
        <v>0.19653955973090187</v>
      </c>
      <c r="I18" s="69">
        <f>'RD T1'!E46</f>
        <v>0.1758884145510306</v>
      </c>
      <c r="J18" s="69">
        <f t="shared" si="27"/>
        <v>0.37242797428193247</v>
      </c>
      <c r="L18" t="str">
        <f t="shared" si="28"/>
        <v>35 Business and public service associate professionals</v>
      </c>
      <c r="M18" s="69">
        <v>2.4237636525380037</v>
      </c>
      <c r="N18" s="69">
        <v>3.3387558688766719</v>
      </c>
      <c r="O18" s="69">
        <v>3.1591002076536201</v>
      </c>
      <c r="P18" s="69">
        <v>3.778656385224624</v>
      </c>
      <c r="Q18" s="69">
        <v>4.9045112999318299</v>
      </c>
      <c r="R18" s="11"/>
      <c r="S18" s="69">
        <f t="shared" si="29"/>
        <v>1.7454110922782098</v>
      </c>
      <c r="T18" s="69">
        <f>'RD T1'!E75</f>
        <v>1.8500402730169365</v>
      </c>
      <c r="U18" s="69">
        <f t="shared" si="30"/>
        <v>3.5954513652951463</v>
      </c>
      <c r="W18" t="str">
        <f t="shared" si="31"/>
        <v>35 Business and public service associate professionals</v>
      </c>
      <c r="X18" s="69">
        <v>6.3367494623211122</v>
      </c>
      <c r="Y18" s="69">
        <v>6.4013806982208985</v>
      </c>
      <c r="Z18" s="69">
        <v>7.1967686981432744</v>
      </c>
      <c r="AA18" s="69">
        <v>7.5182489549498239</v>
      </c>
      <c r="AB18" s="69">
        <v>8.4830844966507755</v>
      </c>
      <c r="AC18" s="69"/>
      <c r="AD18" s="69">
        <f t="shared" si="32"/>
        <v>1.2863157985075011</v>
      </c>
      <c r="AE18" s="69">
        <f>'RD T1'!E104</f>
        <v>3.9998928030392871</v>
      </c>
      <c r="AF18" s="69">
        <f t="shared" si="33"/>
        <v>5.2862086015467877</v>
      </c>
      <c r="AH18" t="str">
        <f t="shared" si="34"/>
        <v>35 Business and public service associate professionals</v>
      </c>
      <c r="AI18" s="69">
        <v>1.8646368850138697</v>
      </c>
      <c r="AJ18" s="69">
        <v>1.8772625952344302</v>
      </c>
      <c r="AK18" s="69">
        <v>2.214480260503001</v>
      </c>
      <c r="AL18" s="69">
        <v>2.3546497886520505</v>
      </c>
      <c r="AM18" s="69">
        <v>2.8499501628419166</v>
      </c>
      <c r="AN18" s="69"/>
      <c r="AO18" s="69">
        <f t="shared" si="35"/>
        <v>0.63546990233891565</v>
      </c>
      <c r="AP18" s="69">
        <f>'RD T1'!E133</f>
        <v>1.2202585665667041</v>
      </c>
      <c r="AQ18" s="69">
        <f t="shared" si="36"/>
        <v>1.8557284689056197</v>
      </c>
      <c r="AS18" t="str">
        <f t="shared" si="37"/>
        <v>35 Business and public service associate professionals</v>
      </c>
      <c r="AT18" s="69">
        <v>1.7212301762227735</v>
      </c>
      <c r="AU18" s="69">
        <v>1.6497312075316206</v>
      </c>
      <c r="AV18" s="69">
        <v>1.9604676642650976</v>
      </c>
      <c r="AW18" s="69">
        <v>2.0129223453298271</v>
      </c>
      <c r="AX18" s="69">
        <v>2.3716557570603629</v>
      </c>
      <c r="AY18" s="69"/>
      <c r="AZ18" s="69">
        <f t="shared" si="38"/>
        <v>0.41118809279526536</v>
      </c>
      <c r="BA18" s="69">
        <f>'RD T1'!E162</f>
        <v>0.99740929170118142</v>
      </c>
      <c r="BB18" s="69">
        <f t="shared" si="39"/>
        <v>1.4085973844964468</v>
      </c>
      <c r="BD18" t="str">
        <f t="shared" si="40"/>
        <v>35 Business and public service associate professionals</v>
      </c>
      <c r="BE18" s="69">
        <v>5.2779798997970069</v>
      </c>
      <c r="BF18" s="69">
        <v>5.8385526376341206</v>
      </c>
      <c r="BG18" s="69">
        <v>6.1681199091314411</v>
      </c>
      <c r="BH18" s="69">
        <v>5.9221418520706042</v>
      </c>
      <c r="BI18" s="69">
        <v>5.9354171969611338</v>
      </c>
      <c r="BJ18" s="69"/>
      <c r="BK18" s="69">
        <f t="shared" si="41"/>
        <v>-0.23270271217030736</v>
      </c>
      <c r="BL18" s="69">
        <f>'RD T1'!E191</f>
        <v>2.5045234799228022</v>
      </c>
      <c r="BM18" s="69">
        <f t="shared" si="42"/>
        <v>2.2718207677524949</v>
      </c>
      <c r="BO18" t="str">
        <f t="shared" si="43"/>
        <v>35 Business and public service associate professionals</v>
      </c>
      <c r="BP18" s="69">
        <v>4.3935908365574363</v>
      </c>
      <c r="BQ18" s="69">
        <v>4.4895697627876361</v>
      </c>
      <c r="BR18" s="69">
        <v>4.6602124500013931</v>
      </c>
      <c r="BS18" s="69">
        <v>4.0523871834688405</v>
      </c>
      <c r="BT18" s="69">
        <v>3.2875516087083705</v>
      </c>
      <c r="BU18" s="69"/>
      <c r="BV18" s="69">
        <f t="shared" si="44"/>
        <v>-1.3726608412930226</v>
      </c>
      <c r="BW18" s="69">
        <f>'RD T1'!E220</f>
        <v>1.5557636504992594</v>
      </c>
      <c r="BX18" s="69">
        <f t="shared" si="45"/>
        <v>0.18310280920623678</v>
      </c>
      <c r="BZ18" t="str">
        <f t="shared" si="46"/>
        <v>35 Business and public service associate professionals</v>
      </c>
      <c r="CA18" s="69">
        <v>2.994386804169257</v>
      </c>
      <c r="CB18" s="69">
        <v>2.7693862352935992</v>
      </c>
      <c r="CC18" s="69">
        <v>2.8699623158727148</v>
      </c>
      <c r="CD18" s="69">
        <v>2.4595242757907978</v>
      </c>
      <c r="CE18" s="69">
        <v>1.5762055818511229</v>
      </c>
      <c r="CF18" s="69"/>
      <c r="CG18" s="69">
        <f t="shared" si="47"/>
        <v>-1.2937567340215919</v>
      </c>
      <c r="CH18" s="69">
        <f>'RD T1'!E249</f>
        <v>0.81838554447708145</v>
      </c>
      <c r="CI18" s="69">
        <f t="shared" si="48"/>
        <v>-0.47537118954451041</v>
      </c>
      <c r="CK18" t="str">
        <f t="shared" si="49"/>
        <v>35 Business and public service associate professionals</v>
      </c>
      <c r="CL18" s="69">
        <v>0.50156390265659956</v>
      </c>
      <c r="CM18" s="69">
        <v>0.57143120573646478</v>
      </c>
      <c r="CN18" s="69">
        <v>0.51019474216407845</v>
      </c>
      <c r="CO18" s="69">
        <v>0.45874981447303098</v>
      </c>
      <c r="CP18" s="69">
        <v>0.39945071394905268</v>
      </c>
      <c r="CQ18" s="69"/>
      <c r="CR18" s="69">
        <f t="shared" si="50"/>
        <v>-0.11074402821502577</v>
      </c>
      <c r="CS18" s="69">
        <f>'RD T1'!E278</f>
        <v>0.15144586915430802</v>
      </c>
      <c r="CT18" s="69">
        <f t="shared" si="51"/>
        <v>4.0701840939282252E-2</v>
      </c>
    </row>
    <row r="19" spans="1:98" x14ac:dyDescent="0.2">
      <c r="A19" s="10" t="str">
        <f>name!D15</f>
        <v>41 Administrative occupations</v>
      </c>
      <c r="B19" s="69">
        <v>0.16026452737332814</v>
      </c>
      <c r="C19" s="69">
        <v>0.21474521257311768</v>
      </c>
      <c r="D19" s="69">
        <v>0.19221244002832472</v>
      </c>
      <c r="E19" s="69">
        <v>0.24829277210833905</v>
      </c>
      <c r="F19" s="69">
        <v>0.35081493601250252</v>
      </c>
      <c r="G19" s="11"/>
      <c r="H19" s="69">
        <f t="shared" si="26"/>
        <v>0.1586024959841778</v>
      </c>
      <c r="I19" s="69">
        <f>'RD T1'!E47</f>
        <v>0.132891934646827</v>
      </c>
      <c r="J19" s="69">
        <f t="shared" si="27"/>
        <v>0.29149443063100478</v>
      </c>
      <c r="L19" t="str">
        <f t="shared" si="28"/>
        <v>41 Administrative occupations</v>
      </c>
      <c r="M19" s="69">
        <v>1.843817896914985</v>
      </c>
      <c r="N19" s="69">
        <v>2.6044270609283022</v>
      </c>
      <c r="O19" s="69">
        <v>2.3360221356666755</v>
      </c>
      <c r="P19" s="69">
        <v>3.0932249409809209</v>
      </c>
      <c r="Q19" s="69">
        <v>4.2811573527727855</v>
      </c>
      <c r="R19" s="11"/>
      <c r="S19" s="69">
        <f t="shared" si="29"/>
        <v>1.94513521710611</v>
      </c>
      <c r="T19" s="69">
        <f>'RD T1'!E76</f>
        <v>1.6543504468268029</v>
      </c>
      <c r="U19" s="69">
        <f t="shared" si="30"/>
        <v>3.5994856639329127</v>
      </c>
      <c r="W19" t="str">
        <f t="shared" si="31"/>
        <v>41 Administrative occupations</v>
      </c>
      <c r="X19" s="69">
        <v>6.7232113183978779</v>
      </c>
      <c r="Y19" s="69">
        <v>7.0714964685569708</v>
      </c>
      <c r="Z19" s="69">
        <v>7.5959630127852149</v>
      </c>
      <c r="AA19" s="69">
        <v>9.0648027909644551</v>
      </c>
      <c r="AB19" s="69">
        <v>11.255972463413688</v>
      </c>
      <c r="AC19" s="69"/>
      <c r="AD19" s="69">
        <f t="shared" si="32"/>
        <v>3.6600094506284728</v>
      </c>
      <c r="AE19" s="69">
        <f>'RD T1'!E105</f>
        <v>5.5371483023641623</v>
      </c>
      <c r="AF19" s="69">
        <f t="shared" si="33"/>
        <v>9.1971577529926343</v>
      </c>
      <c r="AH19" t="str">
        <f t="shared" si="34"/>
        <v>41 Administrative occupations</v>
      </c>
      <c r="AI19" s="69">
        <v>2.7791503523362286</v>
      </c>
      <c r="AJ19" s="69">
        <v>2.9808971819780949</v>
      </c>
      <c r="AK19" s="69">
        <v>3.1166708147941167</v>
      </c>
      <c r="AL19" s="69">
        <v>3.6112120001654819</v>
      </c>
      <c r="AM19" s="69">
        <v>4.4503793368073499</v>
      </c>
      <c r="AN19" s="69"/>
      <c r="AO19" s="69">
        <f t="shared" si="35"/>
        <v>1.3337085220132332</v>
      </c>
      <c r="AP19" s="69">
        <f>'RD T1'!E134</f>
        <v>2.3181898307571176</v>
      </c>
      <c r="AQ19" s="69">
        <f t="shared" si="36"/>
        <v>3.6518983527703508</v>
      </c>
      <c r="AS19" t="str">
        <f t="shared" si="37"/>
        <v>41 Administrative occupations</v>
      </c>
      <c r="AT19" s="69">
        <v>2.5380587310410943</v>
      </c>
      <c r="AU19" s="69">
        <v>2.6595691673096189</v>
      </c>
      <c r="AV19" s="69">
        <v>2.804387916677376</v>
      </c>
      <c r="AW19" s="69">
        <v>3.0819258370379394</v>
      </c>
      <c r="AX19" s="69">
        <v>3.7146695558762204</v>
      </c>
      <c r="AY19" s="69"/>
      <c r="AZ19" s="69">
        <f t="shared" si="38"/>
        <v>0.91028163919884442</v>
      </c>
      <c r="BA19" s="69">
        <f>'RD T1'!E163</f>
        <v>1.8675098267802417</v>
      </c>
      <c r="BB19" s="69">
        <f t="shared" si="39"/>
        <v>2.7777914659790861</v>
      </c>
      <c r="BD19" t="str">
        <f t="shared" si="40"/>
        <v>41 Administrative occupations</v>
      </c>
      <c r="BE19" s="69">
        <v>8.6233333464882698</v>
      </c>
      <c r="BF19" s="69">
        <v>8.7808542553106239</v>
      </c>
      <c r="BG19" s="69">
        <v>9.5716277630280242</v>
      </c>
      <c r="BH19" s="69">
        <v>9.4781885984993117</v>
      </c>
      <c r="BI19" s="69">
        <v>8.9155999669563855</v>
      </c>
      <c r="BJ19" s="69"/>
      <c r="BK19" s="69">
        <f t="shared" si="41"/>
        <v>-0.65602779607163875</v>
      </c>
      <c r="BL19" s="69">
        <f>'RD T1'!E192</f>
        <v>4.4313653918744338</v>
      </c>
      <c r="BM19" s="69">
        <f t="shared" si="42"/>
        <v>3.775337595802795</v>
      </c>
      <c r="BO19" t="str">
        <f t="shared" si="43"/>
        <v>41 Administrative occupations</v>
      </c>
      <c r="BP19" s="69">
        <v>10.815855775807657</v>
      </c>
      <c r="BQ19" s="69">
        <v>10.065331160104678</v>
      </c>
      <c r="BR19" s="69">
        <v>10.591895118542745</v>
      </c>
      <c r="BS19" s="69">
        <v>9.3623021935306614</v>
      </c>
      <c r="BT19" s="69">
        <v>6.6843394795852769</v>
      </c>
      <c r="BU19" s="69"/>
      <c r="BV19" s="69">
        <f t="shared" si="44"/>
        <v>-3.9075556389574677</v>
      </c>
      <c r="BW19" s="69">
        <f>'RD T1'!E221</f>
        <v>3.9902452204501486</v>
      </c>
      <c r="BX19" s="69">
        <f t="shared" si="45"/>
        <v>8.2689581492680908E-2</v>
      </c>
      <c r="BZ19" t="str">
        <f t="shared" si="46"/>
        <v>41 Administrative occupations</v>
      </c>
      <c r="CA19" s="69">
        <v>6.6787450586204322</v>
      </c>
      <c r="CB19" s="69">
        <v>4.7484919913094128</v>
      </c>
      <c r="CC19" s="69">
        <v>4.8507406659395258</v>
      </c>
      <c r="CD19" s="69">
        <v>3.7692322364707618</v>
      </c>
      <c r="CE19" s="69">
        <v>1.5782038503102922</v>
      </c>
      <c r="CF19" s="69"/>
      <c r="CG19" s="69">
        <f t="shared" si="47"/>
        <v>-3.2725368156292336</v>
      </c>
      <c r="CH19" s="69">
        <f>'RD T1'!E250</f>
        <v>1.1130212689143901</v>
      </c>
      <c r="CI19" s="69">
        <f t="shared" si="48"/>
        <v>-2.1595155467148435</v>
      </c>
      <c r="CK19" t="str">
        <f t="shared" si="49"/>
        <v>41 Administrative occupations</v>
      </c>
      <c r="CL19" s="69">
        <v>1.201212275341716</v>
      </c>
      <c r="CM19" s="69">
        <v>1.116198164357362</v>
      </c>
      <c r="CN19" s="69">
        <v>0.95596887245197026</v>
      </c>
      <c r="CO19" s="69">
        <v>0.86831092402768406</v>
      </c>
      <c r="CP19" s="69">
        <v>0.55787832456626241</v>
      </c>
      <c r="CQ19" s="69"/>
      <c r="CR19" s="69">
        <f t="shared" si="50"/>
        <v>-0.39809054788570786</v>
      </c>
      <c r="CS19" s="69">
        <f>'RD T1'!E279</f>
        <v>0.27074525710306901</v>
      </c>
      <c r="CT19" s="69">
        <f t="shared" si="51"/>
        <v>-0.12734529078263884</v>
      </c>
    </row>
    <row r="20" spans="1:98" x14ac:dyDescent="0.2">
      <c r="A20" s="10" t="str">
        <f>name!D16</f>
        <v>42 Secretarial and related occupations</v>
      </c>
      <c r="B20" s="69">
        <v>1.4189189760373687E-2</v>
      </c>
      <c r="C20" s="69">
        <v>2.1975062476567397E-2</v>
      </c>
      <c r="D20" s="69">
        <v>1.9422382480105558E-2</v>
      </c>
      <c r="E20" s="69">
        <v>2.9981566063101914E-2</v>
      </c>
      <c r="F20" s="69">
        <v>4.8220456974661936E-2</v>
      </c>
      <c r="G20" s="11"/>
      <c r="H20" s="69">
        <f t="shared" si="26"/>
        <v>2.8798074494556378E-2</v>
      </c>
      <c r="I20" s="69">
        <f>'RD T1'!E48</f>
        <v>1.8473417909930893E-2</v>
      </c>
      <c r="J20" s="69">
        <f t="shared" si="27"/>
        <v>4.7271492404487275E-2</v>
      </c>
      <c r="L20" t="str">
        <f t="shared" si="28"/>
        <v>42 Secretarial and related occupations</v>
      </c>
      <c r="M20" s="69">
        <v>0.33404016928240127</v>
      </c>
      <c r="N20" s="69">
        <v>0.46191350285075511</v>
      </c>
      <c r="O20" s="69">
        <v>0.38255049692205584</v>
      </c>
      <c r="P20" s="69">
        <v>0.55880598652090674</v>
      </c>
      <c r="Q20" s="69">
        <v>0.71866788684878447</v>
      </c>
      <c r="R20" s="11"/>
      <c r="S20" s="69">
        <f t="shared" si="29"/>
        <v>0.33611738992672863</v>
      </c>
      <c r="T20" s="69">
        <f>'RD T1'!E77</f>
        <v>0.2968872398332621</v>
      </c>
      <c r="U20" s="69">
        <f t="shared" si="30"/>
        <v>0.63300462975999072</v>
      </c>
      <c r="W20" t="str">
        <f t="shared" si="31"/>
        <v>42 Secretarial and related occupations</v>
      </c>
      <c r="X20" s="69">
        <v>1.2637998961987307</v>
      </c>
      <c r="Y20" s="69">
        <v>1.3635137304396114</v>
      </c>
      <c r="Z20" s="69">
        <v>1.3642916171390982</v>
      </c>
      <c r="AA20" s="69">
        <v>1.7426922432916414</v>
      </c>
      <c r="AB20" s="69">
        <v>2.3340956992013617</v>
      </c>
      <c r="AC20" s="69"/>
      <c r="AD20" s="69">
        <f t="shared" si="32"/>
        <v>0.96980408206226354</v>
      </c>
      <c r="AE20" s="69">
        <f>'RD T1'!E106</f>
        <v>1.1903212393803695</v>
      </c>
      <c r="AF20" s="69">
        <f t="shared" si="33"/>
        <v>2.1601253214426333</v>
      </c>
      <c r="AH20" t="str">
        <f t="shared" si="34"/>
        <v>42 Secretarial and related occupations</v>
      </c>
      <c r="AI20" s="69">
        <v>0.57134582349916796</v>
      </c>
      <c r="AJ20" s="69">
        <v>0.60265927914808348</v>
      </c>
      <c r="AK20" s="69">
        <v>0.61648759026252953</v>
      </c>
      <c r="AL20" s="69">
        <v>0.70868767388170029</v>
      </c>
      <c r="AM20" s="69">
        <v>0.74205530545114962</v>
      </c>
      <c r="AN20" s="69"/>
      <c r="AO20" s="69">
        <f t="shared" si="35"/>
        <v>0.12556771518862009</v>
      </c>
      <c r="AP20" s="69">
        <f>'RD T1'!E135</f>
        <v>0.42211197104127007</v>
      </c>
      <c r="AQ20" s="69">
        <f t="shared" si="36"/>
        <v>0.54767968622989016</v>
      </c>
      <c r="AS20" t="str">
        <f t="shared" si="37"/>
        <v>42 Secretarial and related occupations</v>
      </c>
      <c r="AT20" s="69">
        <v>0.45627503886505677</v>
      </c>
      <c r="AU20" s="69">
        <v>0.46320298630753914</v>
      </c>
      <c r="AV20" s="69">
        <v>0.4707866002186808</v>
      </c>
      <c r="AW20" s="69">
        <v>0.53508329400523669</v>
      </c>
      <c r="AX20" s="69">
        <v>0.48326938798591573</v>
      </c>
      <c r="AY20" s="69"/>
      <c r="AZ20" s="69">
        <f t="shared" si="38"/>
        <v>1.2482787767234937E-2</v>
      </c>
      <c r="BA20" s="69">
        <f>'RD T1'!E164</f>
        <v>0.29962624740256888</v>
      </c>
      <c r="BB20" s="69">
        <f t="shared" si="39"/>
        <v>0.31210903516980382</v>
      </c>
      <c r="BD20" t="str">
        <f t="shared" si="40"/>
        <v>42 Secretarial and related occupations</v>
      </c>
      <c r="BE20" s="69">
        <v>1.882245726249137</v>
      </c>
      <c r="BF20" s="69">
        <v>1.8463590981686013</v>
      </c>
      <c r="BG20" s="69">
        <v>1.8430326497894307</v>
      </c>
      <c r="BH20" s="69">
        <v>1.7045119253726777</v>
      </c>
      <c r="BI20" s="69">
        <v>0.68890535945603237</v>
      </c>
      <c r="BJ20" s="69"/>
      <c r="BK20" s="69">
        <f t="shared" si="41"/>
        <v>-1.1541272903333983</v>
      </c>
      <c r="BL20" s="69">
        <f>'RD T1'!E193</f>
        <v>0.64340078230648656</v>
      </c>
      <c r="BM20" s="69">
        <f t="shared" si="42"/>
        <v>-0.51072650802691177</v>
      </c>
      <c r="BO20" t="str">
        <f t="shared" si="43"/>
        <v>42 Secretarial and related occupations</v>
      </c>
      <c r="BP20" s="69">
        <v>2.6079336491424487</v>
      </c>
      <c r="BQ20" s="69">
        <v>2.2714453708289386</v>
      </c>
      <c r="BR20" s="69">
        <v>2.2521171657572658</v>
      </c>
      <c r="BS20" s="69">
        <v>1.6760285216262107</v>
      </c>
      <c r="BT20" s="69">
        <v>0.60787360536135504</v>
      </c>
      <c r="BU20" s="69"/>
      <c r="BV20" s="69">
        <f t="shared" si="44"/>
        <v>-1.6442435603959109</v>
      </c>
      <c r="BW20" s="69">
        <f>'RD T1'!E222</f>
        <v>0.65875930156578599</v>
      </c>
      <c r="BX20" s="69">
        <f t="shared" si="45"/>
        <v>-0.98548425883012492</v>
      </c>
      <c r="BZ20" t="str">
        <f t="shared" si="46"/>
        <v>42 Secretarial and related occupations</v>
      </c>
      <c r="CA20" s="69">
        <v>2.484157890684878</v>
      </c>
      <c r="CB20" s="69">
        <v>1.8654268546555424</v>
      </c>
      <c r="CC20" s="69">
        <v>1.8150930725764316</v>
      </c>
      <c r="CD20" s="69">
        <v>1.0941601280964406</v>
      </c>
      <c r="CE20" s="69">
        <v>0.40546933395533324</v>
      </c>
      <c r="CF20" s="69"/>
      <c r="CG20" s="69">
        <f t="shared" si="47"/>
        <v>-1.4096237386210984</v>
      </c>
      <c r="CH20" s="69">
        <f>'RD T1'!E251</f>
        <v>0.37306487599156002</v>
      </c>
      <c r="CI20" s="69">
        <f t="shared" si="48"/>
        <v>-1.0365588626295383</v>
      </c>
      <c r="CK20" t="str">
        <f t="shared" si="49"/>
        <v>42 Secretarial and related occupations</v>
      </c>
      <c r="CL20" s="69">
        <v>0.38877377907914973</v>
      </c>
      <c r="CM20" s="69">
        <v>0.40742381128501581</v>
      </c>
      <c r="CN20" s="69">
        <v>0.37287009699674112</v>
      </c>
      <c r="CO20" s="69">
        <v>0.40252424225920874</v>
      </c>
      <c r="CP20" s="69">
        <v>0.35905398778892728</v>
      </c>
      <c r="CQ20" s="69"/>
      <c r="CR20" s="69">
        <f t="shared" si="50"/>
        <v>-1.3816109207813843E-2</v>
      </c>
      <c r="CS20" s="69">
        <f>'RD T1'!E280</f>
        <v>0.18372771696081161</v>
      </c>
      <c r="CT20" s="69">
        <f t="shared" si="51"/>
        <v>0.16991160775299777</v>
      </c>
    </row>
    <row r="21" spans="1:98" x14ac:dyDescent="0.2">
      <c r="A21" s="10" t="str">
        <f>name!D17</f>
        <v>51 Skilled agricultural and related trades</v>
      </c>
      <c r="B21" s="69">
        <v>1.792515328874859E-2</v>
      </c>
      <c r="C21" s="69">
        <v>4.8604183470445941E-2</v>
      </c>
      <c r="D21" s="69">
        <v>1.8945121710926761E-2</v>
      </c>
      <c r="E21" s="69">
        <v>2.2110991851524969E-2</v>
      </c>
      <c r="F21" s="69">
        <v>2.7841335331566967E-2</v>
      </c>
      <c r="G21" s="11"/>
      <c r="H21" s="69">
        <f t="shared" si="26"/>
        <v>8.8962136206402059E-3</v>
      </c>
      <c r="I21" s="69">
        <f>'RD T1'!E49</f>
        <v>1.5752030972573612E-2</v>
      </c>
      <c r="J21" s="69">
        <f t="shared" si="27"/>
        <v>2.4648244593213818E-2</v>
      </c>
      <c r="L21" t="str">
        <f t="shared" si="28"/>
        <v>51 Skilled agricultural and related trades</v>
      </c>
      <c r="M21" s="69">
        <v>0.116796409638106</v>
      </c>
      <c r="N21" s="69">
        <v>0.13178412028129338</v>
      </c>
      <c r="O21" s="69">
        <v>0.11000268285421991</v>
      </c>
      <c r="P21" s="69">
        <v>0.10720353373447432</v>
      </c>
      <c r="Q21" s="69">
        <v>0.1440630427692707</v>
      </c>
      <c r="R21" s="11"/>
      <c r="S21" s="69">
        <f t="shared" si="29"/>
        <v>3.4060359915050797E-2</v>
      </c>
      <c r="T21" s="69">
        <f>'RD T1'!E78</f>
        <v>6.3362883184692298E-2</v>
      </c>
      <c r="U21" s="69">
        <f t="shared" si="30"/>
        <v>9.7423243099743095E-2</v>
      </c>
      <c r="W21" t="str">
        <f t="shared" si="31"/>
        <v>51 Skilled agricultural and related trades</v>
      </c>
      <c r="X21" s="69">
        <v>1.1998898481652709</v>
      </c>
      <c r="Y21" s="69">
        <v>1.3370341174881515</v>
      </c>
      <c r="Z21" s="69">
        <v>1.7484689387454295</v>
      </c>
      <c r="AA21" s="69">
        <v>1.8923542062052812</v>
      </c>
      <c r="AB21" s="69">
        <v>2.5373534396011883</v>
      </c>
      <c r="AC21" s="69"/>
      <c r="AD21" s="69">
        <f t="shared" si="32"/>
        <v>0.78888450085575879</v>
      </c>
      <c r="AE21" s="69">
        <f>'RD T1'!E107</f>
        <v>1.360008382196672</v>
      </c>
      <c r="AF21" s="69">
        <f t="shared" si="33"/>
        <v>2.1488928830524308</v>
      </c>
      <c r="AH21" t="str">
        <f t="shared" si="34"/>
        <v>51 Skilled agricultural and related trades</v>
      </c>
      <c r="AI21" s="69">
        <v>0.42374944524199726</v>
      </c>
      <c r="AJ21" s="69">
        <v>0.46677397691977318</v>
      </c>
      <c r="AK21" s="69">
        <v>0.50082618274613366</v>
      </c>
      <c r="AL21" s="69">
        <v>0.50121352849414014</v>
      </c>
      <c r="AM21" s="69">
        <v>0.61956689296912071</v>
      </c>
      <c r="AN21" s="69"/>
      <c r="AO21" s="69">
        <f t="shared" si="35"/>
        <v>0.11874071022298704</v>
      </c>
      <c r="AP21" s="69">
        <f>'RD T1'!E136</f>
        <v>0.3872995328939951</v>
      </c>
      <c r="AQ21" s="69">
        <f t="shared" si="36"/>
        <v>0.50604024311698215</v>
      </c>
      <c r="AS21" t="str">
        <f t="shared" si="37"/>
        <v>51 Skilled agricultural and related trades</v>
      </c>
      <c r="AT21" s="69">
        <v>0.67402148198761935</v>
      </c>
      <c r="AU21" s="69">
        <v>0.57717963021154894</v>
      </c>
      <c r="AV21" s="69">
        <v>0.82668019693700112</v>
      </c>
      <c r="AW21" s="69">
        <v>0.82143942147607352</v>
      </c>
      <c r="AX21" s="69">
        <v>1.0527183234196997</v>
      </c>
      <c r="AY21" s="69"/>
      <c r="AZ21" s="69">
        <f t="shared" si="38"/>
        <v>0.22603812648269861</v>
      </c>
      <c r="BA21" s="69">
        <f>'RD T1'!E165</f>
        <v>0.5570747806262174</v>
      </c>
      <c r="BB21" s="69">
        <f t="shared" si="39"/>
        <v>0.78311290710891601</v>
      </c>
      <c r="BD21" t="str">
        <f t="shared" si="40"/>
        <v>51 Skilled agricultural and related trades</v>
      </c>
      <c r="BE21" s="69">
        <v>1.5366917005087597</v>
      </c>
      <c r="BF21" s="69">
        <v>1.5412193750448577</v>
      </c>
      <c r="BG21" s="69">
        <v>1.729974251825271</v>
      </c>
      <c r="BH21" s="69">
        <v>1.5462862991218307</v>
      </c>
      <c r="BI21" s="69">
        <v>1.4886890514438949</v>
      </c>
      <c r="BJ21" s="69"/>
      <c r="BK21" s="69">
        <f t="shared" si="41"/>
        <v>-0.24128520038137613</v>
      </c>
      <c r="BL21" s="69">
        <f>'RD T1'!E194</f>
        <v>0.81896467499488879</v>
      </c>
      <c r="BM21" s="69">
        <f t="shared" si="42"/>
        <v>0.57767947461351266</v>
      </c>
      <c r="BO21" t="str">
        <f t="shared" si="43"/>
        <v>51 Skilled agricultural and related trades</v>
      </c>
      <c r="BP21" s="69">
        <v>2.0874190187561128</v>
      </c>
      <c r="BQ21" s="69">
        <v>2.1945746030834727</v>
      </c>
      <c r="BR21" s="69">
        <v>2.3819531426796625</v>
      </c>
      <c r="BS21" s="69">
        <v>2.1400619390999962</v>
      </c>
      <c r="BT21" s="69">
        <v>1.9893129178142144</v>
      </c>
      <c r="BU21" s="69"/>
      <c r="BV21" s="69">
        <f t="shared" si="44"/>
        <v>-0.39264022486544814</v>
      </c>
      <c r="BW21" s="69">
        <f>'RD T1'!E223</f>
        <v>1.1138478262886964</v>
      </c>
      <c r="BX21" s="69">
        <f t="shared" si="45"/>
        <v>0.72120760142324825</v>
      </c>
      <c r="BZ21" t="str">
        <f t="shared" si="46"/>
        <v>51 Skilled agricultural and related trades</v>
      </c>
      <c r="CA21" s="69">
        <v>1.8235061956308114</v>
      </c>
      <c r="CB21" s="69">
        <v>1.4474760955097006</v>
      </c>
      <c r="CC21" s="69">
        <v>1.7018197955948795</v>
      </c>
      <c r="CD21" s="69">
        <v>1.2443626370179799</v>
      </c>
      <c r="CE21" s="69">
        <v>0.74439045765683587</v>
      </c>
      <c r="CF21" s="69"/>
      <c r="CG21" s="69">
        <f t="shared" si="47"/>
        <v>-0.95742933793804363</v>
      </c>
      <c r="CH21" s="69">
        <f>'RD T1'!E252</f>
        <v>0.53223426079087988</v>
      </c>
      <c r="CI21" s="69">
        <f t="shared" si="48"/>
        <v>-0.42519507714716376</v>
      </c>
      <c r="CK21" t="str">
        <f t="shared" si="49"/>
        <v>51 Skilled agricultural and related trades</v>
      </c>
      <c r="CL21" s="69">
        <v>1.0726987781614461</v>
      </c>
      <c r="CM21" s="69">
        <v>0.8656478274073518</v>
      </c>
      <c r="CN21" s="69">
        <v>1.0347930505290741</v>
      </c>
      <c r="CO21" s="69">
        <v>1.0501417032465807</v>
      </c>
      <c r="CP21" s="69">
        <v>0.64602945403287626</v>
      </c>
      <c r="CQ21" s="69"/>
      <c r="CR21" s="69">
        <f t="shared" si="50"/>
        <v>-0.38876359649619785</v>
      </c>
      <c r="CS21" s="69">
        <f>'RD T1'!E281</f>
        <v>0.30916052751343703</v>
      </c>
      <c r="CT21" s="69">
        <f t="shared" si="51"/>
        <v>-7.9603068982760816E-2</v>
      </c>
    </row>
    <row r="22" spans="1:98" x14ac:dyDescent="0.2">
      <c r="A22" s="10" t="str">
        <f>name!D18</f>
        <v>52 Skilled metal, electrical and electronic trades</v>
      </c>
      <c r="B22" s="69">
        <v>1.2976879060761441E-2</v>
      </c>
      <c r="C22" s="69">
        <v>1.2990051924944686E-2</v>
      </c>
      <c r="D22" s="69">
        <v>1.5206961044977079E-2</v>
      </c>
      <c r="E22" s="69">
        <v>1.8958621790646155E-2</v>
      </c>
      <c r="F22" s="69">
        <v>2.711416492755897E-2</v>
      </c>
      <c r="G22" s="11"/>
      <c r="H22" s="69">
        <f t="shared" si="26"/>
        <v>1.1907203882581891E-2</v>
      </c>
      <c r="I22" s="69">
        <f>'RD T1'!E50</f>
        <v>9.5185340902249026E-3</v>
      </c>
      <c r="J22" s="69">
        <f t="shared" si="27"/>
        <v>2.1425737972806794E-2</v>
      </c>
      <c r="L22" t="str">
        <f t="shared" si="28"/>
        <v>52 Skilled metal, electrical and electronic trades</v>
      </c>
      <c r="M22" s="69">
        <v>0.27467308431814547</v>
      </c>
      <c r="N22" s="69">
        <v>0.34043832775311478</v>
      </c>
      <c r="O22" s="69">
        <v>0.27433079124908633</v>
      </c>
      <c r="P22" s="69">
        <v>0.38829481517899983</v>
      </c>
      <c r="Q22" s="69">
        <v>0.59098278540717397</v>
      </c>
      <c r="R22" s="11"/>
      <c r="S22" s="69">
        <f t="shared" si="29"/>
        <v>0.31665199415808765</v>
      </c>
      <c r="T22" s="69">
        <f>'RD T1'!E79</f>
        <v>0.20143740477288818</v>
      </c>
      <c r="U22" s="69">
        <f t="shared" si="30"/>
        <v>0.51808939893097583</v>
      </c>
      <c r="W22" t="str">
        <f t="shared" si="31"/>
        <v>52 Skilled metal, electrical and electronic trades</v>
      </c>
      <c r="X22" s="69">
        <v>0.92247176546731713</v>
      </c>
      <c r="Y22" s="69">
        <v>0.85572572550878123</v>
      </c>
      <c r="Z22" s="69">
        <v>0.88670012677403687</v>
      </c>
      <c r="AA22" s="69">
        <v>1.0176295990472157</v>
      </c>
      <c r="AB22" s="69">
        <v>1.287397896430128</v>
      </c>
      <c r="AC22" s="69"/>
      <c r="AD22" s="69">
        <f t="shared" si="32"/>
        <v>0.40069776965609116</v>
      </c>
      <c r="AE22" s="69">
        <f>'RD T1'!E108</f>
        <v>0.5210030047184846</v>
      </c>
      <c r="AF22" s="69">
        <f t="shared" si="33"/>
        <v>0.92170077437457576</v>
      </c>
      <c r="AH22" t="str">
        <f t="shared" si="34"/>
        <v>52 Skilled metal, electrical and electronic trades</v>
      </c>
      <c r="AI22" s="69">
        <v>0.42286638223577033</v>
      </c>
      <c r="AJ22" s="69">
        <v>0.35880681926754332</v>
      </c>
      <c r="AK22" s="69">
        <v>0.3990426220735338</v>
      </c>
      <c r="AL22" s="69">
        <v>0.4359818695490234</v>
      </c>
      <c r="AM22" s="69">
        <v>0.54423966441156713</v>
      </c>
      <c r="AN22" s="69"/>
      <c r="AO22" s="69">
        <f t="shared" si="35"/>
        <v>0.14519704233803332</v>
      </c>
      <c r="AP22" s="69">
        <f>'RD T1'!E137</f>
        <v>0.2071192219813037</v>
      </c>
      <c r="AQ22" s="69">
        <f t="shared" si="36"/>
        <v>0.35231626431933705</v>
      </c>
      <c r="AS22" t="str">
        <f t="shared" si="37"/>
        <v>52 Skilled metal, electrical and electronic trades</v>
      </c>
      <c r="AT22" s="69">
        <v>1.5770263618526656</v>
      </c>
      <c r="AU22" s="69">
        <v>1.2848790594275992</v>
      </c>
      <c r="AV22" s="69">
        <v>1.3796711498587209</v>
      </c>
      <c r="AW22" s="69">
        <v>1.3842959447082956</v>
      </c>
      <c r="AX22" s="69">
        <v>1.5745540271952683</v>
      </c>
      <c r="AY22" s="69"/>
      <c r="AZ22" s="69">
        <f t="shared" si="38"/>
        <v>0.19488287733654741</v>
      </c>
      <c r="BA22" s="69">
        <f>'RD T1'!E166</f>
        <v>0.62492540295297272</v>
      </c>
      <c r="BB22" s="69">
        <f t="shared" si="39"/>
        <v>0.81980828028952013</v>
      </c>
      <c r="BD22" t="str">
        <f t="shared" si="40"/>
        <v>52 Skilled metal, electrical and electronic trades</v>
      </c>
      <c r="BE22" s="69">
        <v>8.9990887389051046</v>
      </c>
      <c r="BF22" s="69">
        <v>9.4107940178309715</v>
      </c>
      <c r="BG22" s="69">
        <v>7.968263194825763</v>
      </c>
      <c r="BH22" s="69">
        <v>7.9439183774890605</v>
      </c>
      <c r="BI22" s="69">
        <v>7.6223354158364769</v>
      </c>
      <c r="BJ22" s="69"/>
      <c r="BK22" s="69">
        <f t="shared" si="41"/>
        <v>-0.34592777898928606</v>
      </c>
      <c r="BL22" s="69">
        <f>'RD T1'!E195</f>
        <v>2.808396024408963</v>
      </c>
      <c r="BM22" s="69">
        <f t="shared" si="42"/>
        <v>2.4624682454196769</v>
      </c>
      <c r="BO22" t="str">
        <f t="shared" si="43"/>
        <v>52 Skilled metal, electrical and electronic trades</v>
      </c>
      <c r="BP22" s="69">
        <v>5.2095927083429148</v>
      </c>
      <c r="BQ22" s="69">
        <v>5.0400627470724499</v>
      </c>
      <c r="BR22" s="69">
        <v>4.3527028416633966</v>
      </c>
      <c r="BS22" s="69">
        <v>3.9317716663150839</v>
      </c>
      <c r="BT22" s="69">
        <v>3.1957561364494373</v>
      </c>
      <c r="BU22" s="69"/>
      <c r="BV22" s="69">
        <f t="shared" si="44"/>
        <v>-1.1569467052139593</v>
      </c>
      <c r="BW22" s="69">
        <f>'RD T1'!E224</f>
        <v>1.3300475986180991</v>
      </c>
      <c r="BX22" s="69">
        <f t="shared" si="45"/>
        <v>0.17310089340413981</v>
      </c>
      <c r="BZ22" t="str">
        <f t="shared" si="46"/>
        <v>52 Skilled metal, electrical and electronic trades</v>
      </c>
      <c r="CA22" s="69">
        <v>2.814232037757102</v>
      </c>
      <c r="CB22" s="69">
        <v>2.3480104300282969</v>
      </c>
      <c r="CC22" s="69">
        <v>2.173735555223534</v>
      </c>
      <c r="CD22" s="69">
        <v>1.7027614833779849</v>
      </c>
      <c r="CE22" s="69">
        <v>0.92406737598304134</v>
      </c>
      <c r="CF22" s="69"/>
      <c r="CG22" s="69">
        <f t="shared" si="47"/>
        <v>-1.2496681792404927</v>
      </c>
      <c r="CH22" s="69">
        <f>'RD T1'!E253</f>
        <v>0.55752458495379342</v>
      </c>
      <c r="CI22" s="69">
        <f t="shared" si="48"/>
        <v>-0.69214359428669925</v>
      </c>
      <c r="CK22" t="str">
        <f t="shared" si="49"/>
        <v>52 Skilled metal, electrical and electronic trades</v>
      </c>
      <c r="CL22" s="69">
        <v>0.93806343132534764</v>
      </c>
      <c r="CM22" s="69">
        <v>0.96067598192346437</v>
      </c>
      <c r="CN22" s="69">
        <v>0.80588607528651823</v>
      </c>
      <c r="CO22" s="69">
        <v>0.84379983383317014</v>
      </c>
      <c r="CP22" s="69">
        <v>0.62011643531946947</v>
      </c>
      <c r="CQ22" s="69"/>
      <c r="CR22" s="69">
        <f t="shared" si="50"/>
        <v>-0.18576963996704876</v>
      </c>
      <c r="CS22" s="69">
        <f>'RD T1'!E282</f>
        <v>0.23588041619478797</v>
      </c>
      <c r="CT22" s="69">
        <f t="shared" si="51"/>
        <v>5.0110776227739212E-2</v>
      </c>
    </row>
    <row r="23" spans="1:98" x14ac:dyDescent="0.2">
      <c r="A23" s="10" t="str">
        <f>name!D19</f>
        <v>53 Skilled construction and building trades</v>
      </c>
      <c r="B23" s="69">
        <v>6.2078177196989263E-3</v>
      </c>
      <c r="C23" s="69">
        <v>3.8592994122753225E-3</v>
      </c>
      <c r="D23" s="69">
        <v>2.9716582092465162E-3</v>
      </c>
      <c r="E23" s="69">
        <v>4.7390473523984452E-3</v>
      </c>
      <c r="F23" s="69">
        <v>4.8820143539467509E-3</v>
      </c>
      <c r="G23" s="11"/>
      <c r="H23" s="69">
        <f t="shared" si="26"/>
        <v>1.9103561447002346E-3</v>
      </c>
      <c r="I23" s="69">
        <f>'RD T1'!E51</f>
        <v>2.1424617422354103E-3</v>
      </c>
      <c r="J23" s="69">
        <f t="shared" si="27"/>
        <v>4.0528178869356449E-3</v>
      </c>
      <c r="L23" t="str">
        <f t="shared" si="28"/>
        <v>53 Skilled construction and building trades</v>
      </c>
      <c r="M23" s="69">
        <v>0.10154884639689447</v>
      </c>
      <c r="N23" s="69">
        <v>0.10600804139859971</v>
      </c>
      <c r="O23" s="69">
        <v>8.5282642393508634E-2</v>
      </c>
      <c r="P23" s="69">
        <v>0.10898043529949342</v>
      </c>
      <c r="Q23" s="69">
        <v>0.13856746182881616</v>
      </c>
      <c r="R23" s="11"/>
      <c r="S23" s="69">
        <f t="shared" si="29"/>
        <v>5.3284819435307523E-2</v>
      </c>
      <c r="T23" s="69">
        <f>'RD T1'!E80</f>
        <v>5.6782453237793531E-2</v>
      </c>
      <c r="U23" s="69">
        <f t="shared" si="30"/>
        <v>0.11006727267310105</v>
      </c>
      <c r="W23" t="str">
        <f t="shared" si="31"/>
        <v>53 Skilled construction and building trades</v>
      </c>
      <c r="X23" s="69">
        <v>0.49089888252015268</v>
      </c>
      <c r="Y23" s="69">
        <v>0.3729038726859743</v>
      </c>
      <c r="Z23" s="69">
        <v>0.38558188758244538</v>
      </c>
      <c r="AA23" s="69">
        <v>0.43510409833261371</v>
      </c>
      <c r="AB23" s="69">
        <v>0.51406007542353016</v>
      </c>
      <c r="AC23" s="69"/>
      <c r="AD23" s="69">
        <f t="shared" si="32"/>
        <v>0.12847818784108478</v>
      </c>
      <c r="AE23" s="69">
        <f>'RD T1'!E109</f>
        <v>0.22735496322711854</v>
      </c>
      <c r="AF23" s="69">
        <f t="shared" si="33"/>
        <v>0.35583315106820335</v>
      </c>
      <c r="AH23" t="str">
        <f t="shared" si="34"/>
        <v>53 Skilled construction and building trades</v>
      </c>
      <c r="AI23" s="69">
        <v>0.27191399058820792</v>
      </c>
      <c r="AJ23" s="69">
        <v>0.24763547088122306</v>
      </c>
      <c r="AK23" s="69">
        <v>0.25252420502716877</v>
      </c>
      <c r="AL23" s="69">
        <v>0.28266017266005111</v>
      </c>
      <c r="AM23" s="69">
        <v>0.33718531063820867</v>
      </c>
      <c r="AN23" s="69"/>
      <c r="AO23" s="69">
        <f t="shared" si="35"/>
        <v>8.46611056110399E-2</v>
      </c>
      <c r="AP23" s="69">
        <f>'RD T1'!E138</f>
        <v>0.15457346333814864</v>
      </c>
      <c r="AQ23" s="69">
        <f t="shared" si="36"/>
        <v>0.23923456894918854</v>
      </c>
      <c r="AS23" t="str">
        <f t="shared" si="37"/>
        <v>53 Skilled construction and building trades</v>
      </c>
      <c r="AT23" s="69">
        <v>0.4774420964289372</v>
      </c>
      <c r="AU23" s="69">
        <v>0.40441550425640976</v>
      </c>
      <c r="AV23" s="69">
        <v>0.39787387065722157</v>
      </c>
      <c r="AW23" s="69">
        <v>0.44445795027698831</v>
      </c>
      <c r="AX23" s="69">
        <v>0.4972981607246989</v>
      </c>
      <c r="AY23" s="69"/>
      <c r="AZ23" s="69">
        <f t="shared" si="38"/>
        <v>9.9424290067477328E-2</v>
      </c>
      <c r="BA23" s="69">
        <f>'RD T1'!E167</f>
        <v>0.23117536758002852</v>
      </c>
      <c r="BB23" s="69">
        <f t="shared" si="39"/>
        <v>0.33059965764750587</v>
      </c>
      <c r="BD23" t="str">
        <f t="shared" si="40"/>
        <v>53 Skilled construction and building trades</v>
      </c>
      <c r="BE23" s="69">
        <v>5.0210475053076076</v>
      </c>
      <c r="BF23" s="69">
        <v>4.798813262056111</v>
      </c>
      <c r="BG23" s="69">
        <v>3.7934232585021608</v>
      </c>
      <c r="BH23" s="69">
        <v>3.6718057753876021</v>
      </c>
      <c r="BI23" s="69">
        <v>3.2046828856799934</v>
      </c>
      <c r="BJ23" s="69"/>
      <c r="BK23" s="69">
        <f t="shared" si="41"/>
        <v>-0.5887403728221674</v>
      </c>
      <c r="BL23" s="69">
        <f>'RD T1'!E196</f>
        <v>1.3262924216202781</v>
      </c>
      <c r="BM23" s="69">
        <f t="shared" si="42"/>
        <v>0.73755204879811065</v>
      </c>
      <c r="BO23" t="str">
        <f t="shared" si="43"/>
        <v>53 Skilled construction and building trades</v>
      </c>
      <c r="BP23" s="69">
        <v>4.4205551339845961</v>
      </c>
      <c r="BQ23" s="69">
        <v>4.4821160997945286</v>
      </c>
      <c r="BR23" s="69">
        <v>3.6022915746835626</v>
      </c>
      <c r="BS23" s="69">
        <v>3.5216911503438131</v>
      </c>
      <c r="BT23" s="69">
        <v>3.2082217410459344</v>
      </c>
      <c r="BU23" s="69"/>
      <c r="BV23" s="69">
        <f t="shared" si="44"/>
        <v>-0.39406983363762826</v>
      </c>
      <c r="BW23" s="69">
        <f>'RD T1'!E225</f>
        <v>1.4481686586651619</v>
      </c>
      <c r="BX23" s="69">
        <f t="shared" si="45"/>
        <v>1.0540988250275336</v>
      </c>
      <c r="BZ23" t="str">
        <f t="shared" si="46"/>
        <v>53 Skilled construction and building trades</v>
      </c>
      <c r="CA23" s="69">
        <v>2.5156241338597587</v>
      </c>
      <c r="CB23" s="69">
        <v>2.1785538233582762</v>
      </c>
      <c r="CC23" s="69">
        <v>1.8778341405325634</v>
      </c>
      <c r="CD23" s="69">
        <v>1.5710202906390434</v>
      </c>
      <c r="CE23" s="69">
        <v>1.0876958030393273</v>
      </c>
      <c r="CF23" s="69"/>
      <c r="CG23" s="69">
        <f t="shared" si="47"/>
        <v>-0.79013833749323603</v>
      </c>
      <c r="CH23" s="69">
        <f>'RD T1'!E254</f>
        <v>0.6084383595358146</v>
      </c>
      <c r="CI23" s="69">
        <f t="shared" si="48"/>
        <v>-0.18169997795742143</v>
      </c>
      <c r="CK23" t="str">
        <f t="shared" si="49"/>
        <v>53 Skilled construction and building trades</v>
      </c>
      <c r="CL23" s="69">
        <v>1.1682021342548763</v>
      </c>
      <c r="CM23" s="69">
        <v>1.0648086645380226</v>
      </c>
      <c r="CN23" s="69">
        <v>0.76749619767815502</v>
      </c>
      <c r="CO23" s="69">
        <v>0.68983274885124468</v>
      </c>
      <c r="CP23" s="69">
        <v>0.21815674997919779</v>
      </c>
      <c r="CQ23" s="69"/>
      <c r="CR23" s="69">
        <f t="shared" si="50"/>
        <v>-0.54933944769895726</v>
      </c>
      <c r="CS23" s="69">
        <f>'RD T1'!E283</f>
        <v>0.14803175067417396</v>
      </c>
      <c r="CT23" s="69">
        <f t="shared" si="51"/>
        <v>-0.40130769702478331</v>
      </c>
    </row>
    <row r="24" spans="1:98" x14ac:dyDescent="0.2">
      <c r="A24" s="10" t="str">
        <f>name!D20</f>
        <v>54 Textiles, printing and other skilled trades</v>
      </c>
      <c r="B24" s="69">
        <v>3.3017650282940125E-2</v>
      </c>
      <c r="C24" s="69">
        <v>3.498658938776316E-2</v>
      </c>
      <c r="D24" s="69">
        <v>3.0561953138294334E-2</v>
      </c>
      <c r="E24" s="69">
        <v>4.3509071017408689E-2</v>
      </c>
      <c r="F24" s="69">
        <v>6.04132788008854E-2</v>
      </c>
      <c r="G24" s="11"/>
      <c r="H24" s="69">
        <f t="shared" si="26"/>
        <v>2.9851325662591067E-2</v>
      </c>
      <c r="I24" s="69">
        <f>'RD T1'!E52</f>
        <v>2.0928455595235311E-2</v>
      </c>
      <c r="J24" s="69">
        <f t="shared" si="27"/>
        <v>5.0779781257826381E-2</v>
      </c>
      <c r="L24" t="str">
        <f t="shared" si="28"/>
        <v>54 Textiles, printing and other skilled trades</v>
      </c>
      <c r="M24" s="69">
        <v>0.26225258908662841</v>
      </c>
      <c r="N24" s="69">
        <v>0.37989090647342433</v>
      </c>
      <c r="O24" s="69">
        <v>0.30619860428837159</v>
      </c>
      <c r="P24" s="69">
        <v>0.3784598352675464</v>
      </c>
      <c r="Q24" s="69">
        <v>0.53116455673679508</v>
      </c>
      <c r="R24" s="11"/>
      <c r="S24" s="69">
        <f t="shared" si="29"/>
        <v>0.22496595244842349</v>
      </c>
      <c r="T24" s="69">
        <f>'RD T1'!E81</f>
        <v>0.20530338144422799</v>
      </c>
      <c r="U24" s="69">
        <f t="shared" si="30"/>
        <v>0.43026933389265148</v>
      </c>
      <c r="W24" t="str">
        <f t="shared" si="31"/>
        <v>54 Textiles, printing and other skilled trades</v>
      </c>
      <c r="X24" s="69">
        <v>0.71222062874441927</v>
      </c>
      <c r="Y24" s="69">
        <v>0.68048709849463895</v>
      </c>
      <c r="Z24" s="69">
        <v>0.66739997336749968</v>
      </c>
      <c r="AA24" s="69">
        <v>0.82002215872239004</v>
      </c>
      <c r="AB24" s="69">
        <v>1.057032418536145</v>
      </c>
      <c r="AC24" s="69"/>
      <c r="AD24" s="69">
        <f t="shared" si="32"/>
        <v>0.38963244516864537</v>
      </c>
      <c r="AE24" s="69">
        <f>'RD T1'!E110</f>
        <v>0.46968542569638655</v>
      </c>
      <c r="AF24" s="69">
        <f t="shared" si="33"/>
        <v>0.85931787086503197</v>
      </c>
      <c r="AH24" t="str">
        <f t="shared" si="34"/>
        <v>54 Textiles, printing and other skilled trades</v>
      </c>
      <c r="AI24" s="69">
        <v>0.33191504773495795</v>
      </c>
      <c r="AJ24" s="69">
        <v>0.29401131511430584</v>
      </c>
      <c r="AK24" s="69">
        <v>0.32292146397860699</v>
      </c>
      <c r="AL24" s="69">
        <v>0.36094454770403411</v>
      </c>
      <c r="AM24" s="69">
        <v>0.47379303418297392</v>
      </c>
      <c r="AN24" s="69"/>
      <c r="AO24" s="69">
        <f t="shared" si="35"/>
        <v>0.15087157020436692</v>
      </c>
      <c r="AP24" s="69">
        <f>'RD T1'!E139</f>
        <v>0.2083348835042452</v>
      </c>
      <c r="AQ24" s="69">
        <f t="shared" si="36"/>
        <v>0.35920645370861215</v>
      </c>
      <c r="AS24" t="str">
        <f t="shared" si="37"/>
        <v>54 Textiles, printing and other skilled trades</v>
      </c>
      <c r="AT24" s="69">
        <v>0.34467011033999473</v>
      </c>
      <c r="AU24" s="69">
        <v>0.3171435143175742</v>
      </c>
      <c r="AV24" s="69">
        <v>0.32201856620635472</v>
      </c>
      <c r="AW24" s="69">
        <v>0.37748611570127949</v>
      </c>
      <c r="AX24" s="69">
        <v>0.46953804147861999</v>
      </c>
      <c r="AY24" s="69"/>
      <c r="AZ24" s="69">
        <f t="shared" si="38"/>
        <v>0.14751947527226528</v>
      </c>
      <c r="BA24" s="69">
        <f>'RD T1'!E168</f>
        <v>0.21477192524200439</v>
      </c>
      <c r="BB24" s="69">
        <f t="shared" si="39"/>
        <v>0.36229140051426967</v>
      </c>
      <c r="BD24" t="str">
        <f t="shared" si="40"/>
        <v>54 Textiles, printing and other skilled trades</v>
      </c>
      <c r="BE24" s="69">
        <v>2.3008589562019952</v>
      </c>
      <c r="BF24" s="69">
        <v>2.1044925345213832</v>
      </c>
      <c r="BG24" s="69">
        <v>1.9874115724300216</v>
      </c>
      <c r="BH24" s="69">
        <v>2.0629428039243116</v>
      </c>
      <c r="BI24" s="69">
        <v>1.9518924912999016</v>
      </c>
      <c r="BJ24" s="69"/>
      <c r="BK24" s="69">
        <f t="shared" si="41"/>
        <v>-3.5519081130120034E-2</v>
      </c>
      <c r="BL24" s="69">
        <f>'RD T1'!E197</f>
        <v>0.84068086122491859</v>
      </c>
      <c r="BM24" s="69">
        <f t="shared" si="42"/>
        <v>0.80516178009479855</v>
      </c>
      <c r="BO24" t="str">
        <f t="shared" si="43"/>
        <v>54 Textiles, printing and other skilled trades</v>
      </c>
      <c r="BP24" s="69">
        <v>3.1620229617162119</v>
      </c>
      <c r="BQ24" s="69">
        <v>2.5697316656732618</v>
      </c>
      <c r="BR24" s="69">
        <v>2.4730116880845285</v>
      </c>
      <c r="BS24" s="69">
        <v>2.2584324248537389</v>
      </c>
      <c r="BT24" s="69">
        <v>1.8477178322174537</v>
      </c>
      <c r="BU24" s="69"/>
      <c r="BV24" s="69">
        <f t="shared" si="44"/>
        <v>-0.62529385586707487</v>
      </c>
      <c r="BW24" s="69">
        <f>'RD T1'!E226</f>
        <v>0.83334860471837446</v>
      </c>
      <c r="BX24" s="69">
        <f t="shared" si="45"/>
        <v>0.2080547488512996</v>
      </c>
      <c r="BZ24" t="str">
        <f t="shared" si="46"/>
        <v>54 Textiles, printing and other skilled trades</v>
      </c>
      <c r="CA24" s="69">
        <v>2.8338876494332732</v>
      </c>
      <c r="CB24" s="69">
        <v>2.1664743684969059</v>
      </c>
      <c r="CC24" s="69">
        <v>2.2278499704829202</v>
      </c>
      <c r="CD24" s="69">
        <v>2.1614829473182025</v>
      </c>
      <c r="CE24" s="69">
        <v>1.632054811919835</v>
      </c>
      <c r="CF24" s="69"/>
      <c r="CG24" s="69">
        <f t="shared" si="47"/>
        <v>-0.59579515856308518</v>
      </c>
      <c r="CH24" s="69">
        <f>'RD T1'!E255</f>
        <v>0.73094775223590625</v>
      </c>
      <c r="CI24" s="69">
        <f t="shared" si="48"/>
        <v>0.13515259367282106</v>
      </c>
      <c r="CK24" t="str">
        <f t="shared" si="49"/>
        <v>54 Textiles, printing and other skilled trades</v>
      </c>
      <c r="CL24" s="69">
        <v>0.99409244785924555</v>
      </c>
      <c r="CM24" s="69">
        <v>0.80830681663000359</v>
      </c>
      <c r="CN24" s="69">
        <v>0.72128503851836634</v>
      </c>
      <c r="CO24" s="69">
        <v>0.60394075655400936</v>
      </c>
      <c r="CP24" s="69">
        <v>0.3640049365065211</v>
      </c>
      <c r="CQ24" s="69"/>
      <c r="CR24" s="69">
        <f t="shared" si="50"/>
        <v>-0.35728010201184524</v>
      </c>
      <c r="CS24" s="69">
        <f>'RD T1'!E284</f>
        <v>0.16458399133881862</v>
      </c>
      <c r="CT24" s="69">
        <f t="shared" si="51"/>
        <v>-0.19269611067302661</v>
      </c>
    </row>
    <row r="25" spans="1:98" x14ac:dyDescent="0.2">
      <c r="A25" s="10" t="str">
        <f>name!D21</f>
        <v>61 Caring personal service occupations</v>
      </c>
      <c r="B25" s="69">
        <v>2.6944374870070623E-2</v>
      </c>
      <c r="C25" s="69">
        <v>3.4667394775593684E-2</v>
      </c>
      <c r="D25" s="69">
        <v>2.7953604330419924E-2</v>
      </c>
      <c r="E25" s="69">
        <v>4.016198555533837E-2</v>
      </c>
      <c r="F25" s="69">
        <v>5.8395102922470438E-2</v>
      </c>
      <c r="G25" s="11"/>
      <c r="H25" s="69">
        <f t="shared" si="26"/>
        <v>3.0441498592050514E-2</v>
      </c>
      <c r="I25" s="69">
        <f>'RD T1'!E53</f>
        <v>2.2618629826166217E-2</v>
      </c>
      <c r="J25" s="69">
        <f t="shared" si="27"/>
        <v>5.306012841821673E-2</v>
      </c>
      <c r="L25" t="str">
        <f t="shared" si="28"/>
        <v>61 Caring personal service occupations</v>
      </c>
      <c r="M25" s="69">
        <v>1.3250714964286245</v>
      </c>
      <c r="N25" s="69">
        <v>1.936339258902976</v>
      </c>
      <c r="O25" s="69">
        <v>1.5797656335175001</v>
      </c>
      <c r="P25" s="69">
        <v>2.2084104452610358</v>
      </c>
      <c r="Q25" s="69">
        <v>3.1785659977111158</v>
      </c>
      <c r="R25" s="11"/>
      <c r="S25" s="69">
        <f t="shared" si="29"/>
        <v>1.5988003641936157</v>
      </c>
      <c r="T25" s="69">
        <f>'RD T1'!E82</f>
        <v>1.2936620210528353</v>
      </c>
      <c r="U25" s="69">
        <f t="shared" si="30"/>
        <v>2.8924623852464508</v>
      </c>
      <c r="W25" t="str">
        <f t="shared" si="31"/>
        <v>61 Caring personal service occupations</v>
      </c>
      <c r="X25" s="69">
        <v>4.8530920733773222</v>
      </c>
      <c r="Y25" s="69">
        <v>5.4123415760011229</v>
      </c>
      <c r="Z25" s="69">
        <v>5.3224859142201293</v>
      </c>
      <c r="AA25" s="69">
        <v>6.4984091775936346</v>
      </c>
      <c r="AB25" s="69">
        <v>8.5021762961630731</v>
      </c>
      <c r="AC25" s="69"/>
      <c r="AD25" s="69">
        <f t="shared" si="32"/>
        <v>3.1796903819429438</v>
      </c>
      <c r="AE25" s="69">
        <f>'RD T1'!E111</f>
        <v>4.6293017826370022</v>
      </c>
      <c r="AF25" s="69">
        <f t="shared" si="33"/>
        <v>7.808992164579946</v>
      </c>
      <c r="AH25" t="str">
        <f t="shared" si="34"/>
        <v>61 Caring personal service occupations</v>
      </c>
      <c r="AI25" s="69">
        <v>4.3611092368019495</v>
      </c>
      <c r="AJ25" s="69">
        <v>4.2744480965346643</v>
      </c>
      <c r="AK25" s="69">
        <v>4.1144436033435809</v>
      </c>
      <c r="AL25" s="69">
        <v>4.2936610365379444</v>
      </c>
      <c r="AM25" s="69">
        <v>4.6566555182853131</v>
      </c>
      <c r="AN25" s="69"/>
      <c r="AO25" s="69">
        <f t="shared" si="35"/>
        <v>0.54221191494173215</v>
      </c>
      <c r="AP25" s="69">
        <f>'RD T1'!E140</f>
        <v>2.5829592258496121</v>
      </c>
      <c r="AQ25" s="69">
        <f t="shared" si="36"/>
        <v>3.1251711407913443</v>
      </c>
      <c r="AS25" t="str">
        <f t="shared" si="37"/>
        <v>61 Caring personal service occupations</v>
      </c>
      <c r="AT25" s="69">
        <v>2.2990527107694527</v>
      </c>
      <c r="AU25" s="69">
        <v>2.5075283986047592</v>
      </c>
      <c r="AV25" s="69">
        <v>2.3812856909302922</v>
      </c>
      <c r="AW25" s="69">
        <v>2.5606107562466449</v>
      </c>
      <c r="AX25" s="69">
        <v>2.9582466693610492</v>
      </c>
      <c r="AY25" s="69"/>
      <c r="AZ25" s="69">
        <f t="shared" si="38"/>
        <v>0.576960978430757</v>
      </c>
      <c r="BA25" s="69">
        <f>'RD T1'!E169</f>
        <v>1.5784763447865107</v>
      </c>
      <c r="BB25" s="69">
        <f t="shared" si="39"/>
        <v>2.1554373232172677</v>
      </c>
      <c r="BD25" t="str">
        <f t="shared" si="40"/>
        <v>61 Caring personal service occupations</v>
      </c>
      <c r="BE25" s="69">
        <v>14.393289807248594</v>
      </c>
      <c r="BF25" s="69">
        <v>16.187420767604884</v>
      </c>
      <c r="BG25" s="69">
        <v>16.298747255851165</v>
      </c>
      <c r="BH25" s="69">
        <v>17.100741293556954</v>
      </c>
      <c r="BI25" s="69">
        <v>19.112063200436204</v>
      </c>
      <c r="BJ25" s="69"/>
      <c r="BK25" s="69">
        <f t="shared" si="41"/>
        <v>2.8133159445850389</v>
      </c>
      <c r="BL25" s="69">
        <f>'RD T1'!E198</f>
        <v>9.6560197722676584</v>
      </c>
      <c r="BM25" s="69">
        <f t="shared" si="42"/>
        <v>12.469335716852697</v>
      </c>
      <c r="BO25" t="str">
        <f t="shared" si="43"/>
        <v>61 Caring personal service occupations</v>
      </c>
      <c r="BP25" s="69">
        <v>12.40288383635532</v>
      </c>
      <c r="BQ25" s="69">
        <v>12.078673426657769</v>
      </c>
      <c r="BR25" s="69">
        <v>11.452557361223693</v>
      </c>
      <c r="BS25" s="69">
        <v>10.440204728616491</v>
      </c>
      <c r="BT25" s="69">
        <v>8.029889151023335</v>
      </c>
      <c r="BU25" s="69"/>
      <c r="BV25" s="69">
        <f t="shared" si="44"/>
        <v>-3.4226682102003583</v>
      </c>
      <c r="BW25" s="69">
        <f>'RD T1'!E227</f>
        <v>5.0037315983224069</v>
      </c>
      <c r="BX25" s="69">
        <f t="shared" si="45"/>
        <v>1.5810633881220486</v>
      </c>
      <c r="BZ25" t="str">
        <f t="shared" si="46"/>
        <v>61 Caring personal service occupations</v>
      </c>
      <c r="CA25" s="69">
        <v>3.9693707871765245</v>
      </c>
      <c r="CB25" s="69">
        <v>1.8642913549163218</v>
      </c>
      <c r="CC25" s="69">
        <v>1.7639788276190278</v>
      </c>
      <c r="CD25" s="69">
        <v>1.2081049150568484</v>
      </c>
      <c r="CE25" s="69">
        <v>0.86194475934348846</v>
      </c>
      <c r="CF25" s="69"/>
      <c r="CG25" s="69">
        <f t="shared" si="47"/>
        <v>-0.90203406827553934</v>
      </c>
      <c r="CH25" s="69">
        <f>'RD T1'!E256</f>
        <v>0.39263712880689411</v>
      </c>
      <c r="CI25" s="69">
        <f t="shared" si="48"/>
        <v>-0.50939693946864528</v>
      </c>
      <c r="CK25" t="str">
        <f t="shared" si="49"/>
        <v>61 Caring personal service occupations</v>
      </c>
      <c r="CL25" s="69">
        <v>0.43746510909492115</v>
      </c>
      <c r="CM25" s="69">
        <v>0.4022549544380295</v>
      </c>
      <c r="CN25" s="69">
        <v>0.35576059852997477</v>
      </c>
      <c r="CO25" s="69">
        <v>0.4965233746889281</v>
      </c>
      <c r="CP25" s="69">
        <v>0.55240333167130395</v>
      </c>
      <c r="CQ25" s="69"/>
      <c r="CR25" s="69">
        <f t="shared" si="50"/>
        <v>0.19664273314132918</v>
      </c>
      <c r="CS25" s="69">
        <f>'RD T1'!E285</f>
        <v>0.14721216640530202</v>
      </c>
      <c r="CT25" s="69">
        <f t="shared" si="51"/>
        <v>0.34385489954663118</v>
      </c>
    </row>
    <row r="26" spans="1:98" x14ac:dyDescent="0.2">
      <c r="A26" s="10" t="str">
        <f>name!D22</f>
        <v>62 Leisure, travel and related personal service occupations</v>
      </c>
      <c r="B26" s="69">
        <v>9.0403540085300139E-3</v>
      </c>
      <c r="C26" s="69">
        <v>1.6777550306444126E-2</v>
      </c>
      <c r="D26" s="69">
        <v>1.0603118405203848E-2</v>
      </c>
      <c r="E26" s="69">
        <v>1.3929696647366964E-2</v>
      </c>
      <c r="F26" s="69">
        <v>2.2173363896481803E-2</v>
      </c>
      <c r="G26" s="11"/>
      <c r="H26" s="69">
        <f t="shared" si="26"/>
        <v>1.1570245491277956E-2</v>
      </c>
      <c r="I26" s="69">
        <f>'RD T1'!E54</f>
        <v>7.8604336700473145E-3</v>
      </c>
      <c r="J26" s="69">
        <f t="shared" si="27"/>
        <v>1.9430679161325272E-2</v>
      </c>
      <c r="L26" t="str">
        <f t="shared" si="28"/>
        <v>62 Leisure, travel and related personal service occupations</v>
      </c>
      <c r="M26" s="69">
        <v>0.19015785741688102</v>
      </c>
      <c r="N26" s="69">
        <v>0.3411672687442362</v>
      </c>
      <c r="O26" s="69">
        <v>0.25670922694022624</v>
      </c>
      <c r="P26" s="69">
        <v>0.29240124565332515</v>
      </c>
      <c r="Q26" s="69">
        <v>0.39249099456072412</v>
      </c>
      <c r="R26" s="11"/>
      <c r="S26" s="69">
        <f t="shared" si="29"/>
        <v>0.13578176762049787</v>
      </c>
      <c r="T26" s="69">
        <f>'RD T1'!E83</f>
        <v>0.15419383481543555</v>
      </c>
      <c r="U26" s="69">
        <f t="shared" si="30"/>
        <v>0.28997560243593345</v>
      </c>
      <c r="W26" t="str">
        <f t="shared" si="31"/>
        <v>62 Leisure, travel and related personal service occupations</v>
      </c>
      <c r="X26" s="69">
        <v>0.87441614599607664</v>
      </c>
      <c r="Y26" s="69">
        <v>1.2131817429304335</v>
      </c>
      <c r="Z26" s="69">
        <v>1.2053866296179285</v>
      </c>
      <c r="AA26" s="69">
        <v>1.3930928145730599</v>
      </c>
      <c r="AB26" s="69">
        <v>1.9709702231322639</v>
      </c>
      <c r="AC26" s="69"/>
      <c r="AD26" s="69">
        <f t="shared" si="32"/>
        <v>0.76558359351433536</v>
      </c>
      <c r="AE26" s="69">
        <f>'RD T1'!E112</f>
        <v>0.97160256045896376</v>
      </c>
      <c r="AF26" s="69">
        <f t="shared" si="33"/>
        <v>1.7371861539732991</v>
      </c>
      <c r="AH26" t="str">
        <f t="shared" si="34"/>
        <v>62 Leisure, travel and related personal service occupations</v>
      </c>
      <c r="AI26" s="69">
        <v>0.58008595215412517</v>
      </c>
      <c r="AJ26" s="69">
        <v>0.85122411384327856</v>
      </c>
      <c r="AK26" s="69">
        <v>0.83143641497391674</v>
      </c>
      <c r="AL26" s="69">
        <v>0.88972410374263666</v>
      </c>
      <c r="AM26" s="69">
        <v>1.2444964117358273</v>
      </c>
      <c r="AN26" s="69"/>
      <c r="AO26" s="69">
        <f t="shared" si="35"/>
        <v>0.41305999676191052</v>
      </c>
      <c r="AP26" s="69">
        <f>'RD T1'!E141</f>
        <v>0.60996649597734975</v>
      </c>
      <c r="AQ26" s="69">
        <f t="shared" si="36"/>
        <v>1.0230264927392603</v>
      </c>
      <c r="AS26" t="str">
        <f t="shared" si="37"/>
        <v>62 Leisure, travel and related personal service occupations</v>
      </c>
      <c r="AT26" s="69">
        <v>0.65259564262787573</v>
      </c>
      <c r="AU26" s="69">
        <v>0.968747625268639</v>
      </c>
      <c r="AV26" s="69">
        <v>1.064033943304717</v>
      </c>
      <c r="AW26" s="69">
        <v>1.1564584260818669</v>
      </c>
      <c r="AX26" s="69">
        <v>1.7241903604050091</v>
      </c>
      <c r="AY26" s="69"/>
      <c r="AZ26" s="69">
        <f t="shared" si="38"/>
        <v>0.66015641710029205</v>
      </c>
      <c r="BA26" s="69">
        <f>'RD T1'!E170</f>
        <v>0.82664898637427187</v>
      </c>
      <c r="BB26" s="69">
        <f t="shared" si="39"/>
        <v>1.4868054034745639</v>
      </c>
      <c r="BD26" t="str">
        <f t="shared" si="40"/>
        <v>62 Leisure, travel and related personal service occupations</v>
      </c>
      <c r="BE26" s="69">
        <v>2.6495379443377489</v>
      </c>
      <c r="BF26" s="69">
        <v>3.4587620341633794</v>
      </c>
      <c r="BG26" s="69">
        <v>3.4157720179335165</v>
      </c>
      <c r="BH26" s="69">
        <v>2.9356771878286363</v>
      </c>
      <c r="BI26" s="69">
        <v>2.7137897948452001</v>
      </c>
      <c r="BJ26" s="69"/>
      <c r="BK26" s="69">
        <f t="shared" si="41"/>
        <v>-0.70198222308831637</v>
      </c>
      <c r="BL26" s="69">
        <f>'RD T1'!E199</f>
        <v>1.3034232694784591</v>
      </c>
      <c r="BM26" s="69">
        <f t="shared" si="42"/>
        <v>0.60144104639014273</v>
      </c>
      <c r="BO26" t="str">
        <f t="shared" si="43"/>
        <v>62 Leisure, travel and related personal service occupations</v>
      </c>
      <c r="BP26" s="69">
        <v>2.9121092022148174</v>
      </c>
      <c r="BQ26" s="69">
        <v>3.6048647791147519</v>
      </c>
      <c r="BR26" s="69">
        <v>3.442681394748162</v>
      </c>
      <c r="BS26" s="69">
        <v>2.6834448091767489</v>
      </c>
      <c r="BT26" s="69">
        <v>2.0939993130372025</v>
      </c>
      <c r="BU26" s="69"/>
      <c r="BV26" s="69">
        <f t="shared" si="44"/>
        <v>-1.3486820817109595</v>
      </c>
      <c r="BW26" s="69">
        <f>'RD T1'!E228</f>
        <v>1.2551188832310785</v>
      </c>
      <c r="BX26" s="69">
        <f t="shared" si="45"/>
        <v>-9.3563198479881038E-2</v>
      </c>
      <c r="BZ26" t="str">
        <f t="shared" si="46"/>
        <v>62 Leisure, travel and related personal service occupations</v>
      </c>
      <c r="CA26" s="69">
        <v>2.1269636926698197</v>
      </c>
      <c r="CB26" s="69">
        <v>2.3343263248707511</v>
      </c>
      <c r="CC26" s="69">
        <v>2.2755612825461231</v>
      </c>
      <c r="CD26" s="69">
        <v>2.2329505113550616</v>
      </c>
      <c r="CE26" s="69">
        <v>1.696236008713768</v>
      </c>
      <c r="CF26" s="69"/>
      <c r="CG26" s="69">
        <f t="shared" si="47"/>
        <v>-0.5793252738323551</v>
      </c>
      <c r="CH26" s="69">
        <f>'RD T1'!E257</f>
        <v>0.84899287189075545</v>
      </c>
      <c r="CI26" s="69">
        <f t="shared" si="48"/>
        <v>0.26966759805840035</v>
      </c>
      <c r="CK26" t="str">
        <f t="shared" si="49"/>
        <v>62 Leisure, travel and related personal service occupations</v>
      </c>
      <c r="CL26" s="69">
        <v>0.6232215748419927</v>
      </c>
      <c r="CM26" s="69">
        <v>0.62294670558957133</v>
      </c>
      <c r="CN26" s="69">
        <v>0.49276766034611624</v>
      </c>
      <c r="CO26" s="69">
        <v>0.36960845862121577</v>
      </c>
      <c r="CP26" s="69">
        <v>0.18466484099635128</v>
      </c>
      <c r="CQ26" s="69"/>
      <c r="CR26" s="69">
        <f t="shared" si="50"/>
        <v>-0.30810281934976497</v>
      </c>
      <c r="CS26" s="69">
        <f>'RD T1'!E286</f>
        <v>0.10133287735864165</v>
      </c>
      <c r="CT26" s="69">
        <f t="shared" si="51"/>
        <v>-0.20676994199112331</v>
      </c>
    </row>
    <row r="27" spans="1:98" x14ac:dyDescent="0.2">
      <c r="A27" s="10" t="str">
        <f>name!D23</f>
        <v>63 Community and civil enforcement occupations</v>
      </c>
      <c r="B27" s="69">
        <v>1.0714327003073082E-3</v>
      </c>
      <c r="C27" s="69">
        <v>1.5112389439569248E-3</v>
      </c>
      <c r="D27" s="69">
        <v>1.1601351558866127E-3</v>
      </c>
      <c r="E27" s="69">
        <v>1.6939608176143436E-3</v>
      </c>
      <c r="F27" s="69">
        <v>2.3867702958965103E-3</v>
      </c>
      <c r="G27" s="11"/>
      <c r="H27" s="69">
        <f t="shared" si="26"/>
        <v>1.2266351400098976E-3</v>
      </c>
      <c r="I27" s="69">
        <f>'RD T1'!E55</f>
        <v>9.7510724732304118E-4</v>
      </c>
      <c r="J27" s="69">
        <f t="shared" si="27"/>
        <v>2.2017423873329387E-3</v>
      </c>
      <c r="L27" t="str">
        <f t="shared" si="28"/>
        <v>63 Community and civil enforcement occupations</v>
      </c>
      <c r="M27" s="69">
        <v>1.4930661705762741E-2</v>
      </c>
      <c r="N27" s="69">
        <v>1.6044990399967717E-2</v>
      </c>
      <c r="O27" s="69">
        <v>1.7131487405293057E-2</v>
      </c>
      <c r="P27" s="69">
        <v>1.8276929587823704E-2</v>
      </c>
      <c r="Q27" s="69">
        <v>2.7662666344143386E-2</v>
      </c>
      <c r="R27" s="11"/>
      <c r="S27" s="69">
        <f t="shared" si="29"/>
        <v>1.0531178938850329E-2</v>
      </c>
      <c r="T27" s="69">
        <f>'RD T1'!E84</f>
        <v>1.0484168222637646E-2</v>
      </c>
      <c r="U27" s="69">
        <f t="shared" si="30"/>
        <v>2.1015347161487976E-2</v>
      </c>
      <c r="W27" t="str">
        <f t="shared" si="31"/>
        <v>63 Community and civil enforcement occupations</v>
      </c>
      <c r="X27" s="69">
        <v>7.4595616769071116E-2</v>
      </c>
      <c r="Y27" s="69">
        <v>7.0989540154963324E-2</v>
      </c>
      <c r="Z27" s="69">
        <v>8.3294572968285283E-2</v>
      </c>
      <c r="AA27" s="69">
        <v>8.5539875529817122E-2</v>
      </c>
      <c r="AB27" s="69">
        <v>0.11647289605082468</v>
      </c>
      <c r="AC27" s="69"/>
      <c r="AD27" s="69">
        <f t="shared" si="32"/>
        <v>3.3178323082539402E-2</v>
      </c>
      <c r="AE27" s="69">
        <f>'RD T1'!E113</f>
        <v>5.7039292990951326E-2</v>
      </c>
      <c r="AF27" s="69">
        <f t="shared" si="33"/>
        <v>9.0217616073490728E-2</v>
      </c>
      <c r="AH27" t="str">
        <f t="shared" si="34"/>
        <v>63 Community and civil enforcement occupations</v>
      </c>
      <c r="AI27" s="69">
        <v>2.1563436676427159E-2</v>
      </c>
      <c r="AJ27" s="69">
        <v>1.832843795810141E-2</v>
      </c>
      <c r="AK27" s="69">
        <v>2.5958509676105728E-2</v>
      </c>
      <c r="AL27" s="69">
        <v>2.1521595886164657E-2</v>
      </c>
      <c r="AM27" s="69">
        <v>2.9182005297270667E-2</v>
      </c>
      <c r="AN27" s="69"/>
      <c r="AO27" s="69">
        <f t="shared" si="35"/>
        <v>3.2234956211649388E-3</v>
      </c>
      <c r="AP27" s="69">
        <f>'RD T1'!E142</f>
        <v>1.3192577790429915E-2</v>
      </c>
      <c r="AQ27" s="69">
        <f t="shared" si="36"/>
        <v>1.6416073411594852E-2</v>
      </c>
      <c r="AS27" t="str">
        <f t="shared" si="37"/>
        <v>63 Community and civil enforcement occupations</v>
      </c>
      <c r="AT27" s="69">
        <v>2.1941192890726529E-2</v>
      </c>
      <c r="AU27" s="69">
        <v>1.7207818768529861E-2</v>
      </c>
      <c r="AV27" s="69">
        <v>2.2476763454542713E-2</v>
      </c>
      <c r="AW27" s="69">
        <v>1.6786093452907862E-2</v>
      </c>
      <c r="AX27" s="69">
        <v>1.9432646692547306E-2</v>
      </c>
      <c r="AY27" s="69"/>
      <c r="AZ27" s="69">
        <f t="shared" si="38"/>
        <v>-3.0441167619954072E-3</v>
      </c>
      <c r="BA27" s="69">
        <f>'RD T1'!E171</f>
        <v>1.0241695206466736E-2</v>
      </c>
      <c r="BB27" s="69">
        <f t="shared" si="39"/>
        <v>7.1975784444713291E-3</v>
      </c>
      <c r="BD27" t="str">
        <f t="shared" si="40"/>
        <v>63 Community and civil enforcement occupations</v>
      </c>
      <c r="BE27" s="69">
        <v>0.10447654820522613</v>
      </c>
      <c r="BF27" s="69">
        <v>7.9057599129116252E-2</v>
      </c>
      <c r="BG27" s="69">
        <v>0.10350418259535203</v>
      </c>
      <c r="BH27" s="69">
        <v>7.2513080681505998E-2</v>
      </c>
      <c r="BI27" s="69">
        <v>9.079739796249145E-2</v>
      </c>
      <c r="BJ27" s="69"/>
      <c r="BK27" s="69">
        <f t="shared" si="41"/>
        <v>-1.2706784632860582E-2</v>
      </c>
      <c r="BL27" s="69">
        <f>'RD T1'!E200</f>
        <v>2.9375416599300493E-2</v>
      </c>
      <c r="BM27" s="69">
        <f t="shared" si="42"/>
        <v>1.666863196643991E-2</v>
      </c>
      <c r="BO27" t="str">
        <f t="shared" si="43"/>
        <v>63 Community and civil enforcement occupations</v>
      </c>
      <c r="BP27" s="69">
        <v>0.14031201368792512</v>
      </c>
      <c r="BQ27" s="69">
        <v>0.11818927194025813</v>
      </c>
      <c r="BR27" s="69">
        <v>0.14612243505159064</v>
      </c>
      <c r="BS27" s="69">
        <v>0.10539362509566652</v>
      </c>
      <c r="BT27" s="69">
        <v>0.1095657847214426</v>
      </c>
      <c r="BU27" s="69"/>
      <c r="BV27" s="69">
        <f t="shared" si="44"/>
        <v>-3.6556650330148044E-2</v>
      </c>
      <c r="BW27" s="69">
        <f>'RD T1'!E229</f>
        <v>4.5600175066160133E-2</v>
      </c>
      <c r="BX27" s="69">
        <f t="shared" si="45"/>
        <v>9.0435247360120888E-3</v>
      </c>
      <c r="BZ27" t="str">
        <f t="shared" si="46"/>
        <v>63 Community and civil enforcement occupations</v>
      </c>
      <c r="CA27" s="69">
        <v>0.12101565742431704</v>
      </c>
      <c r="CB27" s="69">
        <v>9.3623315945798702E-2</v>
      </c>
      <c r="CC27" s="69">
        <v>0.1275508265654661</v>
      </c>
      <c r="CD27" s="69">
        <v>8.8162461559999739E-2</v>
      </c>
      <c r="CE27" s="69">
        <v>6.9386470765148506E-2</v>
      </c>
      <c r="CF27" s="69"/>
      <c r="CG27" s="69">
        <f t="shared" si="47"/>
        <v>-5.8164355800317591E-2</v>
      </c>
      <c r="CH27" s="69">
        <f>'RD T1'!E258</f>
        <v>3.392990912478816E-2</v>
      </c>
      <c r="CI27" s="69">
        <f t="shared" si="48"/>
        <v>-2.4234446675529431E-2</v>
      </c>
      <c r="CK27" t="str">
        <f t="shared" si="49"/>
        <v>63 Community and civil enforcement occupations</v>
      </c>
      <c r="CL27" s="69">
        <v>3.4860448473481971E-2</v>
      </c>
      <c r="CM27" s="69">
        <v>2.3239520211133034E-2</v>
      </c>
      <c r="CN27" s="69">
        <v>2.7368929434454691E-2</v>
      </c>
      <c r="CO27" s="69">
        <v>1.3575910458444588E-2</v>
      </c>
      <c r="CP27" s="69">
        <v>9.4082406101108872E-3</v>
      </c>
      <c r="CQ27" s="69"/>
      <c r="CR27" s="69">
        <f t="shared" si="50"/>
        <v>-1.7960688824343804E-2</v>
      </c>
      <c r="CS27" s="69">
        <f>'RD T1'!E287</f>
        <v>3.4289579163313266E-3</v>
      </c>
      <c r="CT27" s="69">
        <f t="shared" si="51"/>
        <v>-1.4531730908012477E-2</v>
      </c>
    </row>
    <row r="28" spans="1:98" x14ac:dyDescent="0.2">
      <c r="A28" s="10" t="str">
        <f>name!D24</f>
        <v>71 Sales occupations</v>
      </c>
      <c r="B28" s="69">
        <v>6.4806577335044968E-2</v>
      </c>
      <c r="C28" s="69">
        <v>8.259526323061081E-2</v>
      </c>
      <c r="D28" s="69">
        <v>5.8241852536194849E-2</v>
      </c>
      <c r="E28" s="69">
        <v>7.0341292092787555E-2</v>
      </c>
      <c r="F28" s="69">
        <v>9.1812022630362408E-2</v>
      </c>
      <c r="G28" s="11"/>
      <c r="H28" s="69">
        <f t="shared" si="26"/>
        <v>3.3570170094167559E-2</v>
      </c>
      <c r="I28" s="69">
        <f>'RD T1'!E56</f>
        <v>3.2316950021191032E-2</v>
      </c>
      <c r="J28" s="69">
        <f t="shared" si="27"/>
        <v>6.5887120115358591E-2</v>
      </c>
      <c r="L28" t="str">
        <f t="shared" si="28"/>
        <v>71 Sales occupations</v>
      </c>
      <c r="M28" s="69">
        <v>0.86756624850238739</v>
      </c>
      <c r="N28" s="69">
        <v>1.0831231789106042</v>
      </c>
      <c r="O28" s="69">
        <v>0.93949261501268089</v>
      </c>
      <c r="P28" s="69">
        <v>1.2008889036415669</v>
      </c>
      <c r="Q28" s="69">
        <v>1.8192090923331956</v>
      </c>
      <c r="R28" s="11"/>
      <c r="S28" s="69">
        <f t="shared" si="29"/>
        <v>0.87971647732051472</v>
      </c>
      <c r="T28" s="69">
        <f>'RD T1'!E85</f>
        <v>0.60984844321920406</v>
      </c>
      <c r="U28" s="69">
        <f t="shared" si="30"/>
        <v>1.4895649205397188</v>
      </c>
      <c r="W28" t="str">
        <f t="shared" si="31"/>
        <v>71 Sales occupations</v>
      </c>
      <c r="X28" s="69">
        <v>3.9884528161506618</v>
      </c>
      <c r="Y28" s="69">
        <v>3.9346652606122934</v>
      </c>
      <c r="Z28" s="69">
        <v>4.2115081769632043</v>
      </c>
      <c r="AA28" s="69">
        <v>4.7874163376336618</v>
      </c>
      <c r="AB28" s="69">
        <v>6.6535725286105301</v>
      </c>
      <c r="AC28" s="69"/>
      <c r="AD28" s="69">
        <f t="shared" si="32"/>
        <v>2.4420643516473257</v>
      </c>
      <c r="AE28" s="69">
        <f>'RD T1'!E114</f>
        <v>2.9628745127957923</v>
      </c>
      <c r="AF28" s="69">
        <f t="shared" si="33"/>
        <v>5.4049388644431176</v>
      </c>
      <c r="AH28" t="str">
        <f t="shared" si="34"/>
        <v>71 Sales occupations</v>
      </c>
      <c r="AI28" s="69">
        <v>1.4511121934784907</v>
      </c>
      <c r="AJ28" s="69">
        <v>1.4411912995290692</v>
      </c>
      <c r="AK28" s="69">
        <v>1.4819171964666784</v>
      </c>
      <c r="AL28" s="69">
        <v>1.5974304384623028</v>
      </c>
      <c r="AM28" s="69">
        <v>2.2317074422654626</v>
      </c>
      <c r="AN28" s="69"/>
      <c r="AO28" s="69">
        <f t="shared" si="35"/>
        <v>0.74979024579878417</v>
      </c>
      <c r="AP28" s="69">
        <f>'RD T1'!E143</f>
        <v>1.0397342275866692</v>
      </c>
      <c r="AQ28" s="69">
        <f t="shared" si="36"/>
        <v>1.7895244733854534</v>
      </c>
      <c r="AS28" t="str">
        <f t="shared" si="37"/>
        <v>71 Sales occupations</v>
      </c>
      <c r="AT28" s="69">
        <v>1.236005723598413</v>
      </c>
      <c r="AU28" s="69">
        <v>1.1415832387233273</v>
      </c>
      <c r="AV28" s="69">
        <v>1.2419516963398636</v>
      </c>
      <c r="AW28" s="69">
        <v>1.2643915234775138</v>
      </c>
      <c r="AX28" s="69">
        <v>1.6314296988754229</v>
      </c>
      <c r="AY28" s="69"/>
      <c r="AZ28" s="69">
        <f t="shared" si="38"/>
        <v>0.38947800253555931</v>
      </c>
      <c r="BA28" s="69">
        <f>'RD T1'!E172</f>
        <v>0.65697289051193575</v>
      </c>
      <c r="BB28" s="69">
        <f t="shared" si="39"/>
        <v>1.0464508930474952</v>
      </c>
      <c r="BD28" t="str">
        <f t="shared" si="40"/>
        <v>71 Sales occupations</v>
      </c>
      <c r="BE28" s="69">
        <v>9.6649446128389425</v>
      </c>
      <c r="BF28" s="69">
        <v>9.7124455234810814</v>
      </c>
      <c r="BG28" s="69">
        <v>9.6753294178669069</v>
      </c>
      <c r="BH28" s="69">
        <v>9.6272758831287248</v>
      </c>
      <c r="BI28" s="69">
        <v>10.395735374333414</v>
      </c>
      <c r="BJ28" s="69"/>
      <c r="BK28" s="69">
        <f t="shared" si="41"/>
        <v>0.72040595646650729</v>
      </c>
      <c r="BL28" s="69">
        <f>'RD T1'!E201</f>
        <v>4.4992247908581851</v>
      </c>
      <c r="BM28" s="69">
        <f t="shared" si="42"/>
        <v>5.2196307473246923</v>
      </c>
      <c r="BO28" t="str">
        <f t="shared" si="43"/>
        <v>71 Sales occupations</v>
      </c>
      <c r="BP28" s="69">
        <v>10.727314660697523</v>
      </c>
      <c r="BQ28" s="69">
        <v>9.6069718547991787</v>
      </c>
      <c r="BR28" s="69">
        <v>9.2413950726999055</v>
      </c>
      <c r="BS28" s="69">
        <v>8.4280174935682641</v>
      </c>
      <c r="BT28" s="69">
        <v>7.063941812485834</v>
      </c>
      <c r="BU28" s="69"/>
      <c r="BV28" s="69">
        <f t="shared" si="44"/>
        <v>-2.1774532602140715</v>
      </c>
      <c r="BW28" s="69">
        <f>'RD T1'!E230</f>
        <v>4.0754412818226866</v>
      </c>
      <c r="BX28" s="69">
        <f t="shared" si="45"/>
        <v>1.8979880216086151</v>
      </c>
      <c r="BZ28" t="str">
        <f t="shared" si="46"/>
        <v>71 Sales occupations</v>
      </c>
      <c r="CA28" s="69">
        <v>8.2438580568434165</v>
      </c>
      <c r="CB28" s="69">
        <v>6.320520302920845</v>
      </c>
      <c r="CC28" s="69">
        <v>6.0969765563409259</v>
      </c>
      <c r="CD28" s="69">
        <v>5.2405853661147725</v>
      </c>
      <c r="CE28" s="69">
        <v>1.8443573598584828</v>
      </c>
      <c r="CF28" s="69"/>
      <c r="CG28" s="69">
        <f t="shared" si="47"/>
        <v>-4.2526191964824429</v>
      </c>
      <c r="CH28" s="69">
        <f>'RD T1'!E259</f>
        <v>1.4858401346171524</v>
      </c>
      <c r="CI28" s="69">
        <f t="shared" si="48"/>
        <v>-2.7667790618652903</v>
      </c>
      <c r="CK28" t="str">
        <f t="shared" si="49"/>
        <v>71 Sales occupations</v>
      </c>
      <c r="CL28" s="69">
        <v>2.7294644243481967</v>
      </c>
      <c r="CM28" s="69">
        <v>2.258976470148323</v>
      </c>
      <c r="CN28" s="69">
        <v>1.8072933599954772</v>
      </c>
      <c r="CO28" s="69">
        <v>1.5087414083154809</v>
      </c>
      <c r="CP28" s="69">
        <v>1.0043177265346939</v>
      </c>
      <c r="CQ28" s="69"/>
      <c r="CR28" s="69">
        <f t="shared" si="50"/>
        <v>-0.80297563346078338</v>
      </c>
      <c r="CS28" s="69">
        <f>'RD T1'!E288</f>
        <v>0.36918179684863833</v>
      </c>
      <c r="CT28" s="69">
        <f t="shared" si="51"/>
        <v>-0.43379383661214505</v>
      </c>
    </row>
    <row r="29" spans="1:98" x14ac:dyDescent="0.2">
      <c r="A29" s="10" t="str">
        <f>name!D25</f>
        <v>72 Customer service occupations</v>
      </c>
      <c r="B29" s="69">
        <v>1.9940278922111067E-2</v>
      </c>
      <c r="C29" s="69">
        <v>2.3968582454488532E-2</v>
      </c>
      <c r="D29" s="69">
        <v>2.2954620571361266E-2</v>
      </c>
      <c r="E29" s="69">
        <v>3.4440643153092532E-2</v>
      </c>
      <c r="F29" s="69">
        <v>4.9056546698909798E-2</v>
      </c>
      <c r="G29" s="11"/>
      <c r="H29" s="69">
        <f>F29-D29</f>
        <v>2.6101926127548532E-2</v>
      </c>
      <c r="I29" s="69">
        <f>'RD T1'!E57</f>
        <v>1.5419976740307548E-2</v>
      </c>
      <c r="J29" s="69">
        <f t="shared" si="27"/>
        <v>4.1521902867856078E-2</v>
      </c>
      <c r="L29" t="str">
        <f t="shared" si="28"/>
        <v>72 Customer service occupations</v>
      </c>
      <c r="M29" s="69">
        <v>0.22758121017863556</v>
      </c>
      <c r="N29" s="69">
        <v>0.3296984490475186</v>
      </c>
      <c r="O29" s="69">
        <v>0.28465683501576566</v>
      </c>
      <c r="P29" s="69">
        <v>0.40548690665084725</v>
      </c>
      <c r="Q29" s="69">
        <v>0.58836840881438401</v>
      </c>
      <c r="R29" s="11"/>
      <c r="S29" s="69">
        <f t="shared" si="29"/>
        <v>0.30371157379861835</v>
      </c>
      <c r="T29" s="69">
        <f>'RD T1'!E86</f>
        <v>0.19886612960297523</v>
      </c>
      <c r="U29" s="69">
        <f t="shared" si="30"/>
        <v>0.50257770340159358</v>
      </c>
      <c r="W29" t="str">
        <f t="shared" si="31"/>
        <v>72 Customer service occupations</v>
      </c>
      <c r="X29" s="69">
        <v>1.041974260653991</v>
      </c>
      <c r="Y29" s="69">
        <v>1.1694627067189451</v>
      </c>
      <c r="Z29" s="69">
        <v>1.2373343652236091</v>
      </c>
      <c r="AA29" s="69">
        <v>1.5263009579761238</v>
      </c>
      <c r="AB29" s="69">
        <v>2.0972187089313681</v>
      </c>
      <c r="AC29" s="69"/>
      <c r="AD29" s="69">
        <f t="shared" si="32"/>
        <v>0.85988434370775901</v>
      </c>
      <c r="AE29" s="69">
        <f>'RD T1'!E115</f>
        <v>0.8957496196257746</v>
      </c>
      <c r="AF29" s="69">
        <f t="shared" si="33"/>
        <v>1.7556339633335336</v>
      </c>
      <c r="AH29" t="str">
        <f t="shared" si="34"/>
        <v>72 Customer service occupations</v>
      </c>
      <c r="AI29" s="69">
        <v>0.3529095112651448</v>
      </c>
      <c r="AJ29" s="69">
        <v>0.40998771360215058</v>
      </c>
      <c r="AK29" s="69">
        <v>0.44667967882394716</v>
      </c>
      <c r="AL29" s="69">
        <v>0.5388665020847726</v>
      </c>
      <c r="AM29" s="69">
        <v>0.7345997153063194</v>
      </c>
      <c r="AN29" s="69"/>
      <c r="AO29" s="69">
        <f t="shared" si="35"/>
        <v>0.28792003648237224</v>
      </c>
      <c r="AP29" s="69">
        <f>'RD T1'!E144</f>
        <v>0.32220568336235678</v>
      </c>
      <c r="AQ29" s="69">
        <f t="shared" si="36"/>
        <v>0.61012571984472896</v>
      </c>
      <c r="AS29" t="str">
        <f t="shared" si="37"/>
        <v>72 Customer service occupations</v>
      </c>
      <c r="AT29" s="69">
        <v>0.46098086068665267</v>
      </c>
      <c r="AU29" s="69">
        <v>0.48638377779872383</v>
      </c>
      <c r="AV29" s="69">
        <v>0.53387418623020244</v>
      </c>
      <c r="AW29" s="69">
        <v>0.64796910438865285</v>
      </c>
      <c r="AX29" s="69">
        <v>0.77561625105660259</v>
      </c>
      <c r="AY29" s="69"/>
      <c r="AZ29" s="69">
        <f t="shared" si="38"/>
        <v>0.24174206482640015</v>
      </c>
      <c r="BA29" s="69">
        <f>'RD T1'!E173</f>
        <v>0.32495521988760978</v>
      </c>
      <c r="BB29" s="69">
        <f t="shared" si="39"/>
        <v>0.56669728471400993</v>
      </c>
      <c r="BD29" t="str">
        <f t="shared" si="40"/>
        <v>72 Customer service occupations</v>
      </c>
      <c r="BE29" s="69">
        <v>1.8727586142414796</v>
      </c>
      <c r="BF29" s="69">
        <v>2.0562414988080806</v>
      </c>
      <c r="BG29" s="69">
        <v>2.1943385335765111</v>
      </c>
      <c r="BH29" s="69">
        <v>2.3727432567069635</v>
      </c>
      <c r="BI29" s="69">
        <v>2.6497624881726192</v>
      </c>
      <c r="BJ29" s="69"/>
      <c r="BK29" s="69">
        <f t="shared" si="41"/>
        <v>0.45542395459610807</v>
      </c>
      <c r="BL29" s="69">
        <f>'RD T1'!E202</f>
        <v>1.068846239298511</v>
      </c>
      <c r="BM29" s="69">
        <f t="shared" si="42"/>
        <v>1.524270193894619</v>
      </c>
      <c r="BO29" t="str">
        <f t="shared" si="43"/>
        <v>72 Customer service occupations</v>
      </c>
      <c r="BP29" s="69">
        <v>1.9763320664342319</v>
      </c>
      <c r="BQ29" s="69">
        <v>2.0800069363945668</v>
      </c>
      <c r="BR29" s="69">
        <v>2.0937871861011872</v>
      </c>
      <c r="BS29" s="69">
        <v>2.0862556136874919</v>
      </c>
      <c r="BT29" s="69">
        <v>1.8588750394463376</v>
      </c>
      <c r="BU29" s="69"/>
      <c r="BV29" s="69">
        <f t="shared" si="44"/>
        <v>-0.23491214665484961</v>
      </c>
      <c r="BW29" s="69">
        <f>'RD T1'!E231</f>
        <v>1.0153515741052681</v>
      </c>
      <c r="BX29" s="69">
        <f t="shared" si="45"/>
        <v>0.7804394274504185</v>
      </c>
      <c r="BZ29" t="str">
        <f t="shared" si="46"/>
        <v>72 Customer service occupations</v>
      </c>
      <c r="CA29" s="69">
        <v>1.1778523357866517</v>
      </c>
      <c r="CB29" s="69">
        <v>0.97383692233385044</v>
      </c>
      <c r="CC29" s="69">
        <v>0.97457353771481536</v>
      </c>
      <c r="CD29" s="69">
        <v>0.87815593040804596</v>
      </c>
      <c r="CE29" s="69">
        <v>0.6112930694131371</v>
      </c>
      <c r="CF29" s="69"/>
      <c r="CG29" s="69">
        <f t="shared" si="47"/>
        <v>-0.36328046830167826</v>
      </c>
      <c r="CH29" s="69">
        <f>'RD T1'!E260</f>
        <v>0.26537692768761412</v>
      </c>
      <c r="CI29" s="69">
        <f t="shared" si="48"/>
        <v>-9.7903540614064144E-2</v>
      </c>
      <c r="CK29" t="str">
        <f t="shared" si="49"/>
        <v>72 Customer service occupations</v>
      </c>
      <c r="CL29" s="69">
        <v>0.26421771873264238</v>
      </c>
      <c r="CM29" s="69">
        <v>0.32171740237380431</v>
      </c>
      <c r="CN29" s="69">
        <v>0.28516895332567138</v>
      </c>
      <c r="CO29" s="69">
        <v>0.3700506478384718</v>
      </c>
      <c r="CP29" s="69">
        <v>0.42062485362087471</v>
      </c>
      <c r="CQ29" s="69"/>
      <c r="CR29" s="69">
        <f t="shared" si="50"/>
        <v>0.13545590029520332</v>
      </c>
      <c r="CS29" s="69">
        <f>'RD T1'!E289</f>
        <v>0.12680585448536655</v>
      </c>
      <c r="CT29" s="69">
        <f t="shared" si="51"/>
        <v>0.2622617547805699</v>
      </c>
    </row>
    <row r="30" spans="1:98" x14ac:dyDescent="0.2">
      <c r="A30" s="10" t="str">
        <f>name!D26</f>
        <v>81 Process, plant and machine operatives</v>
      </c>
      <c r="B30" s="69">
        <v>2.7088280160200786E-2</v>
      </c>
      <c r="C30" s="69">
        <v>4.2447354343467865E-2</v>
      </c>
      <c r="D30" s="69">
        <v>3.0618413289373453E-2</v>
      </c>
      <c r="E30" s="69">
        <v>4.248233230052801E-2</v>
      </c>
      <c r="F30" s="69">
        <v>8.4676401957181666E-2</v>
      </c>
      <c r="G30" s="11"/>
      <c r="H30" s="69">
        <f t="shared" si="26"/>
        <v>5.4057988667808213E-2</v>
      </c>
      <c r="I30" s="69">
        <f>'RD T1'!E58</f>
        <v>2.8430650313050025E-2</v>
      </c>
      <c r="J30" s="69">
        <f t="shared" si="27"/>
        <v>8.2488638980858231E-2</v>
      </c>
      <c r="L30" t="str">
        <f t="shared" si="28"/>
        <v>81 Process, plant and machine operatives</v>
      </c>
      <c r="M30" s="69">
        <v>0.25539371783539183</v>
      </c>
      <c r="N30" s="69">
        <v>0.38059501025556819</v>
      </c>
      <c r="O30" s="69">
        <v>0.28910662661116671</v>
      </c>
      <c r="P30" s="69">
        <v>0.47882684870586073</v>
      </c>
      <c r="Q30" s="69">
        <v>0.93596424439387926</v>
      </c>
      <c r="R30" s="11"/>
      <c r="S30" s="69">
        <f t="shared" si="29"/>
        <v>0.64685761778271256</v>
      </c>
      <c r="T30" s="69">
        <f>'RD T1'!E87</f>
        <v>0.29744051500264324</v>
      </c>
      <c r="U30" s="69">
        <f t="shared" si="30"/>
        <v>0.94429813278535579</v>
      </c>
      <c r="W30" t="str">
        <f t="shared" si="31"/>
        <v>81 Process, plant and machine operatives</v>
      </c>
      <c r="X30" s="69">
        <v>0.70125133452413113</v>
      </c>
      <c r="Y30" s="69">
        <v>0.7461766514355952</v>
      </c>
      <c r="Z30" s="69">
        <v>0.73377167436471979</v>
      </c>
      <c r="AA30" s="69">
        <v>1.0485100665761795</v>
      </c>
      <c r="AB30" s="69">
        <v>1.8530828980850129</v>
      </c>
      <c r="AC30" s="69"/>
      <c r="AD30" s="69">
        <f t="shared" si="32"/>
        <v>1.1193112237202931</v>
      </c>
      <c r="AE30" s="69">
        <f>'RD T1'!E116</f>
        <v>0.67723562270119075</v>
      </c>
      <c r="AF30" s="69">
        <f t="shared" si="33"/>
        <v>1.7965468464214838</v>
      </c>
      <c r="AH30" t="str">
        <f t="shared" si="34"/>
        <v>81 Process, plant and machine operatives</v>
      </c>
      <c r="AI30" s="69">
        <v>0.32242866761571165</v>
      </c>
      <c r="AJ30" s="69">
        <v>0.32006063572245635</v>
      </c>
      <c r="AK30" s="69">
        <v>0.34117394687299762</v>
      </c>
      <c r="AL30" s="69">
        <v>0.43161659180158696</v>
      </c>
      <c r="AM30" s="69">
        <v>0.575291455731058</v>
      </c>
      <c r="AN30" s="69"/>
      <c r="AO30" s="69">
        <f t="shared" si="35"/>
        <v>0.23411750885806037</v>
      </c>
      <c r="AP30" s="69">
        <f>'RD T1'!E145</f>
        <v>0.22822999980477837</v>
      </c>
      <c r="AQ30" s="69">
        <f t="shared" si="36"/>
        <v>0.46234750866283875</v>
      </c>
      <c r="AS30" t="str">
        <f t="shared" si="37"/>
        <v>81 Process, plant and machine operatives</v>
      </c>
      <c r="AT30" s="69">
        <v>0.73040289314409002</v>
      </c>
      <c r="AU30" s="69">
        <v>0.67644639481279967</v>
      </c>
      <c r="AV30" s="69">
        <v>0.74573242294100228</v>
      </c>
      <c r="AW30" s="69">
        <v>0.89758305164926522</v>
      </c>
      <c r="AX30" s="69">
        <v>1.1991225734251267</v>
      </c>
      <c r="AY30" s="69"/>
      <c r="AZ30" s="69">
        <f t="shared" si="38"/>
        <v>0.45339015048412445</v>
      </c>
      <c r="BA30" s="69">
        <f>'RD T1'!E174</f>
        <v>0.48645284329331134</v>
      </c>
      <c r="BB30" s="69">
        <f t="shared" si="39"/>
        <v>0.93984299377743574</v>
      </c>
      <c r="BD30" t="str">
        <f t="shared" si="40"/>
        <v>81 Process, plant and machine operatives</v>
      </c>
      <c r="BE30" s="69">
        <v>5.2119719866946168</v>
      </c>
      <c r="BF30" s="69">
        <v>5.5001009165108021</v>
      </c>
      <c r="BG30" s="69">
        <v>4.8716896425293159</v>
      </c>
      <c r="BH30" s="69">
        <v>5.6151285423076107</v>
      </c>
      <c r="BI30" s="69">
        <v>6.0943367060343769</v>
      </c>
      <c r="BJ30" s="69"/>
      <c r="BK30" s="69">
        <f t="shared" si="41"/>
        <v>1.222647063505061</v>
      </c>
      <c r="BL30" s="69">
        <f>'RD T1'!E203</f>
        <v>2.1439340029062617</v>
      </c>
      <c r="BM30" s="69">
        <f t="shared" si="42"/>
        <v>3.3665810664113227</v>
      </c>
      <c r="BO30" t="str">
        <f t="shared" si="43"/>
        <v>81 Process, plant and machine operatives</v>
      </c>
      <c r="BP30" s="69">
        <v>7.2498321526551299</v>
      </c>
      <c r="BQ30" s="69">
        <v>7.3363007364692709</v>
      </c>
      <c r="BR30" s="69">
        <v>6.3872324735890222</v>
      </c>
      <c r="BS30" s="69">
        <v>6.684486944647011</v>
      </c>
      <c r="BT30" s="69">
        <v>5.9032708271614158</v>
      </c>
      <c r="BU30" s="69"/>
      <c r="BV30" s="69">
        <f t="shared" si="44"/>
        <v>-0.48396164642760642</v>
      </c>
      <c r="BW30" s="69">
        <f>'RD T1'!E232</f>
        <v>2.590054006726739</v>
      </c>
      <c r="BX30" s="69">
        <f t="shared" si="45"/>
        <v>2.1060923602991326</v>
      </c>
      <c r="BZ30" t="str">
        <f t="shared" si="46"/>
        <v>81 Process, plant and machine operatives</v>
      </c>
      <c r="CA30" s="69">
        <v>6.5433558861908354</v>
      </c>
      <c r="CB30" s="69">
        <v>5.5504813893381524</v>
      </c>
      <c r="CC30" s="69">
        <v>5.1054479639738597</v>
      </c>
      <c r="CD30" s="69">
        <v>4.4972843162808136</v>
      </c>
      <c r="CE30" s="69">
        <v>1.9911821808490866</v>
      </c>
      <c r="CF30" s="69"/>
      <c r="CG30" s="69">
        <f t="shared" si="47"/>
        <v>-3.1142657831247731</v>
      </c>
      <c r="CH30" s="69">
        <f>'RD T1'!E261</f>
        <v>1.3130744297216852</v>
      </c>
      <c r="CI30" s="69">
        <f t="shared" si="48"/>
        <v>-1.8011913534030879</v>
      </c>
      <c r="CK30" t="str">
        <f t="shared" si="49"/>
        <v>81 Process, plant and machine operatives</v>
      </c>
      <c r="CL30" s="69">
        <v>2.5762729623870797</v>
      </c>
      <c r="CM30" s="69">
        <v>2.0685319232267165</v>
      </c>
      <c r="CN30" s="69">
        <v>1.6139610978481269</v>
      </c>
      <c r="CO30" s="69">
        <v>0.77762957292288637</v>
      </c>
      <c r="CP30" s="69">
        <v>0.35115150627520908</v>
      </c>
      <c r="CQ30" s="69"/>
      <c r="CR30" s="69">
        <f t="shared" si="50"/>
        <v>-1.2628095915729178</v>
      </c>
      <c r="CS30" s="69">
        <f>'RD T1'!E290</f>
        <v>0.19165630748641274</v>
      </c>
      <c r="CT30" s="69">
        <f t="shared" si="51"/>
        <v>-1.071153284086505</v>
      </c>
    </row>
    <row r="31" spans="1:98" x14ac:dyDescent="0.2">
      <c r="A31" s="10" t="str">
        <f>name!D27</f>
        <v>82 Transport and mobile machine drivers and operatives</v>
      </c>
      <c r="B31" s="69">
        <v>2.7387365166485465E-2</v>
      </c>
      <c r="C31" s="69">
        <v>3.3244496063791512E-2</v>
      </c>
      <c r="D31" s="69">
        <v>3.4685419412176212E-2</v>
      </c>
      <c r="E31" s="69">
        <v>4.8458033589473752E-2</v>
      </c>
      <c r="F31" s="69">
        <v>7.4961816563795289E-2</v>
      </c>
      <c r="G31" s="11"/>
      <c r="H31" s="69">
        <f t="shared" si="26"/>
        <v>4.0276397151619077E-2</v>
      </c>
      <c r="I31" s="69">
        <f>'RD T1'!E59</f>
        <v>3.4288072760488911E-2</v>
      </c>
      <c r="J31" s="69">
        <f t="shared" si="27"/>
        <v>7.4564469912107995E-2</v>
      </c>
      <c r="L31" t="str">
        <f t="shared" si="28"/>
        <v>82 Transport and mobile machine drivers and operatives</v>
      </c>
      <c r="M31" s="69">
        <v>0.19340623008850455</v>
      </c>
      <c r="N31" s="69">
        <v>0.24187531998804448</v>
      </c>
      <c r="O31" s="69">
        <v>0.24052554352506292</v>
      </c>
      <c r="P31" s="69">
        <v>0.30570897822993182</v>
      </c>
      <c r="Q31" s="69">
        <v>0.4340945353851402</v>
      </c>
      <c r="R31" s="11"/>
      <c r="S31" s="69">
        <f t="shared" si="29"/>
        <v>0.19356899186007728</v>
      </c>
      <c r="T31" s="69">
        <f>'RD T1'!E88</f>
        <v>0.20733827584240094</v>
      </c>
      <c r="U31" s="69">
        <f t="shared" si="30"/>
        <v>0.4009072677024782</v>
      </c>
      <c r="W31" t="str">
        <f t="shared" si="31"/>
        <v>82 Transport and mobile machine drivers and operatives</v>
      </c>
      <c r="X31" s="69">
        <v>0.7971696776439241</v>
      </c>
      <c r="Y31" s="69">
        <v>0.79817883029471004</v>
      </c>
      <c r="Z31" s="69">
        <v>0.99049843898400181</v>
      </c>
      <c r="AA31" s="69">
        <v>1.1234051860209573</v>
      </c>
      <c r="AB31" s="69">
        <v>1.4568385845416576</v>
      </c>
      <c r="AC31" s="69"/>
      <c r="AD31" s="69">
        <f t="shared" si="32"/>
        <v>0.46634014555765579</v>
      </c>
      <c r="AE31" s="69">
        <f>'RD T1'!E117</f>
        <v>0.79815781894584426</v>
      </c>
      <c r="AF31" s="69">
        <f t="shared" si="33"/>
        <v>1.2644979645035002</v>
      </c>
      <c r="AH31" t="str">
        <f t="shared" si="34"/>
        <v>82 Transport and mobile machine drivers and operatives</v>
      </c>
      <c r="AI31" s="69">
        <v>0.38625442278370975</v>
      </c>
      <c r="AJ31" s="69">
        <v>0.37621874699802493</v>
      </c>
      <c r="AK31" s="69">
        <v>0.50471364317463141</v>
      </c>
      <c r="AL31" s="69">
        <v>0.55691071190822761</v>
      </c>
      <c r="AM31" s="69">
        <v>0.72592792285112162</v>
      </c>
      <c r="AN31" s="69"/>
      <c r="AO31" s="69">
        <f t="shared" si="35"/>
        <v>0.22121427967649021</v>
      </c>
      <c r="AP31" s="69">
        <f>'RD T1'!E146</f>
        <v>0.38660636294735878</v>
      </c>
      <c r="AQ31" s="69">
        <f t="shared" si="36"/>
        <v>0.60782064262384905</v>
      </c>
      <c r="AS31" t="str">
        <f t="shared" si="37"/>
        <v>82 Transport and mobile machine drivers and operatives</v>
      </c>
      <c r="AT31" s="69">
        <v>0.59817833600049319</v>
      </c>
      <c r="AU31" s="69">
        <v>0.57380875442008061</v>
      </c>
      <c r="AV31" s="69">
        <v>0.74101457064578258</v>
      </c>
      <c r="AW31" s="69">
        <v>0.81417217661703345</v>
      </c>
      <c r="AX31" s="69">
        <v>1.0198439377588828</v>
      </c>
      <c r="AY31" s="69"/>
      <c r="AZ31" s="69">
        <f t="shared" si="38"/>
        <v>0.27882936711310025</v>
      </c>
      <c r="BA31" s="69">
        <f>'RD T1'!E175</f>
        <v>0.57054570631394053</v>
      </c>
      <c r="BB31" s="69">
        <f t="shared" si="39"/>
        <v>0.84937507342704077</v>
      </c>
      <c r="BD31" t="str">
        <f t="shared" si="40"/>
        <v>82 Transport and mobile machine drivers and operatives</v>
      </c>
      <c r="BE31" s="69">
        <v>4.0526296720505659</v>
      </c>
      <c r="BF31" s="69">
        <v>4.6709146233091063</v>
      </c>
      <c r="BG31" s="69">
        <v>4.4439960507142464</v>
      </c>
      <c r="BH31" s="69">
        <v>4.9385197592698722</v>
      </c>
      <c r="BI31" s="69">
        <v>5.7725752684384855</v>
      </c>
      <c r="BJ31" s="69"/>
      <c r="BK31" s="69">
        <f t="shared" si="41"/>
        <v>1.328579217724239</v>
      </c>
      <c r="BL31" s="69">
        <f>'RD T1'!E204</f>
        <v>2.6958523898743247</v>
      </c>
      <c r="BM31" s="69">
        <f t="shared" si="42"/>
        <v>4.0244316075985633</v>
      </c>
      <c r="BO31" t="str">
        <f t="shared" si="43"/>
        <v>82 Transport and mobile machine drivers and operatives</v>
      </c>
      <c r="BP31" s="69">
        <v>6.5089960472364758</v>
      </c>
      <c r="BQ31" s="69">
        <v>7.1085908201396446</v>
      </c>
      <c r="BR31" s="69">
        <v>6.5569181969405941</v>
      </c>
      <c r="BS31" s="69">
        <v>6.6029754343779024</v>
      </c>
      <c r="BT31" s="69">
        <v>6.415059969145295</v>
      </c>
      <c r="BU31" s="69"/>
      <c r="BV31" s="69">
        <f t="shared" si="44"/>
        <v>-0.14185822779529911</v>
      </c>
      <c r="BW31" s="69">
        <f>'RD T1'!E233</f>
        <v>3.4897533425548177</v>
      </c>
      <c r="BX31" s="69">
        <f t="shared" si="45"/>
        <v>3.3478951147595186</v>
      </c>
      <c r="BZ31" t="str">
        <f t="shared" si="46"/>
        <v>82 Transport and mobile machine drivers and operatives</v>
      </c>
      <c r="CA31" s="69">
        <v>6.2838341453404691</v>
      </c>
      <c r="CB31" s="69">
        <v>5.694686330940681</v>
      </c>
      <c r="CC31" s="69">
        <v>5.7550825766206568</v>
      </c>
      <c r="CD31" s="69">
        <v>4.6728057317286522</v>
      </c>
      <c r="CE31" s="69">
        <v>3.2131178552536577</v>
      </c>
      <c r="CF31" s="69"/>
      <c r="CG31" s="69">
        <f t="shared" si="47"/>
        <v>-2.5419647213669991</v>
      </c>
      <c r="CH31" s="69">
        <f>'RD T1'!E262</f>
        <v>2.1155855676692559</v>
      </c>
      <c r="CI31" s="69">
        <f t="shared" si="48"/>
        <v>-0.42637915369774326</v>
      </c>
      <c r="CK31" t="str">
        <f t="shared" si="49"/>
        <v>82 Transport and mobile machine drivers and operatives</v>
      </c>
      <c r="CL31" s="69">
        <v>2.2559583367499019</v>
      </c>
      <c r="CM31" s="69">
        <v>2.3733071743402006</v>
      </c>
      <c r="CN31" s="69">
        <v>2.1429000612237465</v>
      </c>
      <c r="CO31" s="69">
        <v>2.1148914783349384</v>
      </c>
      <c r="CP31" s="69">
        <v>1.1600234247535548</v>
      </c>
      <c r="CQ31" s="69"/>
      <c r="CR31" s="69">
        <f t="shared" si="50"/>
        <v>-0.98287663647019174</v>
      </c>
      <c r="CS31" s="69">
        <f>'RD T1'!E291</f>
        <v>0.68957232781084055</v>
      </c>
      <c r="CT31" s="69">
        <f t="shared" si="51"/>
        <v>-0.2933043086593512</v>
      </c>
    </row>
    <row r="32" spans="1:98" x14ac:dyDescent="0.2">
      <c r="A32" s="10" t="str">
        <f>name!D28</f>
        <v>91 Elementary trades and related occupations</v>
      </c>
      <c r="B32" s="69">
        <v>3.7211154062805209E-4</v>
      </c>
      <c r="C32" s="69">
        <v>4.0697629900724944E-4</v>
      </c>
      <c r="D32" s="69">
        <v>3.5835413158359262E-4</v>
      </c>
      <c r="E32" s="69">
        <v>1.833582127495434E-3</v>
      </c>
      <c r="F32" s="69">
        <v>3.4850160489340825E-3</v>
      </c>
      <c r="G32" s="11"/>
      <c r="H32" s="69">
        <f t="shared" si="26"/>
        <v>3.12666191735049E-3</v>
      </c>
      <c r="I32" s="69">
        <f>'RD T1'!E60</f>
        <v>1.4287988565171526E-3</v>
      </c>
      <c r="J32" s="69">
        <f t="shared" si="27"/>
        <v>4.5554607738676426E-3</v>
      </c>
      <c r="L32" t="str">
        <f t="shared" si="28"/>
        <v>91 Elementary trades and related occupations</v>
      </c>
      <c r="M32" s="69">
        <v>0.13661626621311621</v>
      </c>
      <c r="N32" s="69">
        <v>0.16430060383594991</v>
      </c>
      <c r="O32" s="69">
        <v>0.13893040399404755</v>
      </c>
      <c r="P32" s="69">
        <v>0.25731995989319484</v>
      </c>
      <c r="Q32" s="69">
        <v>0.42621529790018692</v>
      </c>
      <c r="R32" s="11"/>
      <c r="S32" s="69">
        <f t="shared" si="29"/>
        <v>0.28728489390613937</v>
      </c>
      <c r="T32" s="69">
        <f>'RD T1'!E89</f>
        <v>0.16464586651758489</v>
      </c>
      <c r="U32" s="69">
        <f t="shared" si="30"/>
        <v>0.45193076042372426</v>
      </c>
      <c r="W32" t="str">
        <f t="shared" si="31"/>
        <v>91 Elementary trades and related occupations</v>
      </c>
      <c r="X32" s="69">
        <v>0.50522328386217752</v>
      </c>
      <c r="Y32" s="69">
        <v>0.53351904287320706</v>
      </c>
      <c r="Z32" s="69">
        <v>0.55636093976510481</v>
      </c>
      <c r="AA32" s="69">
        <v>1.241777440809757</v>
      </c>
      <c r="AB32" s="69">
        <v>1.8426463868841023</v>
      </c>
      <c r="AC32" s="69"/>
      <c r="AD32" s="69">
        <f t="shared" si="32"/>
        <v>1.2862854471189975</v>
      </c>
      <c r="AE32" s="69">
        <f>'RD T1'!E118</f>
        <v>0.95745946645625457</v>
      </c>
      <c r="AF32" s="69">
        <f t="shared" si="33"/>
        <v>2.2437449135752523</v>
      </c>
      <c r="AH32" t="str">
        <f t="shared" si="34"/>
        <v>91 Elementary trades and related occupations</v>
      </c>
      <c r="AI32" s="69">
        <v>0.3627854618070272</v>
      </c>
      <c r="AJ32" s="69">
        <v>0.38233262040306587</v>
      </c>
      <c r="AK32" s="69">
        <v>0.36636180299034599</v>
      </c>
      <c r="AL32" s="69">
        <v>0.82224348638633937</v>
      </c>
      <c r="AM32" s="69">
        <v>1.2883100429046095</v>
      </c>
      <c r="AN32" s="69"/>
      <c r="AO32" s="69">
        <f t="shared" si="35"/>
        <v>0.92194823991426356</v>
      </c>
      <c r="AP32" s="69">
        <f>'RD T1'!E147</f>
        <v>0.68009854574656681</v>
      </c>
      <c r="AQ32" s="69">
        <f t="shared" si="36"/>
        <v>1.6020467856608303</v>
      </c>
      <c r="AS32" t="str">
        <f t="shared" si="37"/>
        <v>91 Elementary trades and related occupations</v>
      </c>
      <c r="AT32" s="69">
        <v>0.39022524440833428</v>
      </c>
      <c r="AU32" s="69">
        <v>0.36751225635489582</v>
      </c>
      <c r="AV32" s="69">
        <v>0.43113704046772777</v>
      </c>
      <c r="AW32" s="69">
        <v>0.90217042952995807</v>
      </c>
      <c r="AX32" s="69">
        <v>1.281259971662924</v>
      </c>
      <c r="AY32" s="69"/>
      <c r="AZ32" s="69">
        <f t="shared" si="38"/>
        <v>0.85012293119519633</v>
      </c>
      <c r="BA32" s="69">
        <f>'RD T1'!E176</f>
        <v>0.6111451849987577</v>
      </c>
      <c r="BB32" s="69">
        <f t="shared" si="39"/>
        <v>1.461268116193954</v>
      </c>
      <c r="BD32" t="str">
        <f t="shared" si="40"/>
        <v>91 Elementary trades and related occupations</v>
      </c>
      <c r="BE32" s="69">
        <v>1.9308030700046221</v>
      </c>
      <c r="BF32" s="69">
        <v>1.8271429714590177</v>
      </c>
      <c r="BG32" s="69">
        <v>1.6360682317403661</v>
      </c>
      <c r="BH32" s="69">
        <v>3.0487328142038468</v>
      </c>
      <c r="BI32" s="69">
        <v>3.9139198396807089</v>
      </c>
      <c r="BJ32" s="69"/>
      <c r="BK32" s="69">
        <f t="shared" si="41"/>
        <v>2.2778516079403426</v>
      </c>
      <c r="BL32" s="69">
        <f>'RD T1'!E205</f>
        <v>1.4471775314362203</v>
      </c>
      <c r="BM32" s="69">
        <f t="shared" si="42"/>
        <v>3.7250291393765629</v>
      </c>
      <c r="BO32" t="str">
        <f t="shared" si="43"/>
        <v>91 Elementary trades and related occupations</v>
      </c>
      <c r="BP32" s="69">
        <v>3.3109141931803276</v>
      </c>
      <c r="BQ32" s="69">
        <v>2.8813254164129227</v>
      </c>
      <c r="BR32" s="69">
        <v>2.6246513422731237</v>
      </c>
      <c r="BS32" s="69">
        <v>4.2630562014527422</v>
      </c>
      <c r="BT32" s="69">
        <v>4.1953134203057791</v>
      </c>
      <c r="BU32" s="69"/>
      <c r="BV32" s="69">
        <f t="shared" si="44"/>
        <v>1.5706620780326555</v>
      </c>
      <c r="BW32" s="69">
        <f>'RD T1'!E234</f>
        <v>1.7804308105502922</v>
      </c>
      <c r="BX32" s="69">
        <f t="shared" si="45"/>
        <v>3.3510928885829476</v>
      </c>
      <c r="BZ32" t="str">
        <f t="shared" si="46"/>
        <v>91 Elementary trades and related occupations</v>
      </c>
      <c r="CA32" s="69">
        <v>4.5755267087041309</v>
      </c>
      <c r="CB32" s="69">
        <v>3.764335243984001</v>
      </c>
      <c r="CC32" s="69">
        <v>3.5201928013955572</v>
      </c>
      <c r="CD32" s="69">
        <v>5.2895438859947106</v>
      </c>
      <c r="CE32" s="69">
        <v>4.6704127325759988</v>
      </c>
      <c r="CF32" s="69"/>
      <c r="CG32" s="69">
        <f t="shared" si="47"/>
        <v>1.1502199311804415</v>
      </c>
      <c r="CH32" s="69">
        <f>'RD T1'!E263</f>
        <v>2.1364744607492465</v>
      </c>
      <c r="CI32" s="69">
        <f t="shared" si="48"/>
        <v>3.286694391929688</v>
      </c>
      <c r="CK32" t="str">
        <f t="shared" si="49"/>
        <v>91 Elementary trades and related occupations</v>
      </c>
      <c r="CL32" s="69">
        <v>1.8252250858602017</v>
      </c>
      <c r="CM32" s="69">
        <v>1.6229511995165782</v>
      </c>
      <c r="CN32" s="69">
        <v>1.3415615447017244</v>
      </c>
      <c r="CO32" s="69">
        <v>2.1681067908916956</v>
      </c>
      <c r="CP32" s="69">
        <v>1.6997506731924579</v>
      </c>
      <c r="CQ32" s="69"/>
      <c r="CR32" s="69">
        <f t="shared" si="50"/>
        <v>0.35818912849073348</v>
      </c>
      <c r="CS32" s="69">
        <f>'RD T1'!E292</f>
        <v>0.64849641187396878</v>
      </c>
      <c r="CT32" s="69">
        <f t="shared" si="51"/>
        <v>1.0066855403647024</v>
      </c>
    </row>
    <row r="33" spans="1:98" x14ac:dyDescent="0.2">
      <c r="A33" s="10" t="str">
        <f>name!D29</f>
        <v>92 Elementary administration and service occupations</v>
      </c>
      <c r="B33" s="69">
        <v>2.7036795311357501E-2</v>
      </c>
      <c r="C33" s="69">
        <v>3.4999708896600791E-2</v>
      </c>
      <c r="D33" s="69">
        <v>3.0333302655332833E-2</v>
      </c>
      <c r="E33" s="69">
        <v>3.5717019389237353E-2</v>
      </c>
      <c r="F33" s="69">
        <v>5.1484662803611428E-2</v>
      </c>
      <c r="G33" s="11"/>
      <c r="H33" s="69">
        <f t="shared" ref="H33" si="52">F33-D33</f>
        <v>2.1151360148278595E-2</v>
      </c>
      <c r="I33" s="69">
        <f>'RD T1'!E61</f>
        <v>2.0481419863272603E-2</v>
      </c>
      <c r="J33" s="69">
        <f t="shared" ref="J33" si="53">SUM(H33:I33)</f>
        <v>4.1632780011551199E-2</v>
      </c>
      <c r="L33" t="str">
        <f t="shared" ref="L33" si="54">A33</f>
        <v>92 Elementary administration and service occupations</v>
      </c>
      <c r="M33" s="69">
        <v>0.67352479673418264</v>
      </c>
      <c r="N33" s="69">
        <v>0.90511823276111325</v>
      </c>
      <c r="O33" s="69">
        <v>0.77050691296337581</v>
      </c>
      <c r="P33" s="69">
        <v>0.94612937004750042</v>
      </c>
      <c r="Q33" s="69">
        <v>1.3844732907110637</v>
      </c>
      <c r="R33" s="11"/>
      <c r="S33" s="69">
        <f t="shared" ref="S33" si="55">Q33-O33</f>
        <v>0.61396637774768792</v>
      </c>
      <c r="T33" s="69">
        <f>'RD T1'!E90</f>
        <v>0.54510250099191504</v>
      </c>
      <c r="U33" s="69">
        <f t="shared" ref="U33" si="56">SUM(S33:T33)</f>
        <v>1.1590688787396028</v>
      </c>
      <c r="W33" t="str">
        <f t="shared" ref="W33" si="57">A33</f>
        <v>92 Elementary administration and service occupations</v>
      </c>
      <c r="X33" s="69">
        <v>3.0207144911891826</v>
      </c>
      <c r="Y33" s="69">
        <v>3.364783330202894</v>
      </c>
      <c r="Z33" s="69">
        <v>3.4225763041860628</v>
      </c>
      <c r="AA33" s="69">
        <v>3.6902630352060437</v>
      </c>
      <c r="AB33" s="69">
        <v>4.8492899717137217</v>
      </c>
      <c r="AC33" s="69"/>
      <c r="AD33" s="69">
        <f t="shared" ref="AD33" si="58">AB33-Z33</f>
        <v>1.4267136675276588</v>
      </c>
      <c r="AE33" s="69">
        <f>'RD T1'!E119</f>
        <v>2.4701105173307116</v>
      </c>
      <c r="AF33" s="69">
        <f t="shared" ref="AF33" si="59">SUM(AD33:AE33)</f>
        <v>3.8968241848583705</v>
      </c>
      <c r="AH33" t="str">
        <f t="shared" ref="AH33" si="60">L33</f>
        <v>92 Elementary administration and service occupations</v>
      </c>
      <c r="AI33" s="69">
        <v>1.442007016830956</v>
      </c>
      <c r="AJ33" s="69">
        <v>1.6040163047809624</v>
      </c>
      <c r="AK33" s="69">
        <v>1.6505259429501387</v>
      </c>
      <c r="AL33" s="69">
        <v>1.7162778929923641</v>
      </c>
      <c r="AM33" s="69">
        <v>2.2421135552412061</v>
      </c>
      <c r="AN33" s="69"/>
      <c r="AO33" s="69">
        <f t="shared" ref="AO33" si="61">AM33-AK33</f>
        <v>0.59158761229106749</v>
      </c>
      <c r="AP33" s="69">
        <f>'RD T1'!E148</f>
        <v>1.0879664955379507</v>
      </c>
      <c r="AQ33" s="69">
        <f t="shared" ref="AQ33" si="62">SUM(AO33:AP33)</f>
        <v>1.6795541078290182</v>
      </c>
      <c r="AS33" t="str">
        <f t="shared" ref="AS33" si="63">W33</f>
        <v>92 Elementary administration and service occupations</v>
      </c>
      <c r="AT33" s="69">
        <v>1.3560104341110704</v>
      </c>
      <c r="AU33" s="69">
        <v>1.4392838345384964</v>
      </c>
      <c r="AV33" s="69">
        <v>1.5285007198061538</v>
      </c>
      <c r="AW33" s="69">
        <v>1.5111880043164014</v>
      </c>
      <c r="AX33" s="69">
        <v>1.9119210579851662</v>
      </c>
      <c r="AY33" s="69"/>
      <c r="AZ33" s="69">
        <f t="shared" ref="AZ33" si="64">AX33-AV33</f>
        <v>0.38342033817901244</v>
      </c>
      <c r="BA33" s="69">
        <f>'RD T1'!E177</f>
        <v>0.94852018804250626</v>
      </c>
      <c r="BB33" s="69">
        <f t="shared" ref="BB33" si="65">SUM(AZ33:BA33)</f>
        <v>1.3319405262215187</v>
      </c>
      <c r="BD33" t="str">
        <f t="shared" ref="BD33" si="66">AH33</f>
        <v>92 Elementary administration and service occupations</v>
      </c>
      <c r="BE33" s="69">
        <v>9.0415200699833651</v>
      </c>
      <c r="BF33" s="69">
        <v>9.245583174456014</v>
      </c>
      <c r="BG33" s="69">
        <v>8.6218250896044726</v>
      </c>
      <c r="BH33" s="69">
        <v>7.3534506758921259</v>
      </c>
      <c r="BI33" s="69">
        <v>7.3379246840849026</v>
      </c>
      <c r="BJ33" s="69"/>
      <c r="BK33" s="69">
        <f t="shared" ref="BK33" si="67">BI33-BG33</f>
        <v>-1.28390040551957</v>
      </c>
      <c r="BL33" s="69">
        <f>'RD T1'!E206</f>
        <v>3.4208924113239991</v>
      </c>
      <c r="BM33" s="69">
        <f t="shared" ref="BM33" si="68">SUM(BK33:BL33)</f>
        <v>2.1369920058044292</v>
      </c>
      <c r="BO33" t="str">
        <f t="shared" ref="BO33" si="69">AS33</f>
        <v>92 Elementary administration and service occupations</v>
      </c>
      <c r="BP33" s="69">
        <v>15.072791657660916</v>
      </c>
      <c r="BQ33" s="69">
        <v>15.624405632441283</v>
      </c>
      <c r="BR33" s="69">
        <v>14.135416753762819</v>
      </c>
      <c r="BS33" s="69">
        <v>12.477082559393018</v>
      </c>
      <c r="BT33" s="69">
        <v>10.990987885025167</v>
      </c>
      <c r="BU33" s="69"/>
      <c r="BV33" s="69">
        <f t="shared" ref="BV33" si="70">BT33-BR33</f>
        <v>-3.144428868737652</v>
      </c>
      <c r="BW33" s="69">
        <f>'RD T1'!E235</f>
        <v>5.7147049511753121</v>
      </c>
      <c r="BX33" s="69">
        <f t="shared" ref="BX33" si="71">SUM(BV33:BW33)</f>
        <v>2.57027608243766</v>
      </c>
      <c r="BZ33" t="str">
        <f t="shared" ref="BZ33" si="72">BD33</f>
        <v>92 Elementary administration and service occupations</v>
      </c>
      <c r="CA33" s="69">
        <v>15.062456934047033</v>
      </c>
      <c r="CB33" s="69">
        <v>13.140635408557204</v>
      </c>
      <c r="CC33" s="69">
        <v>12.617678331987516</v>
      </c>
      <c r="CD33" s="69">
        <v>10.800520957112813</v>
      </c>
      <c r="CE33" s="69">
        <v>6.7732023302009843</v>
      </c>
      <c r="CF33" s="69"/>
      <c r="CG33" s="69">
        <f t="shared" ref="CG33" si="73">CE33-CC33</f>
        <v>-5.844476001786532</v>
      </c>
      <c r="CH33" s="69">
        <f>'RD T1'!E264</f>
        <v>3.7938650237036642</v>
      </c>
      <c r="CI33" s="69">
        <f t="shared" ref="CI33" si="74">SUM(CG33:CH33)</f>
        <v>-2.0506109780828679</v>
      </c>
      <c r="CK33" t="str">
        <f t="shared" ref="CK33" si="75">BO33</f>
        <v>92 Elementary administration and service occupations</v>
      </c>
      <c r="CL33" s="69">
        <v>5.816167811974954</v>
      </c>
      <c r="CM33" s="69">
        <v>4.65559044144414</v>
      </c>
      <c r="CN33" s="69">
        <v>3.465003600070915</v>
      </c>
      <c r="CO33" s="69">
        <v>2.3211513103000554</v>
      </c>
      <c r="CP33" s="69">
        <v>1.4149731380359349</v>
      </c>
      <c r="CQ33" s="69"/>
      <c r="CR33" s="69">
        <f t="shared" ref="CR33" si="76">CP33-CN33</f>
        <v>-2.0500304620349801</v>
      </c>
      <c r="CS33" s="69">
        <f>'RD T1'!E293</f>
        <v>0.59932297008662749</v>
      </c>
      <c r="CT33" s="69">
        <f t="shared" ref="CT33" si="77">SUM(CR33:CS33)</f>
        <v>-1.4507074919483527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5.0370719976379688</v>
      </c>
      <c r="C35" s="67">
        <f t="shared" ref="C35:F35" si="78">SUM(C8:C33)</f>
        <v>6.5846760964963398</v>
      </c>
      <c r="D35" s="67">
        <f t="shared" si="78"/>
        <v>6.2511851360305197</v>
      </c>
      <c r="E35" s="67">
        <f t="shared" si="78"/>
        <v>7.557172109566066</v>
      </c>
      <c r="F35" s="67">
        <f t="shared" si="78"/>
        <v>9.8180059904802608</v>
      </c>
      <c r="G35" s="11"/>
      <c r="H35" s="67">
        <f>F35-D35</f>
        <v>3.5668208544497411</v>
      </c>
      <c r="I35" s="67">
        <f>SUM(I8:I33)</f>
        <v>3.676311742569863</v>
      </c>
      <c r="J35" s="67">
        <f>SUM(H35:I35)</f>
        <v>7.2431325970196045</v>
      </c>
      <c r="L35" s="24" t="str">
        <f>A35</f>
        <v>All occupations</v>
      </c>
      <c r="M35" s="67">
        <f>SUM(M8:M33)</f>
        <v>33.745861677240974</v>
      </c>
      <c r="N35" s="67">
        <f t="shared" ref="N35:Q35" si="79">SUM(N8:N33)</f>
        <v>46.012739344338264</v>
      </c>
      <c r="O35" s="67">
        <f t="shared" si="79"/>
        <v>42.914344354753737</v>
      </c>
      <c r="P35" s="67">
        <f t="shared" si="79"/>
        <v>51.727743713682059</v>
      </c>
      <c r="Q35" s="67">
        <f t="shared" si="79"/>
        <v>67.993666125501591</v>
      </c>
      <c r="R35" s="11"/>
      <c r="S35" s="67">
        <f t="shared" si="29"/>
        <v>25.079321770747853</v>
      </c>
      <c r="T35" s="67">
        <f>SUM(T8:T33)</f>
        <v>26.30341682615822</v>
      </c>
      <c r="U35" s="67">
        <f>SUM(S35:T35)</f>
        <v>51.382738596906073</v>
      </c>
      <c r="W35" s="24" t="str">
        <f>A35</f>
        <v>All occupations</v>
      </c>
      <c r="X35" s="67">
        <f>SUM(X8:X33)</f>
        <v>80.288099078753532</v>
      </c>
      <c r="Y35" s="67">
        <f t="shared" ref="Y35:AB35" si="80">SUM(Y8:Y33)</f>
        <v>84.444502998161298</v>
      </c>
      <c r="Z35" s="67">
        <f t="shared" si="80"/>
        <v>93.903645024450881</v>
      </c>
      <c r="AA35" s="67">
        <f t="shared" si="80"/>
        <v>102.82505998507899</v>
      </c>
      <c r="AB35" s="67">
        <f t="shared" si="80"/>
        <v>125.54968530465658</v>
      </c>
      <c r="AC35" s="69"/>
      <c r="AD35" s="67">
        <f t="shared" ref="AD35" si="81">AB35-Z35</f>
        <v>31.646040280205696</v>
      </c>
      <c r="AE35" s="67">
        <f>SUM(AE8:AE33)</f>
        <v>60.785232261783889</v>
      </c>
      <c r="AF35" s="67">
        <f>SUM(AD35:AE35)</f>
        <v>92.431272541989586</v>
      </c>
      <c r="AH35" s="24" t="str">
        <f>L35</f>
        <v>All occupations</v>
      </c>
      <c r="AI35" s="67">
        <f>SUM(AI8:AI33)</f>
        <v>27.348045135760501</v>
      </c>
      <c r="AJ35" s="67">
        <f t="shared" ref="AJ35:AM35" si="82">SUM(AJ8:AJ33)</f>
        <v>26.596779011418938</v>
      </c>
      <c r="AK35" s="67">
        <f t="shared" si="82"/>
        <v>28.149028553170815</v>
      </c>
      <c r="AL35" s="67">
        <f t="shared" si="82"/>
        <v>28.71499830094713</v>
      </c>
      <c r="AM35" s="67">
        <f t="shared" si="82"/>
        <v>33.086905154250545</v>
      </c>
      <c r="AN35" s="69"/>
      <c r="AO35" s="67">
        <f t="shared" ref="AO35" si="83">AM35-AK35</f>
        <v>4.9378766010797293</v>
      </c>
      <c r="AP35" s="67">
        <f>SUM(AP8:AP33)</f>
        <v>16.285292514337513</v>
      </c>
      <c r="AQ35" s="67">
        <f>SUM(AO35:AP35)</f>
        <v>21.223169115417242</v>
      </c>
      <c r="AS35" s="24" t="str">
        <f>W35</f>
        <v>All occupations</v>
      </c>
      <c r="AT35" s="67">
        <f>SUM(AT8:AT33)</f>
        <v>25.568285657845266</v>
      </c>
      <c r="AU35" s="67">
        <f t="shared" ref="AU35:AX35" si="84">SUM(AU8:AU33)</f>
        <v>25.362227941740912</v>
      </c>
      <c r="AV35" s="67">
        <f t="shared" si="84"/>
        <v>28.776671926965921</v>
      </c>
      <c r="AW35" s="67">
        <f t="shared" si="84"/>
        <v>30.311458320597961</v>
      </c>
      <c r="AX35" s="67">
        <f t="shared" si="84"/>
        <v>36.225630706947008</v>
      </c>
      <c r="AY35" s="69"/>
      <c r="AZ35" s="67">
        <f t="shared" ref="AZ35" si="85">AX35-AV35</f>
        <v>7.448958779981087</v>
      </c>
      <c r="BA35" s="67">
        <f>SUM(BA8:BA33)</f>
        <v>16.661928817161233</v>
      </c>
      <c r="BB35" s="67">
        <f>SUM(AZ35:BA35)</f>
        <v>24.11088759714232</v>
      </c>
      <c r="BD35" s="24" t="str">
        <f>AH35</f>
        <v>All occupations</v>
      </c>
      <c r="BE35" s="67">
        <f>SUM(BE8:BE33)</f>
        <v>107.78051384441859</v>
      </c>
      <c r="BF35" s="67">
        <f t="shared" ref="BF35:BI35" si="86">SUM(BF8:BF33)</f>
        <v>117.47424709820068</v>
      </c>
      <c r="BG35" s="67">
        <f t="shared" si="86"/>
        <v>116.13706559485922</v>
      </c>
      <c r="BH35" s="67">
        <f t="shared" si="86"/>
        <v>117.96109253537777</v>
      </c>
      <c r="BI35" s="67">
        <f t="shared" si="86"/>
        <v>123.77739001921452</v>
      </c>
      <c r="BJ35" s="69"/>
      <c r="BK35" s="67">
        <f t="shared" ref="BK35" si="87">BI35-BG35</f>
        <v>7.640324424355299</v>
      </c>
      <c r="BL35" s="67">
        <f>SUM(BL8:BL33)</f>
        <v>53.819758943496787</v>
      </c>
      <c r="BM35" s="67">
        <f>SUM(BK35:BL35)</f>
        <v>61.460083367852086</v>
      </c>
      <c r="BO35" s="24" t="str">
        <f>AS35</f>
        <v>All occupations</v>
      </c>
      <c r="BP35" s="67">
        <f>SUM(BP8:BP33)</f>
        <v>112.70028043192782</v>
      </c>
      <c r="BQ35" s="67">
        <f t="shared" ref="BQ35:BT35" si="88">SUM(BQ8:BQ33)</f>
        <v>113.37189947872263</v>
      </c>
      <c r="BR35" s="67">
        <f t="shared" si="88"/>
        <v>108.75074157184628</v>
      </c>
      <c r="BS35" s="67">
        <f t="shared" si="88"/>
        <v>100.82718434429088</v>
      </c>
      <c r="BT35" s="67">
        <f t="shared" si="88"/>
        <v>84.329481581221799</v>
      </c>
      <c r="BU35" s="69"/>
      <c r="BV35" s="67">
        <f t="shared" ref="BV35" si="89">BT35-BR35</f>
        <v>-24.421259990624478</v>
      </c>
      <c r="BW35" s="67">
        <f>SUM(BW8:BW33)</f>
        <v>44.415861202600908</v>
      </c>
      <c r="BX35" s="67">
        <f>SUM(BV35:BW35)</f>
        <v>19.99460121197643</v>
      </c>
      <c r="BZ35" s="24" t="str">
        <f>BD35</f>
        <v>All occupations</v>
      </c>
      <c r="CA35" s="67">
        <f>SUM(CA8:CA33)</f>
        <v>83.74835123110158</v>
      </c>
      <c r="CB35" s="67">
        <f t="shared" ref="CB35:CE35" si="90">SUM(CB8:CB33)</f>
        <v>70.637405708751828</v>
      </c>
      <c r="CC35" s="67">
        <f t="shared" si="90"/>
        <v>70.337314116798154</v>
      </c>
      <c r="CD35" s="67">
        <f t="shared" si="90"/>
        <v>61.974619444358794</v>
      </c>
      <c r="CE35" s="67">
        <f t="shared" si="90"/>
        <v>38.84779721740766</v>
      </c>
      <c r="CF35" s="69"/>
      <c r="CG35" s="67">
        <f t="shared" ref="CG35" si="91">CE35-CC35</f>
        <v>-31.489516899390495</v>
      </c>
      <c r="CH35" s="67">
        <f>SUM(CH8:CH33)</f>
        <v>22.032972136741666</v>
      </c>
      <c r="CI35" s="67">
        <f>SUM(CG35:CH35)</f>
        <v>-9.4565447626488286</v>
      </c>
      <c r="CK35" s="24" t="str">
        <f>BO35</f>
        <v>All occupations</v>
      </c>
      <c r="CL35" s="67">
        <f>SUM(CL8:CL33)</f>
        <v>25.388490945313844</v>
      </c>
      <c r="CM35" s="67">
        <f t="shared" ref="CM35:CP35" si="92">SUM(CM8:CM33)</f>
        <v>23.281522322168879</v>
      </c>
      <c r="CN35" s="67">
        <f t="shared" si="92"/>
        <v>19.625003721124724</v>
      </c>
      <c r="CO35" s="67">
        <f t="shared" si="92"/>
        <v>18.470671246100526</v>
      </c>
      <c r="CP35" s="67">
        <f t="shared" si="92"/>
        <v>13.283437900320108</v>
      </c>
      <c r="CQ35" s="69"/>
      <c r="CR35" s="67">
        <f t="shared" ref="CR35" si="93">CP35-CN35</f>
        <v>-6.3415658208046164</v>
      </c>
      <c r="CS35" s="67">
        <f>SUM(CS8:CS33)</f>
        <v>5.5565765801009546</v>
      </c>
      <c r="CT35" s="67">
        <f>SUM(CR35:CS35)</f>
        <v>-0.78498924070366183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Greater Lincolnshire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Greater Lincolnshire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Greater Lincolnshire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Greater Lincolnshire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Greater Lincolnshire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Greater Lincolnshire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Greater Lincolnshire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Greater Lincolnshire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Greater Lincolnshire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6.2690871335184095</v>
      </c>
      <c r="C45" s="18">
        <f t="shared" si="104"/>
        <v>6.2257936560431606</v>
      </c>
      <c r="D45" s="18">
        <f t="shared" si="104"/>
        <v>6.6728337572642111</v>
      </c>
      <c r="E45" s="18">
        <f t="shared" si="104"/>
        <v>6.0051968468044565</v>
      </c>
      <c r="F45" s="18">
        <f t="shared" si="104"/>
        <v>6.1286561881486605</v>
      </c>
      <c r="H45" s="68">
        <f t="shared" ref="H45:H70" si="105">IF(D8&gt;0,(H8/D8)*100,0)</f>
        <v>44.250020916293927</v>
      </c>
      <c r="I45" s="69">
        <f t="shared" ref="I45:I70" si="106">IF(D8&gt;0,I8/D8*100,0)</f>
        <v>60.295868205532187</v>
      </c>
      <c r="J45" s="69">
        <f t="shared" ref="J45:J70" si="107">IF(D8&gt;0,(J8/D8)*100,0)</f>
        <v>104.54588912182612</v>
      </c>
      <c r="L45" t="str">
        <f>A45</f>
        <v>11 Corporate managers and directors</v>
      </c>
      <c r="M45" s="18">
        <f t="shared" ref="M45:Q54" si="108">M8/M$35*100</f>
        <v>8.2002960294172969</v>
      </c>
      <c r="N45" s="18">
        <f t="shared" si="108"/>
        <v>8.6453211335275384</v>
      </c>
      <c r="O45" s="18">
        <f t="shared" si="108"/>
        <v>8.6431686042598663</v>
      </c>
      <c r="P45" s="18">
        <f t="shared" si="108"/>
        <v>7.6021803317784782</v>
      </c>
      <c r="Q45" s="18">
        <f t="shared" si="108"/>
        <v>7.4864510251472209</v>
      </c>
      <c r="S45" s="68">
        <f t="shared" ref="S45:S70" si="109">IF(O8&gt;0,(S8/O8)*100,0)</f>
        <v>37.23629332983262</v>
      </c>
      <c r="T45" s="69">
        <f t="shared" ref="T45:T70" si="110">IF(O8&gt;0,T8/O8*100,0)</f>
        <v>58.061044236571249</v>
      </c>
      <c r="U45" s="69">
        <f t="shared" ref="U45:U70" si="111">IF(O8&gt;0,(U8/O8)*100,0)</f>
        <v>95.297337566403854</v>
      </c>
      <c r="W45" t="str">
        <f>A45</f>
        <v>11 Corporate managers and directors</v>
      </c>
      <c r="X45" s="18">
        <f t="shared" ref="X45:AB54" si="112">X8/X$35*100</f>
        <v>9.8515200578988953</v>
      </c>
      <c r="Y45" s="18">
        <f t="shared" si="112"/>
        <v>10.515768452463549</v>
      </c>
      <c r="Z45" s="18">
        <f t="shared" si="112"/>
        <v>10.763407066175667</v>
      </c>
      <c r="AA45" s="18">
        <f t="shared" si="112"/>
        <v>9.3173308006295965</v>
      </c>
      <c r="AB45" s="18">
        <f t="shared" si="112"/>
        <v>9.1481004425956076</v>
      </c>
      <c r="AD45" s="68">
        <f t="shared" ref="AD45:AD70" si="113">IF(Z8&gt;0,(AD8/Z8)*100,0)</f>
        <v>13.635581062463459</v>
      </c>
      <c r="AE45" s="69">
        <f t="shared" ref="AE45:AE70" si="114">IF(Z8&gt;0,AE8/Z8*100,0)</f>
        <v>58.45332961610076</v>
      </c>
      <c r="AF45" s="69">
        <f t="shared" ref="AF45:AF70" si="115">IF(Z8&gt;0,(AF8/Z8)*100,0)</f>
        <v>72.088910678564218</v>
      </c>
      <c r="AH45" t="str">
        <f>L45</f>
        <v>11 Corporate managers and directors</v>
      </c>
      <c r="AI45" s="18">
        <f t="shared" ref="AI45:AM54" si="116">AI8/AI$35*100</f>
        <v>6.0836249314029969</v>
      </c>
      <c r="AJ45" s="18">
        <f t="shared" si="116"/>
        <v>6.7368188540293197</v>
      </c>
      <c r="AK45" s="18">
        <f t="shared" si="116"/>
        <v>7.140506065822855</v>
      </c>
      <c r="AL45" s="18">
        <f t="shared" si="116"/>
        <v>6.3151210274338814</v>
      </c>
      <c r="AM45" s="18">
        <f t="shared" si="116"/>
        <v>6.1352558452283779</v>
      </c>
      <c r="AO45" s="68">
        <f t="shared" ref="AO45:AO70" si="117">IF(AK8&gt;0,(AO8/AK8)*100,0)</f>
        <v>0.99419697898745196</v>
      </c>
      <c r="AP45" s="69">
        <f t="shared" ref="AP45:AP70" si="118">IF(AK8&gt;0,AP8/AK8*100,0)</f>
        <v>50.645619906884889</v>
      </c>
      <c r="AQ45" s="69">
        <f t="shared" ref="AQ45:AQ70" si="119">IF(AK8&gt;0,(AQ8/AK8)*100,0)</f>
        <v>51.639816885872335</v>
      </c>
      <c r="AS45" t="str">
        <f>W45</f>
        <v>11 Corporate managers and directors</v>
      </c>
      <c r="AT45" s="18">
        <f t="shared" ref="AT45:AX54" si="120">AT8/AT$35*100</f>
        <v>9.5069438005031746</v>
      </c>
      <c r="AU45" s="18">
        <f t="shared" si="120"/>
        <v>9.8522714290967546</v>
      </c>
      <c r="AV45" s="18">
        <f t="shared" si="120"/>
        <v>10.432362102234965</v>
      </c>
      <c r="AW45" s="18">
        <f t="shared" si="120"/>
        <v>8.6355587853962223</v>
      </c>
      <c r="AX45" s="18">
        <f t="shared" si="120"/>
        <v>8.2464419052441453</v>
      </c>
      <c r="AZ45" s="68">
        <f t="shared" ref="AZ45:AZ70" si="121">IF(AV8&gt;0,(AZ8/AV8)*100,0)</f>
        <v>-0.49169218689453881</v>
      </c>
      <c r="BA45" s="69">
        <f t="shared" ref="BA45:BA70" si="122">IF(AV8&gt;0,BA8/AV8*100,0)</f>
        <v>48.866691694075996</v>
      </c>
      <c r="BB45" s="69">
        <f t="shared" ref="BB45:BB70" si="123">IF(AV8&gt;0,(BB8/AV8)*100,0)</f>
        <v>48.374999507181457</v>
      </c>
      <c r="BD45" t="str">
        <f>AH45</f>
        <v>11 Corporate managers and directors</v>
      </c>
      <c r="BE45" s="18">
        <f t="shared" ref="BE45:BI54" si="124">BE8/BE$35*100</f>
        <v>5.6820629862936824</v>
      </c>
      <c r="BF45" s="18">
        <f t="shared" si="124"/>
        <v>6.6056363988096445</v>
      </c>
      <c r="BG45" s="18">
        <f t="shared" si="124"/>
        <v>6.7362919368318037</v>
      </c>
      <c r="BH45" s="18">
        <f t="shared" si="124"/>
        <v>5.8002047051256511</v>
      </c>
      <c r="BI45" s="18">
        <f t="shared" si="124"/>
        <v>6.0357131182142005</v>
      </c>
      <c r="BK45" s="68">
        <f t="shared" ref="BK45:BK70" si="125">IF(BG8&gt;0,(BK8/BG8)*100,0)</f>
        <v>-4.5055435233772316</v>
      </c>
      <c r="BL45" s="69">
        <f t="shared" ref="BL45:BL70" si="126">IF(BG8&gt;0,BL8/BG8*100,0)</f>
        <v>40.949463864350342</v>
      </c>
      <c r="BM45" s="69">
        <f t="shared" ref="BM45:BM70" si="127">IF(BG8&gt;0,(BM8/BG8)*100,0)</f>
        <v>36.443920340973115</v>
      </c>
      <c r="BO45" t="str">
        <f>AS45</f>
        <v>11 Corporate managers and directors</v>
      </c>
      <c r="BP45" s="18">
        <f t="shared" ref="BP45:BT54" si="128">BP8/BP$35*100</f>
        <v>4.2725597345024919</v>
      </c>
      <c r="BQ45" s="18">
        <f t="shared" si="128"/>
        <v>4.8785238783261775</v>
      </c>
      <c r="BR45" s="18">
        <f t="shared" si="128"/>
        <v>5.035135743846662</v>
      </c>
      <c r="BS45" s="18">
        <f t="shared" si="128"/>
        <v>4.0944832244969822</v>
      </c>
      <c r="BT45" s="18">
        <f t="shared" si="128"/>
        <v>3.7729384394232177</v>
      </c>
      <c r="BV45" s="68">
        <f t="shared" ref="BV45:BV70" si="129">IF(BR8&gt;0,(BV8/BR8)*100,0)</f>
        <v>-41.894701148144854</v>
      </c>
      <c r="BW45" s="69">
        <f t="shared" ref="BW45:BW70" si="130">IF(BR8&gt;0,BW8/BR8*100,0)</f>
        <v>32.894111535356267</v>
      </c>
      <c r="BX45" s="69">
        <f t="shared" ref="BX45:BX70" si="131">IF(BR8&gt;0,(BX8/BR8)*100,0)</f>
        <v>-9.0005896127885858</v>
      </c>
      <c r="BZ45" t="str">
        <f>BD45</f>
        <v>11 Corporate managers and directors</v>
      </c>
      <c r="CA45" s="18">
        <f t="shared" ref="CA45:CE54" si="132">CA8/CA$35*100</f>
        <v>4.3030158244464163</v>
      </c>
      <c r="CB45" s="18">
        <f t="shared" si="132"/>
        <v>5.382556450664822</v>
      </c>
      <c r="CC45" s="18">
        <f t="shared" si="132"/>
        <v>5.7863424914704291</v>
      </c>
      <c r="CD45" s="18">
        <f t="shared" si="132"/>
        <v>5.2232315951654007</v>
      </c>
      <c r="CE45" s="18">
        <f t="shared" si="132"/>
        <v>6.0104973676824835</v>
      </c>
      <c r="CG45" s="68">
        <f t="shared" ref="CG45:CG70" si="133">IF(CC8&gt;0,(CG8/CC8)*100,0)</f>
        <v>-42.629730087867678</v>
      </c>
      <c r="CH45" s="69">
        <f t="shared" ref="CH45:CH70" si="134">IF(CC8&gt;0,CH8/CC8*100,0)</f>
        <v>33.388088427579056</v>
      </c>
      <c r="CI45" s="69">
        <f t="shared" ref="CI45:CI70" si="135">IF(CC8&gt;0,(CI8/CC8)*100,0)</f>
        <v>-9.2416416602886304</v>
      </c>
      <c r="CK45" t="str">
        <f>BO45</f>
        <v>11 Corporate managers and directors</v>
      </c>
      <c r="CL45" s="18">
        <f t="shared" ref="CL45:CP54" si="136">CL8/CL$35*100</f>
        <v>2.4316620025680349</v>
      </c>
      <c r="CM45" s="18">
        <f t="shared" si="136"/>
        <v>3.3668549654131406</v>
      </c>
      <c r="CN45" s="18">
        <f t="shared" si="136"/>
        <v>3.4165629258753536</v>
      </c>
      <c r="CO45" s="18">
        <f t="shared" si="136"/>
        <v>3.5138363242858119</v>
      </c>
      <c r="CP45" s="18">
        <f t="shared" si="136"/>
        <v>4.4466719653367566</v>
      </c>
      <c r="CR45" s="68">
        <f t="shared" ref="CR45:CR70" si="137">IF(CN8&gt;0,(CR8/CN8)*100,0)</f>
        <v>-11.905983683221026</v>
      </c>
      <c r="CS45" s="69">
        <f t="shared" ref="CS45:CS70" si="138">IF(CN8&gt;0,CS8/CN8*100,0)</f>
        <v>33.494896588273811</v>
      </c>
      <c r="CT45" s="69">
        <f t="shared" ref="CT45:CT70" si="139">IF(CN8&gt;0,(CT8/CN8)*100,0)</f>
        <v>21.588912905052783</v>
      </c>
    </row>
    <row r="46" spans="1:98" x14ac:dyDescent="0.2">
      <c r="A46" t="str">
        <f t="shared" si="103"/>
        <v>12 Other managers and proprietors</v>
      </c>
      <c r="B46" s="18">
        <f t="shared" si="104"/>
        <v>2.8106449143307475</v>
      </c>
      <c r="C46" s="18">
        <f t="shared" si="104"/>
        <v>2.8312210211065949</v>
      </c>
      <c r="D46" s="18">
        <f t="shared" si="104"/>
        <v>2.6389028028329067</v>
      </c>
      <c r="E46" s="18">
        <f t="shared" si="104"/>
        <v>2.7477330628033712</v>
      </c>
      <c r="F46" s="18">
        <f t="shared" si="104"/>
        <v>3.0142786862897228</v>
      </c>
      <c r="H46" s="68">
        <f t="shared" si="105"/>
        <v>79.399380836584854</v>
      </c>
      <c r="I46" s="69">
        <f t="shared" si="106"/>
        <v>79.224498280073334</v>
      </c>
      <c r="J46" s="69">
        <f t="shared" si="107"/>
        <v>158.6238791166582</v>
      </c>
      <c r="L46" t="str">
        <f t="shared" ref="L46:L69" si="140">A46</f>
        <v>12 Other managers and proprietors</v>
      </c>
      <c r="M46" s="18">
        <f t="shared" si="108"/>
        <v>3.4184032145935843</v>
      </c>
      <c r="N46" s="18">
        <f t="shared" si="108"/>
        <v>3.439678961155558</v>
      </c>
      <c r="O46" s="18">
        <f t="shared" si="108"/>
        <v>3.411248943291556</v>
      </c>
      <c r="P46" s="18">
        <f t="shared" si="108"/>
        <v>3.4495257742455014</v>
      </c>
      <c r="Q46" s="18">
        <f t="shared" si="108"/>
        <v>3.7778833887751375</v>
      </c>
      <c r="S46" s="68">
        <f t="shared" si="109"/>
        <v>75.469286833984128</v>
      </c>
      <c r="T46" s="69">
        <f t="shared" si="110"/>
        <v>75.095351877958436</v>
      </c>
      <c r="U46" s="69">
        <f t="shared" si="111"/>
        <v>150.56463871194256</v>
      </c>
      <c r="W46" t="str">
        <f t="shared" ref="W46:W69" si="141">A46</f>
        <v>12 Other managers and proprietors</v>
      </c>
      <c r="X46" s="18">
        <f t="shared" si="112"/>
        <v>3.869726555585558</v>
      </c>
      <c r="Y46" s="18">
        <f t="shared" si="112"/>
        <v>3.8848901147024439</v>
      </c>
      <c r="Z46" s="18">
        <f t="shared" si="112"/>
        <v>3.937568842799462</v>
      </c>
      <c r="AA46" s="18">
        <f t="shared" si="112"/>
        <v>3.9489973802501481</v>
      </c>
      <c r="AB46" s="18">
        <f t="shared" si="112"/>
        <v>4.1341188838902738</v>
      </c>
      <c r="AD46" s="68">
        <f t="shared" si="113"/>
        <v>40.374421507135324</v>
      </c>
      <c r="AE46" s="69">
        <f t="shared" si="114"/>
        <v>72.176245547792163</v>
      </c>
      <c r="AF46" s="69">
        <f t="shared" si="115"/>
        <v>112.55066705492749</v>
      </c>
      <c r="AH46" t="str">
        <f t="shared" ref="AH46:AH69" si="142">L46</f>
        <v>12 Other managers and proprietors</v>
      </c>
      <c r="AI46" s="18">
        <f t="shared" si="116"/>
        <v>3.3428287406472688</v>
      </c>
      <c r="AJ46" s="18">
        <f t="shared" si="116"/>
        <v>3.6100233628484442</v>
      </c>
      <c r="AK46" s="18">
        <f t="shared" si="116"/>
        <v>3.9341011997077455</v>
      </c>
      <c r="AL46" s="18">
        <f t="shared" si="116"/>
        <v>3.8652712878948496</v>
      </c>
      <c r="AM46" s="18">
        <f t="shared" si="116"/>
        <v>4.1505755678901499</v>
      </c>
      <c r="AO46" s="68">
        <f t="shared" si="117"/>
        <v>24.00966458315083</v>
      </c>
      <c r="AP46" s="69">
        <f t="shared" si="118"/>
        <v>65.661629285103757</v>
      </c>
      <c r="AQ46" s="69">
        <f t="shared" si="119"/>
        <v>89.671293868254594</v>
      </c>
      <c r="AS46" t="str">
        <f t="shared" ref="AS46:AS69" si="143">W46</f>
        <v>12 Other managers and proprietors</v>
      </c>
      <c r="AT46" s="18">
        <f t="shared" si="120"/>
        <v>4.0421560132184151</v>
      </c>
      <c r="AU46" s="18">
        <f t="shared" si="120"/>
        <v>4.1122831755087788</v>
      </c>
      <c r="AV46" s="18">
        <f t="shared" si="120"/>
        <v>4.2256366429465171</v>
      </c>
      <c r="AW46" s="18">
        <f t="shared" si="120"/>
        <v>4.3203945101888523</v>
      </c>
      <c r="AX46" s="18">
        <f t="shared" si="120"/>
        <v>4.4098272689677618</v>
      </c>
      <c r="AZ46" s="68">
        <f t="shared" si="121"/>
        <v>31.372607127064089</v>
      </c>
      <c r="BA46" s="69">
        <f t="shared" si="122"/>
        <v>66.635356200226994</v>
      </c>
      <c r="BB46" s="69">
        <f t="shared" si="123"/>
        <v>98.007963327291094</v>
      </c>
      <c r="BD46" t="str">
        <f t="shared" ref="BD46:BD69" si="144">AH46</f>
        <v>12 Other managers and proprietors</v>
      </c>
      <c r="BE46" s="18">
        <f t="shared" si="124"/>
        <v>2.8041903551570777</v>
      </c>
      <c r="BF46" s="18">
        <f t="shared" si="124"/>
        <v>2.7900385170451591</v>
      </c>
      <c r="BG46" s="18">
        <f t="shared" si="124"/>
        <v>3.0559005839879561</v>
      </c>
      <c r="BH46" s="18">
        <f t="shared" si="124"/>
        <v>3.0306495482996456</v>
      </c>
      <c r="BI46" s="18">
        <f t="shared" si="124"/>
        <v>3.2252409932066795</v>
      </c>
      <c r="BK46" s="68">
        <f t="shared" si="125"/>
        <v>12.484691585128944</v>
      </c>
      <c r="BL46" s="69">
        <f t="shared" si="126"/>
        <v>46.705526850304388</v>
      </c>
      <c r="BM46" s="69">
        <f t="shared" si="127"/>
        <v>59.190218435433337</v>
      </c>
      <c r="BO46" t="str">
        <f t="shared" ref="BO46:BO69" si="145">AS46</f>
        <v>12 Other managers and proprietors</v>
      </c>
      <c r="BP46" s="18">
        <f t="shared" si="128"/>
        <v>2.7830976305724993</v>
      </c>
      <c r="BQ46" s="18">
        <f t="shared" si="128"/>
        <v>3.0936886719355883</v>
      </c>
      <c r="BR46" s="18">
        <f t="shared" si="128"/>
        <v>3.1632037647518958</v>
      </c>
      <c r="BS46" s="18">
        <f t="shared" si="128"/>
        <v>3.1739361366363115</v>
      </c>
      <c r="BT46" s="18">
        <f t="shared" si="128"/>
        <v>3.3399639551946776</v>
      </c>
      <c r="BV46" s="68">
        <f t="shared" si="129"/>
        <v>-18.123020191964869</v>
      </c>
      <c r="BW46" s="69">
        <f t="shared" si="130"/>
        <v>47.034584821397154</v>
      </c>
      <c r="BX46" s="69">
        <f t="shared" si="131"/>
        <v>28.911564629432284</v>
      </c>
      <c r="BZ46" t="str">
        <f t="shared" ref="BZ46:BZ69" si="146">BD46</f>
        <v>12 Other managers and proprietors</v>
      </c>
      <c r="CA46" s="18">
        <f t="shared" si="132"/>
        <v>2.711495188605507</v>
      </c>
      <c r="CB46" s="18">
        <f t="shared" si="132"/>
        <v>3.0271442140011326</v>
      </c>
      <c r="CC46" s="18">
        <f t="shared" si="132"/>
        <v>3.2303460356436164</v>
      </c>
      <c r="CD46" s="18">
        <f t="shared" si="132"/>
        <v>3.2886846819725446</v>
      </c>
      <c r="CE46" s="18">
        <f t="shared" si="132"/>
        <v>3.6133624428858218</v>
      </c>
      <c r="CG46" s="68">
        <f t="shared" si="133"/>
        <v>-38.22068376579989</v>
      </c>
      <c r="CH46" s="69">
        <f t="shared" si="134"/>
        <v>37.69840481225522</v>
      </c>
      <c r="CI46" s="69">
        <f t="shared" si="135"/>
        <v>-0.52227895354466969</v>
      </c>
      <c r="CK46" t="str">
        <f t="shared" ref="CK46:CK69" si="147">BO46</f>
        <v>12 Other managers and proprietors</v>
      </c>
      <c r="CL46" s="18">
        <f t="shared" si="136"/>
        <v>2.7708942401161276</v>
      </c>
      <c r="CM46" s="18">
        <f t="shared" si="136"/>
        <v>3.4597802579881645</v>
      </c>
      <c r="CN46" s="18">
        <f t="shared" si="136"/>
        <v>3.6288950531386628</v>
      </c>
      <c r="CO46" s="18">
        <f t="shared" si="136"/>
        <v>4.5847188160270784</v>
      </c>
      <c r="CP46" s="18">
        <f t="shared" si="136"/>
        <v>7.0191854012154522</v>
      </c>
      <c r="CR46" s="68">
        <f t="shared" si="137"/>
        <v>30.922125422696705</v>
      </c>
      <c r="CS46" s="69">
        <f t="shared" si="138"/>
        <v>45.988947316367742</v>
      </c>
      <c r="CT46" s="69">
        <f t="shared" si="139"/>
        <v>76.911072739064451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17.493991259347265</v>
      </c>
      <c r="C47" s="18">
        <f t="shared" si="104"/>
        <v>18.364620159974667</v>
      </c>
      <c r="D47" s="18">
        <f t="shared" si="104"/>
        <v>18.869265884253586</v>
      </c>
      <c r="E47" s="18">
        <f t="shared" si="104"/>
        <v>21.509528090815458</v>
      </c>
      <c r="F47" s="18">
        <f t="shared" si="104"/>
        <v>22.240446495028284</v>
      </c>
      <c r="H47" s="68">
        <f t="shared" si="105"/>
        <v>85.1183323394703</v>
      </c>
      <c r="I47" s="69">
        <f t="shared" si="106"/>
        <v>55.495637452061885</v>
      </c>
      <c r="J47" s="69">
        <f t="shared" si="107"/>
        <v>140.61396979153221</v>
      </c>
      <c r="L47" t="str">
        <f t="shared" si="140"/>
        <v>21 Science, research, engineering and technology professionals</v>
      </c>
      <c r="M47" s="18">
        <f t="shared" si="108"/>
        <v>9.6380020925309999</v>
      </c>
      <c r="N47" s="18">
        <f t="shared" si="108"/>
        <v>9.7031493334914796</v>
      </c>
      <c r="O47" s="18">
        <f t="shared" si="108"/>
        <v>10.257761804544192</v>
      </c>
      <c r="P47" s="18">
        <f t="shared" si="108"/>
        <v>12.563709439325407</v>
      </c>
      <c r="Q47" s="18">
        <f t="shared" si="108"/>
        <v>13.190923694033899</v>
      </c>
      <c r="S47" s="68">
        <f t="shared" si="109"/>
        <v>103.74575758480826</v>
      </c>
      <c r="T47" s="69">
        <f t="shared" si="110"/>
        <v>62.946197983798989</v>
      </c>
      <c r="U47" s="69">
        <f t="shared" si="111"/>
        <v>166.69195556860723</v>
      </c>
      <c r="W47" t="str">
        <f t="shared" si="141"/>
        <v>21 Science, research, engineering and technology professionals</v>
      </c>
      <c r="X47" s="18">
        <f t="shared" si="112"/>
        <v>9.0824656601418337</v>
      </c>
      <c r="Y47" s="18">
        <f t="shared" si="112"/>
        <v>8.7634212739661592</v>
      </c>
      <c r="Z47" s="18">
        <f t="shared" si="112"/>
        <v>9.0357124911253521</v>
      </c>
      <c r="AA47" s="18">
        <f t="shared" si="112"/>
        <v>9.9341770925441697</v>
      </c>
      <c r="AB47" s="18">
        <f t="shared" si="112"/>
        <v>9.3291015032170463</v>
      </c>
      <c r="AD47" s="68">
        <f t="shared" si="113"/>
        <v>38.041793370240157</v>
      </c>
      <c r="AE47" s="69">
        <f t="shared" si="114"/>
        <v>48.899133732232009</v>
      </c>
      <c r="AF47" s="69">
        <f t="shared" si="115"/>
        <v>86.940927102472159</v>
      </c>
      <c r="AH47" t="str">
        <f t="shared" si="142"/>
        <v>21 Science, research, engineering and technology professionals</v>
      </c>
      <c r="AI47" s="18">
        <f t="shared" si="116"/>
        <v>3.0097062712526501</v>
      </c>
      <c r="AJ47" s="18">
        <f t="shared" si="116"/>
        <v>3.049445135545569</v>
      </c>
      <c r="AK47" s="18">
        <f t="shared" si="116"/>
        <v>3.4860156856371853</v>
      </c>
      <c r="AL47" s="18">
        <f t="shared" si="116"/>
        <v>4.0828165792415643</v>
      </c>
      <c r="AM47" s="18">
        <f t="shared" si="116"/>
        <v>4.2832917849403209</v>
      </c>
      <c r="AO47" s="68">
        <f t="shared" si="117"/>
        <v>44.424561719033605</v>
      </c>
      <c r="AP47" s="69">
        <f t="shared" si="118"/>
        <v>49.771569577614351</v>
      </c>
      <c r="AQ47" s="69">
        <f t="shared" si="119"/>
        <v>94.196131296647962</v>
      </c>
      <c r="AS47" t="str">
        <f t="shared" si="143"/>
        <v>21 Science, research, engineering and technology professionals</v>
      </c>
      <c r="AT47" s="18">
        <f t="shared" si="120"/>
        <v>9.5358682181199939</v>
      </c>
      <c r="AU47" s="18">
        <f t="shared" si="120"/>
        <v>8.851437428180251</v>
      </c>
      <c r="AV47" s="18">
        <f t="shared" si="120"/>
        <v>9.6012112783719594</v>
      </c>
      <c r="AW47" s="18">
        <f t="shared" si="120"/>
        <v>10.189557667688504</v>
      </c>
      <c r="AX47" s="18">
        <f t="shared" si="120"/>
        <v>9.4547572613585906</v>
      </c>
      <c r="AZ47" s="68">
        <f t="shared" si="121"/>
        <v>23.96518894500602</v>
      </c>
      <c r="BA47" s="69">
        <f t="shared" si="122"/>
        <v>40.706573698733514</v>
      </c>
      <c r="BB47" s="69">
        <f t="shared" si="123"/>
        <v>64.671762643739541</v>
      </c>
      <c r="BD47" t="str">
        <f t="shared" si="144"/>
        <v>21 Science, research, engineering and technology professionals</v>
      </c>
      <c r="BE47" s="18">
        <f t="shared" si="124"/>
        <v>3.7951460213213313</v>
      </c>
      <c r="BF47" s="18">
        <f t="shared" si="124"/>
        <v>4.384338102076498</v>
      </c>
      <c r="BG47" s="18">
        <f t="shared" si="124"/>
        <v>4.4831949016376198</v>
      </c>
      <c r="BH47" s="18">
        <f t="shared" si="124"/>
        <v>5.3875765294778999</v>
      </c>
      <c r="BI47" s="18">
        <f t="shared" si="124"/>
        <v>5.8012452239681931</v>
      </c>
      <c r="BK47" s="68">
        <f t="shared" si="125"/>
        <v>37.912641384916981</v>
      </c>
      <c r="BL47" s="69">
        <f t="shared" si="126"/>
        <v>39.538498141342806</v>
      </c>
      <c r="BM47" s="69">
        <f t="shared" si="127"/>
        <v>77.451139526259766</v>
      </c>
      <c r="BO47" t="str">
        <f t="shared" si="145"/>
        <v>21 Science, research, engineering and technology professionals</v>
      </c>
      <c r="BP47" s="18">
        <f t="shared" si="128"/>
        <v>2.3412479897876262</v>
      </c>
      <c r="BQ47" s="18">
        <f t="shared" si="128"/>
        <v>2.5717029949980748</v>
      </c>
      <c r="BR47" s="18">
        <f t="shared" si="128"/>
        <v>2.7389536872446425</v>
      </c>
      <c r="BS47" s="18">
        <f t="shared" si="128"/>
        <v>3.1868387515159884</v>
      </c>
      <c r="BT47" s="18">
        <f t="shared" si="128"/>
        <v>3.498069926871425</v>
      </c>
      <c r="BV47" s="68">
        <f t="shared" si="129"/>
        <v>-0.96447655182984193</v>
      </c>
      <c r="BW47" s="69">
        <f t="shared" si="130"/>
        <v>34.986786357290597</v>
      </c>
      <c r="BX47" s="69">
        <f t="shared" si="131"/>
        <v>34.022309805460758</v>
      </c>
      <c r="BZ47" t="str">
        <f t="shared" si="146"/>
        <v>21 Science, research, engineering and technology professionals</v>
      </c>
      <c r="CA47" s="18">
        <f t="shared" si="132"/>
        <v>1.8584021054115736</v>
      </c>
      <c r="CB47" s="18">
        <f t="shared" si="132"/>
        <v>2.3174262712512399</v>
      </c>
      <c r="CC47" s="18">
        <f t="shared" si="132"/>
        <v>2.4840328390645539</v>
      </c>
      <c r="CD47" s="18">
        <f t="shared" si="132"/>
        <v>2.8928127372682297</v>
      </c>
      <c r="CE47" s="18">
        <f t="shared" si="132"/>
        <v>3.2077795870889387</v>
      </c>
      <c r="CG47" s="68">
        <f t="shared" si="133"/>
        <v>-28.677295305071198</v>
      </c>
      <c r="CH47" s="69">
        <f t="shared" si="134"/>
        <v>29.952765760744843</v>
      </c>
      <c r="CI47" s="69">
        <f t="shared" si="135"/>
        <v>1.2754704556736434</v>
      </c>
      <c r="CK47" t="str">
        <f t="shared" si="147"/>
        <v>21 Science, research, engineering and technology professionals</v>
      </c>
      <c r="CL47" s="18">
        <f t="shared" si="136"/>
        <v>1.1294430664347912</v>
      </c>
      <c r="CM47" s="18">
        <f t="shared" si="136"/>
        <v>1.5531372101058523</v>
      </c>
      <c r="CN47" s="18">
        <f t="shared" si="136"/>
        <v>1.7548138484171396</v>
      </c>
      <c r="CO47" s="18">
        <f t="shared" si="136"/>
        <v>2.8787339675098607</v>
      </c>
      <c r="CP47" s="18">
        <f t="shared" si="136"/>
        <v>3.8248400998243537</v>
      </c>
      <c r="CR47" s="68">
        <f t="shared" si="137"/>
        <v>47.530893559918567</v>
      </c>
      <c r="CS47" s="69">
        <f t="shared" si="138"/>
        <v>41.9849946152097</v>
      </c>
      <c r="CT47" s="69">
        <f t="shared" si="139"/>
        <v>89.515888175128268</v>
      </c>
    </row>
    <row r="48" spans="1:98" x14ac:dyDescent="0.2">
      <c r="A48" t="str">
        <f t="shared" si="103"/>
        <v>22 Health professionals</v>
      </c>
      <c r="B48" s="18">
        <f t="shared" si="104"/>
        <v>19.664413657276707</v>
      </c>
      <c r="C48" s="18">
        <f t="shared" si="104"/>
        <v>21.644193784482766</v>
      </c>
      <c r="D48" s="18">
        <f t="shared" si="104"/>
        <v>20.737184469163221</v>
      </c>
      <c r="E48" s="18">
        <f t="shared" si="104"/>
        <v>20.981405853934682</v>
      </c>
      <c r="F48" s="18">
        <f t="shared" si="104"/>
        <v>20.660784056878796</v>
      </c>
      <c r="H48" s="68">
        <f t="shared" si="105"/>
        <v>56.479676317211968</v>
      </c>
      <c r="I48" s="69">
        <f t="shared" si="106"/>
        <v>60.085069584692938</v>
      </c>
      <c r="J48" s="69">
        <f t="shared" si="107"/>
        <v>116.56474590190491</v>
      </c>
      <c r="L48" t="str">
        <f t="shared" si="140"/>
        <v>22 Health professionals</v>
      </c>
      <c r="M48" s="18">
        <f t="shared" si="108"/>
        <v>8.7391879962470433</v>
      </c>
      <c r="N48" s="18">
        <f t="shared" si="108"/>
        <v>9.4829134705101801</v>
      </c>
      <c r="O48" s="18">
        <f t="shared" si="108"/>
        <v>8.8816511410542738</v>
      </c>
      <c r="P48" s="18">
        <f t="shared" si="108"/>
        <v>8.2021442270167082</v>
      </c>
      <c r="Q48" s="18">
        <f t="shared" si="108"/>
        <v>7.6103042812689132</v>
      </c>
      <c r="S48" s="68">
        <f t="shared" si="109"/>
        <v>35.760768382349731</v>
      </c>
      <c r="T48" s="69">
        <f t="shared" si="110"/>
        <v>54.935313438367714</v>
      </c>
      <c r="U48" s="69">
        <f t="shared" si="111"/>
        <v>90.696081820717438</v>
      </c>
      <c r="W48" t="str">
        <f t="shared" si="141"/>
        <v>22 Health professionals</v>
      </c>
      <c r="X48" s="18">
        <f t="shared" si="112"/>
        <v>8.6854473834403407</v>
      </c>
      <c r="Y48" s="18">
        <f t="shared" si="112"/>
        <v>9.5127671682500115</v>
      </c>
      <c r="Z48" s="18">
        <f t="shared" si="112"/>
        <v>9.1531584390073721</v>
      </c>
      <c r="AA48" s="18">
        <f t="shared" si="112"/>
        <v>8.5825679938909758</v>
      </c>
      <c r="AB48" s="18">
        <f t="shared" si="112"/>
        <v>8.1289267178675502</v>
      </c>
      <c r="AD48" s="68">
        <f t="shared" si="113"/>
        <v>18.739552126158308</v>
      </c>
      <c r="AE48" s="69">
        <f t="shared" si="114"/>
        <v>63.415628782710634</v>
      </c>
      <c r="AF48" s="69">
        <f t="shared" si="115"/>
        <v>82.155180908868942</v>
      </c>
      <c r="AH48" t="str">
        <f t="shared" si="142"/>
        <v>22 Health professionals</v>
      </c>
      <c r="AI48" s="18">
        <f t="shared" si="116"/>
        <v>13.229176061983134</v>
      </c>
      <c r="AJ48" s="18">
        <f t="shared" si="116"/>
        <v>10.630839598078525</v>
      </c>
      <c r="AK48" s="18">
        <f t="shared" si="116"/>
        <v>9.7919777355315869</v>
      </c>
      <c r="AL48" s="18">
        <f t="shared" si="116"/>
        <v>5.2807630523394256</v>
      </c>
      <c r="AM48" s="18">
        <f t="shared" si="116"/>
        <v>2.0363433732889038</v>
      </c>
      <c r="AO48" s="68">
        <f t="shared" si="117"/>
        <v>-75.555940664008816</v>
      </c>
      <c r="AP48" s="69">
        <f t="shared" si="118"/>
        <v>19.29719893427843</v>
      </c>
      <c r="AQ48" s="69">
        <f t="shared" si="119"/>
        <v>-56.258741729730389</v>
      </c>
      <c r="AS48" t="str">
        <f t="shared" si="143"/>
        <v>22 Health professionals</v>
      </c>
      <c r="AT48" s="18">
        <f t="shared" si="120"/>
        <v>1.7845970491488221</v>
      </c>
      <c r="AU48" s="18">
        <f t="shared" si="120"/>
        <v>2.1267863259400817</v>
      </c>
      <c r="AV48" s="18">
        <f t="shared" si="120"/>
        <v>2.1730049118808776</v>
      </c>
      <c r="AW48" s="18">
        <f t="shared" si="120"/>
        <v>2.1222916910028404</v>
      </c>
      <c r="AX48" s="18">
        <f t="shared" si="120"/>
        <v>2.0572830590713456</v>
      </c>
      <c r="AZ48" s="68">
        <f t="shared" si="121"/>
        <v>19.181468354406881</v>
      </c>
      <c r="BA48" s="69">
        <f t="shared" si="122"/>
        <v>56.678213972792157</v>
      </c>
      <c r="BB48" s="69">
        <f t="shared" si="123"/>
        <v>75.859682327199039</v>
      </c>
      <c r="BD48" t="str">
        <f t="shared" si="144"/>
        <v>22 Health professionals</v>
      </c>
      <c r="BE48" s="18">
        <f t="shared" si="124"/>
        <v>1.601983917477005</v>
      </c>
      <c r="BF48" s="18">
        <f t="shared" si="124"/>
        <v>1.8382742902442166</v>
      </c>
      <c r="BG48" s="18">
        <f t="shared" si="124"/>
        <v>2.0354987721103819</v>
      </c>
      <c r="BH48" s="18">
        <f t="shared" si="124"/>
        <v>1.9677369635319273</v>
      </c>
      <c r="BI48" s="18">
        <f t="shared" si="124"/>
        <v>1.9619463202835794</v>
      </c>
      <c r="BK48" s="68">
        <f t="shared" si="125"/>
        <v>2.7275068797446043</v>
      </c>
      <c r="BL48" s="69">
        <f t="shared" si="126"/>
        <v>53.573941199496367</v>
      </c>
      <c r="BM48" s="69">
        <f t="shared" si="127"/>
        <v>56.30144807924097</v>
      </c>
      <c r="BO48" t="str">
        <f t="shared" si="145"/>
        <v>22 Health professionals</v>
      </c>
      <c r="BP48" s="18">
        <f t="shared" si="128"/>
        <v>1.2308149505924515</v>
      </c>
      <c r="BQ48" s="18">
        <f t="shared" si="128"/>
        <v>1.4245015387112114</v>
      </c>
      <c r="BR48" s="18">
        <f t="shared" si="128"/>
        <v>1.5823796847972713</v>
      </c>
      <c r="BS48" s="18">
        <f t="shared" si="128"/>
        <v>1.486736259172311</v>
      </c>
      <c r="BT48" s="18">
        <f t="shared" si="128"/>
        <v>1.3993532832644446</v>
      </c>
      <c r="BV48" s="68">
        <f t="shared" si="129"/>
        <v>-31.425306391008174</v>
      </c>
      <c r="BW48" s="69">
        <f t="shared" si="130"/>
        <v>41.227115190580577</v>
      </c>
      <c r="BX48" s="69">
        <f t="shared" si="131"/>
        <v>9.8018087995723988</v>
      </c>
      <c r="BZ48" t="str">
        <f t="shared" si="146"/>
        <v>22 Health professionals</v>
      </c>
      <c r="CA48" s="18">
        <f t="shared" si="132"/>
        <v>1.1530416772068237</v>
      </c>
      <c r="CB48" s="18">
        <f t="shared" si="132"/>
        <v>1.3068244943708618</v>
      </c>
      <c r="CC48" s="18">
        <f t="shared" si="132"/>
        <v>1.3254000572193572</v>
      </c>
      <c r="CD48" s="18">
        <f t="shared" si="132"/>
        <v>1.5712450466824111</v>
      </c>
      <c r="CE48" s="18">
        <f t="shared" si="132"/>
        <v>1.676687133254364</v>
      </c>
      <c r="CG48" s="68">
        <f t="shared" si="133"/>
        <v>-30.130817113417518</v>
      </c>
      <c r="CH48" s="69">
        <f t="shared" si="134"/>
        <v>38.753666960001603</v>
      </c>
      <c r="CI48" s="69">
        <f t="shared" si="135"/>
        <v>8.6228498465840833</v>
      </c>
      <c r="CK48" t="str">
        <f t="shared" si="147"/>
        <v>22 Health professionals</v>
      </c>
      <c r="CL48" s="18">
        <f t="shared" si="136"/>
        <v>0.32371143403715752</v>
      </c>
      <c r="CM48" s="18">
        <f t="shared" si="136"/>
        <v>0.47002912102072619</v>
      </c>
      <c r="CN48" s="18">
        <f t="shared" si="136"/>
        <v>0.52482237616895222</v>
      </c>
      <c r="CO48" s="18">
        <f t="shared" si="136"/>
        <v>0.6429362107534119</v>
      </c>
      <c r="CP48" s="18">
        <f t="shared" si="136"/>
        <v>0.87020163135293827</v>
      </c>
      <c r="CR48" s="68">
        <f t="shared" si="137"/>
        <v>12.229826604281255</v>
      </c>
      <c r="CS48" s="69">
        <f t="shared" si="138"/>
        <v>45.090636311226085</v>
      </c>
      <c r="CT48" s="69">
        <f t="shared" si="139"/>
        <v>57.320462915507342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29.677896035140776</v>
      </c>
      <c r="C49" s="18">
        <f t="shared" si="104"/>
        <v>25.741532371660302</v>
      </c>
      <c r="D49" s="18">
        <f t="shared" si="104"/>
        <v>26.503208849791505</v>
      </c>
      <c r="E49" s="18">
        <f t="shared" si="104"/>
        <v>23.171270254352542</v>
      </c>
      <c r="F49" s="18">
        <f t="shared" si="104"/>
        <v>20.167798326461135</v>
      </c>
      <c r="H49" s="68">
        <f t="shared" si="105"/>
        <v>19.514600050369786</v>
      </c>
      <c r="I49" s="69">
        <f t="shared" si="106"/>
        <v>50.584978649829203</v>
      </c>
      <c r="J49" s="69">
        <f t="shared" si="107"/>
        <v>70.09957870019899</v>
      </c>
      <c r="L49" t="str">
        <f t="shared" si="140"/>
        <v>23 Teaching and other educational professionals</v>
      </c>
      <c r="M49" s="18">
        <f t="shared" si="108"/>
        <v>23.221899611531089</v>
      </c>
      <c r="N49" s="18">
        <f t="shared" si="108"/>
        <v>20.404132341218279</v>
      </c>
      <c r="O49" s="18">
        <f t="shared" si="108"/>
        <v>21.112481578894631</v>
      </c>
      <c r="P49" s="18">
        <f t="shared" si="108"/>
        <v>18.226135350237957</v>
      </c>
      <c r="Q49" s="18">
        <f t="shared" si="108"/>
        <v>15.643235762475777</v>
      </c>
      <c r="S49" s="68">
        <f t="shared" si="109"/>
        <v>17.395995697434401</v>
      </c>
      <c r="T49" s="69">
        <f t="shared" si="110"/>
        <v>51.076873585359827</v>
      </c>
      <c r="U49" s="69">
        <f t="shared" si="111"/>
        <v>68.472869282794235</v>
      </c>
      <c r="W49" t="str">
        <f t="shared" si="141"/>
        <v>23 Teaching and other educational professionals</v>
      </c>
      <c r="X49" s="18">
        <f t="shared" si="112"/>
        <v>7.0918873044843886</v>
      </c>
      <c r="Y49" s="18">
        <f t="shared" si="112"/>
        <v>5.5190506494819669</v>
      </c>
      <c r="Z49" s="18">
        <f t="shared" si="112"/>
        <v>5.8240265514750869</v>
      </c>
      <c r="AA49" s="18">
        <f t="shared" si="112"/>
        <v>4.0836680538294514</v>
      </c>
      <c r="AB49" s="18">
        <f t="shared" si="112"/>
        <v>2.722458151276629</v>
      </c>
      <c r="AD49" s="68">
        <f t="shared" si="113"/>
        <v>-37.501291291988935</v>
      </c>
      <c r="AE49" s="69">
        <f t="shared" si="114"/>
        <v>40.598425509570909</v>
      </c>
      <c r="AF49" s="69">
        <f t="shared" si="115"/>
        <v>3.0971342175819689</v>
      </c>
      <c r="AH49" t="str">
        <f t="shared" si="142"/>
        <v>23 Teaching and other educational professionals</v>
      </c>
      <c r="AI49" s="18">
        <f t="shared" si="116"/>
        <v>3.0416750800111827</v>
      </c>
      <c r="AJ49" s="18">
        <f t="shared" si="116"/>
        <v>1.6943849287896693</v>
      </c>
      <c r="AK49" s="18">
        <f t="shared" si="116"/>
        <v>1.6213512138444672</v>
      </c>
      <c r="AL49" s="18">
        <f t="shared" si="116"/>
        <v>0.82147879158797721</v>
      </c>
      <c r="AM49" s="18">
        <f t="shared" si="116"/>
        <v>0.73454279892827734</v>
      </c>
      <c r="AO49" s="68">
        <f t="shared" si="117"/>
        <v>-46.748390404249314</v>
      </c>
      <c r="AP49" s="69">
        <f t="shared" si="118"/>
        <v>16.6340016120005</v>
      </c>
      <c r="AQ49" s="69">
        <f t="shared" si="119"/>
        <v>-30.114388792248807</v>
      </c>
      <c r="AS49" t="str">
        <f t="shared" si="143"/>
        <v>23 Teaching and other educational professionals</v>
      </c>
      <c r="AT49" s="18">
        <f t="shared" si="120"/>
        <v>0.97853336238771793</v>
      </c>
      <c r="AU49" s="18">
        <f t="shared" si="120"/>
        <v>0.85471385512675013</v>
      </c>
      <c r="AV49" s="18">
        <f t="shared" si="120"/>
        <v>0.94473593574601888</v>
      </c>
      <c r="AW49" s="18">
        <f t="shared" si="120"/>
        <v>0.72862923685837366</v>
      </c>
      <c r="AX49" s="18">
        <f t="shared" si="120"/>
        <v>0.56970710566175187</v>
      </c>
      <c r="AZ49" s="68">
        <f t="shared" si="121"/>
        <v>-24.086923750808083</v>
      </c>
      <c r="BA49" s="69">
        <f t="shared" si="122"/>
        <v>40.241470108207608</v>
      </c>
      <c r="BB49" s="69">
        <f t="shared" si="123"/>
        <v>16.154546357399528</v>
      </c>
      <c r="BD49" t="str">
        <f t="shared" si="144"/>
        <v>23 Teaching and other educational professionals</v>
      </c>
      <c r="BE49" s="18">
        <f t="shared" si="124"/>
        <v>0.8115045917953666</v>
      </c>
      <c r="BF49" s="18">
        <f t="shared" si="124"/>
        <v>0.81259096820496601</v>
      </c>
      <c r="BG49" s="18">
        <f t="shared" si="124"/>
        <v>0.94294176488037196</v>
      </c>
      <c r="BH49" s="18">
        <f t="shared" si="124"/>
        <v>0.83482892892641314</v>
      </c>
      <c r="BI49" s="18">
        <f t="shared" si="124"/>
        <v>0.91339141434406723</v>
      </c>
      <c r="BK49" s="68">
        <f t="shared" si="125"/>
        <v>3.2386995495836803</v>
      </c>
      <c r="BL49" s="69">
        <f t="shared" si="126"/>
        <v>41.17798361954668</v>
      </c>
      <c r="BM49" s="69">
        <f t="shared" si="127"/>
        <v>44.416683169130359</v>
      </c>
      <c r="BO49" t="str">
        <f t="shared" si="145"/>
        <v>23 Teaching and other educational professionals</v>
      </c>
      <c r="BP49" s="18">
        <f t="shared" si="128"/>
        <v>0.58321277531377413</v>
      </c>
      <c r="BQ49" s="18">
        <f t="shared" si="128"/>
        <v>0.56290800601366242</v>
      </c>
      <c r="BR49" s="18">
        <f t="shared" si="128"/>
        <v>0.67505601060644105</v>
      </c>
      <c r="BS49" s="18">
        <f t="shared" si="128"/>
        <v>0.56825318418505932</v>
      </c>
      <c r="BT49" s="18">
        <f t="shared" si="128"/>
        <v>0.54122930830673421</v>
      </c>
      <c r="BV49" s="68">
        <f t="shared" si="129"/>
        <v>-37.828878579883181</v>
      </c>
      <c r="BW49" s="69">
        <f t="shared" si="130"/>
        <v>36.432436398342951</v>
      </c>
      <c r="BX49" s="69">
        <f t="shared" si="131"/>
        <v>-1.3964421815402295</v>
      </c>
      <c r="BZ49" t="str">
        <f t="shared" si="146"/>
        <v>23 Teaching and other educational professionals</v>
      </c>
      <c r="CA49" s="18">
        <f t="shared" si="132"/>
        <v>0.62386737636922929</v>
      </c>
      <c r="CB49" s="18">
        <f t="shared" si="132"/>
        <v>0.62901819913102497</v>
      </c>
      <c r="CC49" s="18">
        <f t="shared" si="132"/>
        <v>0.75870266603777592</v>
      </c>
      <c r="CD49" s="18">
        <f t="shared" si="132"/>
        <v>0.75366010319842003</v>
      </c>
      <c r="CE49" s="18">
        <f t="shared" si="132"/>
        <v>0.82175420839258584</v>
      </c>
      <c r="CG49" s="68">
        <f t="shared" si="133"/>
        <v>-40.179375249622609</v>
      </c>
      <c r="CH49" s="69">
        <f t="shared" si="134"/>
        <v>35.431663044403905</v>
      </c>
      <c r="CI49" s="69">
        <f t="shared" si="135"/>
        <v>-4.7477122052187033</v>
      </c>
      <c r="CK49" t="str">
        <f t="shared" si="147"/>
        <v>23 Teaching and other educational professionals</v>
      </c>
      <c r="CL49" s="18">
        <f t="shared" si="136"/>
        <v>0.38357962745026303</v>
      </c>
      <c r="CM49" s="18">
        <f t="shared" si="136"/>
        <v>0.54800201578046936</v>
      </c>
      <c r="CN49" s="18">
        <f t="shared" si="136"/>
        <v>0.75769371130704721</v>
      </c>
      <c r="CO49" s="18">
        <f t="shared" si="136"/>
        <v>0.92410566814865092</v>
      </c>
      <c r="CP49" s="18">
        <f t="shared" si="136"/>
        <v>1.2615169416377565</v>
      </c>
      <c r="CR49" s="68">
        <f t="shared" si="137"/>
        <v>12.693831962756338</v>
      </c>
      <c r="CS49" s="69">
        <f t="shared" si="138"/>
        <v>52.507358764231668</v>
      </c>
      <c r="CT49" s="69">
        <f t="shared" si="139"/>
        <v>65.201190726988017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6.3767206751514216</v>
      </c>
      <c r="C50" s="18">
        <f t="shared" si="104"/>
        <v>6.7237624615021252</v>
      </c>
      <c r="D50" s="18">
        <f t="shared" si="104"/>
        <v>7.2257743093362494</v>
      </c>
      <c r="E50" s="18">
        <f t="shared" si="104"/>
        <v>7.3481735443597094</v>
      </c>
      <c r="F50" s="18">
        <f t="shared" si="104"/>
        <v>7.6796094483153263</v>
      </c>
      <c r="H50" s="68">
        <f t="shared" si="105"/>
        <v>66.922804646792827</v>
      </c>
      <c r="I50" s="69">
        <f t="shared" si="106"/>
        <v>64.448966120529803</v>
      </c>
      <c r="J50" s="69">
        <f t="shared" si="107"/>
        <v>131.37177076732266</v>
      </c>
      <c r="L50" t="str">
        <f t="shared" si="140"/>
        <v>24 Business, media and public service professionals</v>
      </c>
      <c r="M50" s="18">
        <f t="shared" si="108"/>
        <v>12.224082355006884</v>
      </c>
      <c r="N50" s="18">
        <f t="shared" si="108"/>
        <v>13.001096160986947</v>
      </c>
      <c r="O50" s="18">
        <f t="shared" si="108"/>
        <v>14.059829803788984</v>
      </c>
      <c r="P50" s="18">
        <f t="shared" si="108"/>
        <v>13.699633622519231</v>
      </c>
      <c r="Q50" s="18">
        <f t="shared" si="108"/>
        <v>13.400165287460124</v>
      </c>
      <c r="S50" s="68">
        <f t="shared" si="109"/>
        <v>51.006648368118427</v>
      </c>
      <c r="T50" s="69">
        <f t="shared" si="110"/>
        <v>59.398886063963538</v>
      </c>
      <c r="U50" s="69">
        <f t="shared" si="111"/>
        <v>110.40553443208196</v>
      </c>
      <c r="W50" t="str">
        <f t="shared" si="141"/>
        <v>24 Business, media and public service professionals</v>
      </c>
      <c r="X50" s="18">
        <f t="shared" si="112"/>
        <v>10.495254514112382</v>
      </c>
      <c r="Y50" s="18">
        <f t="shared" si="112"/>
        <v>10.673814469152793</v>
      </c>
      <c r="Z50" s="18">
        <f t="shared" si="112"/>
        <v>11.873295279456496</v>
      </c>
      <c r="AA50" s="18">
        <f t="shared" si="112"/>
        <v>11.172006415035955</v>
      </c>
      <c r="AB50" s="18">
        <f t="shared" si="112"/>
        <v>10.479493911426186</v>
      </c>
      <c r="AD50" s="68">
        <f t="shared" si="113"/>
        <v>18.005491801448549</v>
      </c>
      <c r="AE50" s="69">
        <f t="shared" si="114"/>
        <v>57.535098464164427</v>
      </c>
      <c r="AF50" s="69">
        <f t="shared" si="115"/>
        <v>75.540590265612977</v>
      </c>
      <c r="AH50" t="str">
        <f t="shared" si="142"/>
        <v>24 Business, media and public service professionals</v>
      </c>
      <c r="AI50" s="18">
        <f t="shared" si="116"/>
        <v>3.7672179033544535</v>
      </c>
      <c r="AJ50" s="18">
        <f t="shared" si="116"/>
        <v>3.4916581137920608</v>
      </c>
      <c r="AK50" s="18">
        <f t="shared" si="116"/>
        <v>3.960618052591705</v>
      </c>
      <c r="AL50" s="18">
        <f t="shared" si="116"/>
        <v>3.5657802982103228</v>
      </c>
      <c r="AM50" s="18">
        <f t="shared" si="116"/>
        <v>3.5022321322335959</v>
      </c>
      <c r="AO50" s="68">
        <f t="shared" si="117"/>
        <v>3.9380825133859965</v>
      </c>
      <c r="AP50" s="69">
        <f t="shared" si="118"/>
        <v>37.862231741704861</v>
      </c>
      <c r="AQ50" s="69">
        <f t="shared" si="119"/>
        <v>41.800314255090861</v>
      </c>
      <c r="AS50" t="str">
        <f t="shared" si="143"/>
        <v>24 Business, media and public service professionals</v>
      </c>
      <c r="AT50" s="18">
        <f t="shared" si="120"/>
        <v>5.8061726177114723</v>
      </c>
      <c r="AU50" s="18">
        <f t="shared" si="120"/>
        <v>5.6853283350764157</v>
      </c>
      <c r="AV50" s="18">
        <f t="shared" si="120"/>
        <v>6.5107271109464433</v>
      </c>
      <c r="AW50" s="18">
        <f t="shared" si="120"/>
        <v>6.2746739930080677</v>
      </c>
      <c r="AX50" s="18">
        <f t="shared" si="120"/>
        <v>6.1191648055549202</v>
      </c>
      <c r="AZ50" s="68">
        <f t="shared" si="121"/>
        <v>18.314520282998551</v>
      </c>
      <c r="BA50" s="69">
        <f t="shared" si="122"/>
        <v>52.073983431963867</v>
      </c>
      <c r="BB50" s="69">
        <f t="shared" si="123"/>
        <v>70.388503714962411</v>
      </c>
      <c r="BD50" t="str">
        <f t="shared" si="144"/>
        <v>24 Business, media and public service professionals</v>
      </c>
      <c r="BE50" s="18">
        <f t="shared" si="124"/>
        <v>3.2610872537931388</v>
      </c>
      <c r="BF50" s="18">
        <f t="shared" si="124"/>
        <v>3.736549965745307</v>
      </c>
      <c r="BG50" s="18">
        <f t="shared" si="124"/>
        <v>4.1284783343714642</v>
      </c>
      <c r="BH50" s="18">
        <f t="shared" si="124"/>
        <v>4.1819082224232416</v>
      </c>
      <c r="BI50" s="18">
        <f t="shared" si="124"/>
        <v>4.4393966276403578</v>
      </c>
      <c r="BK50" s="68">
        <f t="shared" si="125"/>
        <v>14.605222913773524</v>
      </c>
      <c r="BL50" s="69">
        <f t="shared" si="126"/>
        <v>44.886785289034457</v>
      </c>
      <c r="BM50" s="69">
        <f t="shared" si="127"/>
        <v>59.49200820280798</v>
      </c>
      <c r="BO50" t="str">
        <f t="shared" si="145"/>
        <v>24 Business, media and public service professionals</v>
      </c>
      <c r="BP50" s="18">
        <f t="shared" si="128"/>
        <v>2.2692443335817152</v>
      </c>
      <c r="BQ50" s="18">
        <f t="shared" si="128"/>
        <v>2.4756220310510719</v>
      </c>
      <c r="BR50" s="18">
        <f t="shared" si="128"/>
        <v>2.8666017833566793</v>
      </c>
      <c r="BS50" s="18">
        <f t="shared" si="128"/>
        <v>2.7327815509395044</v>
      </c>
      <c r="BT50" s="18">
        <f t="shared" si="128"/>
        <v>2.7167421131551741</v>
      </c>
      <c r="BV50" s="68">
        <f t="shared" si="129"/>
        <v>-26.509999279289868</v>
      </c>
      <c r="BW50" s="69">
        <f t="shared" si="130"/>
        <v>35.490481166893588</v>
      </c>
      <c r="BX50" s="69">
        <f t="shared" si="131"/>
        <v>8.9804818876037178</v>
      </c>
      <c r="BZ50" t="str">
        <f t="shared" si="146"/>
        <v>24 Business, media and public service professionals</v>
      </c>
      <c r="CA50" s="18">
        <f t="shared" si="132"/>
        <v>2.0474637175261758</v>
      </c>
      <c r="CB50" s="18">
        <f t="shared" si="132"/>
        <v>2.5075386859721176</v>
      </c>
      <c r="CC50" s="18">
        <f t="shared" si="132"/>
        <v>2.9909024667549895</v>
      </c>
      <c r="CD50" s="18">
        <f t="shared" si="132"/>
        <v>3.1601663242152132</v>
      </c>
      <c r="CE50" s="18">
        <f t="shared" si="132"/>
        <v>3.3825721582263295</v>
      </c>
      <c r="CG50" s="68">
        <f t="shared" si="133"/>
        <v>-37.536626377345982</v>
      </c>
      <c r="CH50" s="69">
        <f t="shared" si="134"/>
        <v>34.205367076575719</v>
      </c>
      <c r="CI50" s="69">
        <f t="shared" si="135"/>
        <v>-3.3312593007702702</v>
      </c>
      <c r="CK50" t="str">
        <f t="shared" si="147"/>
        <v>24 Business, media and public service professionals</v>
      </c>
      <c r="CL50" s="18">
        <f t="shared" si="136"/>
        <v>1.2070783151628488</v>
      </c>
      <c r="CM50" s="18">
        <f t="shared" si="136"/>
        <v>1.7178003290195654</v>
      </c>
      <c r="CN50" s="18">
        <f t="shared" si="136"/>
        <v>2.017801728893903</v>
      </c>
      <c r="CO50" s="18">
        <f t="shared" si="136"/>
        <v>2.5338903071148211</v>
      </c>
      <c r="CP50" s="18">
        <f t="shared" si="136"/>
        <v>3.1594125638116997</v>
      </c>
      <c r="CR50" s="68">
        <f t="shared" si="137"/>
        <v>5.9811415380984148</v>
      </c>
      <c r="CS50" s="69">
        <f t="shared" si="138"/>
        <v>43.067906317299574</v>
      </c>
      <c r="CT50" s="69">
        <f t="shared" si="139"/>
        <v>49.049047855397987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2.028276912620449</v>
      </c>
      <c r="C51" s="18">
        <f t="shared" si="104"/>
        <v>2.2819955208682274</v>
      </c>
      <c r="D51" s="18">
        <f t="shared" si="104"/>
        <v>2.4266973860068459</v>
      </c>
      <c r="E51" s="18">
        <f t="shared" si="104"/>
        <v>2.3541317270625797</v>
      </c>
      <c r="F51" s="18">
        <f t="shared" si="104"/>
        <v>2.6475019581729402</v>
      </c>
      <c r="H51" s="68">
        <f t="shared" si="105"/>
        <v>71.349009859230307</v>
      </c>
      <c r="I51" s="69">
        <f t="shared" si="106"/>
        <v>58.469303503452139</v>
      </c>
      <c r="J51" s="69">
        <f t="shared" si="107"/>
        <v>129.81831336268243</v>
      </c>
      <c r="L51" t="str">
        <f t="shared" si="140"/>
        <v>31 Science, engineering and technology associate professionals</v>
      </c>
      <c r="M51" s="18">
        <f t="shared" si="108"/>
        <v>1.8574554336987907</v>
      </c>
      <c r="N51" s="18">
        <f t="shared" si="108"/>
        <v>1.9070809527844779</v>
      </c>
      <c r="O51" s="18">
        <f t="shared" si="108"/>
        <v>2.0881066279829286</v>
      </c>
      <c r="P51" s="18">
        <f t="shared" si="108"/>
        <v>1.9742213208951371</v>
      </c>
      <c r="Q51" s="18">
        <f t="shared" si="108"/>
        <v>2.0856883532170705</v>
      </c>
      <c r="S51" s="68">
        <f t="shared" si="109"/>
        <v>58.256924179803917</v>
      </c>
      <c r="T51" s="69">
        <f t="shared" si="110"/>
        <v>52.983070380319134</v>
      </c>
      <c r="U51" s="69">
        <f t="shared" si="111"/>
        <v>111.23999456012305</v>
      </c>
      <c r="W51" t="str">
        <f t="shared" si="141"/>
        <v>31 Science, engineering and technology associate professionals</v>
      </c>
      <c r="X51" s="18">
        <f t="shared" si="112"/>
        <v>2.0544269495071834</v>
      </c>
      <c r="Y51" s="18">
        <f t="shared" si="112"/>
        <v>2.1498100798902522</v>
      </c>
      <c r="Z51" s="18">
        <f t="shared" si="112"/>
        <v>2.2838758415374976</v>
      </c>
      <c r="AA51" s="18">
        <f t="shared" si="112"/>
        <v>2.0391525973742111</v>
      </c>
      <c r="AB51" s="18">
        <f t="shared" si="112"/>
        <v>1.938526171248832</v>
      </c>
      <c r="AD51" s="68">
        <f t="shared" si="113"/>
        <v>13.483404461670206</v>
      </c>
      <c r="AE51" s="69">
        <f t="shared" si="114"/>
        <v>45.748284173001089</v>
      </c>
      <c r="AF51" s="69">
        <f t="shared" si="115"/>
        <v>59.231688634671286</v>
      </c>
      <c r="AH51" t="str">
        <f t="shared" si="142"/>
        <v>31 Science, engineering and technology associate professionals</v>
      </c>
      <c r="AI51" s="18">
        <f t="shared" si="116"/>
        <v>1.1164286578481162</v>
      </c>
      <c r="AJ51" s="18">
        <f t="shared" si="116"/>
        <v>1.1755520993669115</v>
      </c>
      <c r="AK51" s="18">
        <f t="shared" si="116"/>
        <v>1.3884385295647657</v>
      </c>
      <c r="AL51" s="18">
        <f t="shared" si="116"/>
        <v>1.4214801569645081</v>
      </c>
      <c r="AM51" s="18">
        <f t="shared" si="116"/>
        <v>1.6512880977147573</v>
      </c>
      <c r="AO51" s="68">
        <f t="shared" si="117"/>
        <v>39.794127718696693</v>
      </c>
      <c r="AP51" s="69">
        <f t="shared" si="118"/>
        <v>53.691772900596902</v>
      </c>
      <c r="AQ51" s="69">
        <f t="shared" si="119"/>
        <v>93.485900619293588</v>
      </c>
      <c r="AS51" t="str">
        <f t="shared" si="143"/>
        <v>31 Science, engineering and technology associate professionals</v>
      </c>
      <c r="AT51" s="18">
        <f t="shared" si="120"/>
        <v>3.4899097179895597</v>
      </c>
      <c r="AU51" s="18">
        <f t="shared" si="120"/>
        <v>3.22411105459254</v>
      </c>
      <c r="AV51" s="18">
        <f t="shared" si="120"/>
        <v>3.5485151115315952</v>
      </c>
      <c r="AW51" s="18">
        <f t="shared" si="120"/>
        <v>2.8294562478776277</v>
      </c>
      <c r="AX51" s="18">
        <f t="shared" si="120"/>
        <v>2.5320151132469761</v>
      </c>
      <c r="AZ51" s="68">
        <f t="shared" si="121"/>
        <v>-10.175455312327559</v>
      </c>
      <c r="BA51" s="69">
        <f t="shared" si="122"/>
        <v>33.009049214761603</v>
      </c>
      <c r="BB51" s="69">
        <f t="shared" si="123"/>
        <v>22.833593902434046</v>
      </c>
      <c r="BD51" t="str">
        <f t="shared" si="144"/>
        <v>31 Science, engineering and technology associate professionals</v>
      </c>
      <c r="BE51" s="18">
        <f t="shared" si="124"/>
        <v>1.7518185191425668</v>
      </c>
      <c r="BF51" s="18">
        <f t="shared" si="124"/>
        <v>1.9530940835978252</v>
      </c>
      <c r="BG51" s="18">
        <f t="shared" si="124"/>
        <v>2.1161326859684331</v>
      </c>
      <c r="BH51" s="18">
        <f t="shared" si="124"/>
        <v>1.8465323701590659</v>
      </c>
      <c r="BI51" s="18">
        <f t="shared" si="124"/>
        <v>1.7219942246092235</v>
      </c>
      <c r="BK51" s="68">
        <f t="shared" si="125"/>
        <v>-13.272012783383461</v>
      </c>
      <c r="BL51" s="69">
        <f t="shared" si="126"/>
        <v>31.858662914180268</v>
      </c>
      <c r="BM51" s="69">
        <f t="shared" si="127"/>
        <v>18.586650130796809</v>
      </c>
      <c r="BO51" t="str">
        <f t="shared" si="145"/>
        <v>31 Science, engineering and technology associate professionals</v>
      </c>
      <c r="BP51" s="18">
        <f t="shared" si="128"/>
        <v>1.104814005614714</v>
      </c>
      <c r="BQ51" s="18">
        <f t="shared" si="128"/>
        <v>1.2861532950829559</v>
      </c>
      <c r="BR51" s="18">
        <f t="shared" si="128"/>
        <v>1.4467136691772107</v>
      </c>
      <c r="BS51" s="18">
        <f t="shared" si="128"/>
        <v>1.3356299841006285</v>
      </c>
      <c r="BT51" s="18">
        <f t="shared" si="128"/>
        <v>1.5177740621893505</v>
      </c>
      <c r="BV51" s="68">
        <f t="shared" si="129"/>
        <v>-18.647342331832228</v>
      </c>
      <c r="BW51" s="69">
        <f t="shared" si="130"/>
        <v>32.275444177954284</v>
      </c>
      <c r="BX51" s="69">
        <f t="shared" si="131"/>
        <v>13.628101846122053</v>
      </c>
      <c r="BZ51" t="str">
        <f t="shared" si="146"/>
        <v>31 Science, engineering and technology associate professionals</v>
      </c>
      <c r="CA51" s="18">
        <f t="shared" si="132"/>
        <v>1.2056896237440113</v>
      </c>
      <c r="CB51" s="18">
        <f t="shared" si="132"/>
        <v>1.5851968461645209</v>
      </c>
      <c r="CC51" s="18">
        <f t="shared" si="132"/>
        <v>1.8914451526270446</v>
      </c>
      <c r="CD51" s="18">
        <f t="shared" si="132"/>
        <v>1.7461653888834325</v>
      </c>
      <c r="CE51" s="18">
        <f t="shared" si="132"/>
        <v>2.2385204410191974</v>
      </c>
      <c r="CG51" s="68">
        <f t="shared" si="133"/>
        <v>-34.634598997975438</v>
      </c>
      <c r="CH51" s="69">
        <f t="shared" si="134"/>
        <v>29.011760082821304</v>
      </c>
      <c r="CI51" s="69">
        <f t="shared" si="135"/>
        <v>-5.6228389151541371</v>
      </c>
      <c r="CK51" t="str">
        <f t="shared" si="147"/>
        <v>31 Science, engineering and technology associate professionals</v>
      </c>
      <c r="CL51" s="18">
        <f t="shared" si="136"/>
        <v>0.62920892022182384</v>
      </c>
      <c r="CM51" s="18">
        <f t="shared" si="136"/>
        <v>0.93731375265422801</v>
      </c>
      <c r="CN51" s="18">
        <f t="shared" si="136"/>
        <v>1.2499853683974447</v>
      </c>
      <c r="CO51" s="18">
        <f t="shared" si="136"/>
        <v>1.5579991093722747</v>
      </c>
      <c r="CP51" s="18">
        <f t="shared" si="136"/>
        <v>2.2767063343091651</v>
      </c>
      <c r="CR51" s="68">
        <f t="shared" si="137"/>
        <v>23.282896206510042</v>
      </c>
      <c r="CS51" s="69">
        <f t="shared" si="138"/>
        <v>44.047590213721698</v>
      </c>
      <c r="CT51" s="69">
        <f t="shared" si="139"/>
        <v>67.33048642023175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0.66230901201515591</v>
      </c>
      <c r="C52" s="18">
        <f t="shared" si="104"/>
        <v>0.82465549718192532</v>
      </c>
      <c r="D52" s="18">
        <f t="shared" si="104"/>
        <v>0.63259021493594925</v>
      </c>
      <c r="E52" s="18">
        <f t="shared" si="104"/>
        <v>0.96995725440483815</v>
      </c>
      <c r="F52" s="18">
        <f t="shared" si="104"/>
        <v>1.1805919377246306</v>
      </c>
      <c r="H52" s="68">
        <f t="shared" si="105"/>
        <v>193.11515588965318</v>
      </c>
      <c r="I52" s="69">
        <f t="shared" si="106"/>
        <v>116.24972620600809</v>
      </c>
      <c r="J52" s="69">
        <f t="shared" si="107"/>
        <v>309.3648820956613</v>
      </c>
      <c r="L52" t="str">
        <f t="shared" si="140"/>
        <v>32 Health and social care associate professionals</v>
      </c>
      <c r="M52" s="18">
        <f t="shared" si="108"/>
        <v>2.0217055494486709</v>
      </c>
      <c r="N52" s="18">
        <f t="shared" si="108"/>
        <v>2.3678648632873927</v>
      </c>
      <c r="O52" s="18">
        <f t="shared" si="108"/>
        <v>2.195472117387697</v>
      </c>
      <c r="P52" s="18">
        <f t="shared" si="108"/>
        <v>3.4584584718754487</v>
      </c>
      <c r="Q52" s="18">
        <f t="shared" si="108"/>
        <v>3.9378359735770196</v>
      </c>
      <c r="S52" s="68">
        <f t="shared" si="109"/>
        <v>184.18141527690634</v>
      </c>
      <c r="T52" s="69">
        <f t="shared" si="110"/>
        <v>107.96240625119979</v>
      </c>
      <c r="U52" s="69">
        <f t="shared" si="111"/>
        <v>292.14382152810617</v>
      </c>
      <c r="W52" t="str">
        <f t="shared" si="141"/>
        <v>32 Health and social care associate professionals</v>
      </c>
      <c r="X52" s="18">
        <f t="shared" si="112"/>
        <v>2.8559179965840129</v>
      </c>
      <c r="Y52" s="18">
        <f t="shared" si="112"/>
        <v>3.2567411108748749</v>
      </c>
      <c r="Z52" s="18">
        <f t="shared" si="112"/>
        <v>3.0475736498784585</v>
      </c>
      <c r="AA52" s="18">
        <f t="shared" si="112"/>
        <v>4.9884212000302943</v>
      </c>
      <c r="AB52" s="18">
        <f t="shared" si="112"/>
        <v>5.7229400009637272</v>
      </c>
      <c r="AD52" s="68">
        <f t="shared" si="113"/>
        <v>151.07192994884625</v>
      </c>
      <c r="AE52" s="69">
        <f t="shared" si="114"/>
        <v>126.87919651721344</v>
      </c>
      <c r="AF52" s="69">
        <f t="shared" si="115"/>
        <v>277.95112646605969</v>
      </c>
      <c r="AH52" t="str">
        <f t="shared" si="142"/>
        <v>32 Health and social care associate professionals</v>
      </c>
      <c r="AI52" s="18">
        <f t="shared" si="116"/>
        <v>5.9590287741109389</v>
      </c>
      <c r="AJ52" s="18">
        <f t="shared" si="116"/>
        <v>5.3496145172539658</v>
      </c>
      <c r="AK52" s="18">
        <f t="shared" si="116"/>
        <v>5.0450529633962873</v>
      </c>
      <c r="AL52" s="18">
        <f t="shared" si="116"/>
        <v>5.7906906545649575</v>
      </c>
      <c r="AM52" s="18">
        <f t="shared" si="116"/>
        <v>3.2201875598212997</v>
      </c>
      <c r="AO52" s="68">
        <f t="shared" si="117"/>
        <v>-24.974625319318886</v>
      </c>
      <c r="AP52" s="69">
        <f t="shared" si="118"/>
        <v>45.702798190347309</v>
      </c>
      <c r="AQ52" s="69">
        <f t="shared" si="119"/>
        <v>20.728172871028427</v>
      </c>
      <c r="AS52" t="str">
        <f t="shared" si="143"/>
        <v>32 Health and social care associate professionals</v>
      </c>
      <c r="AT52" s="18">
        <f t="shared" si="120"/>
        <v>1.4287306600925522</v>
      </c>
      <c r="AU52" s="18">
        <f t="shared" si="120"/>
        <v>1.6856247174674932</v>
      </c>
      <c r="AV52" s="18">
        <f t="shared" si="120"/>
        <v>1.6476132221506912</v>
      </c>
      <c r="AW52" s="18">
        <f t="shared" si="120"/>
        <v>2.3240629563626549</v>
      </c>
      <c r="AX52" s="18">
        <f t="shared" si="120"/>
        <v>2.4136267796025903</v>
      </c>
      <c r="AZ52" s="68">
        <f t="shared" si="121"/>
        <v>84.412449783219714</v>
      </c>
      <c r="BA52" s="69">
        <f t="shared" si="122"/>
        <v>92.350957400678936</v>
      </c>
      <c r="BB52" s="69">
        <f t="shared" si="123"/>
        <v>176.76340718389864</v>
      </c>
      <c r="BD52" t="str">
        <f t="shared" si="144"/>
        <v>32 Health and social care associate professionals</v>
      </c>
      <c r="BE52" s="18">
        <f t="shared" si="124"/>
        <v>1.4118624842655687</v>
      </c>
      <c r="BF52" s="18">
        <f t="shared" si="124"/>
        <v>1.6075890000928108</v>
      </c>
      <c r="BG52" s="18">
        <f t="shared" si="124"/>
        <v>1.7776659157829098</v>
      </c>
      <c r="BH52" s="18">
        <f t="shared" si="124"/>
        <v>2.780940765339905</v>
      </c>
      <c r="BI52" s="18">
        <f t="shared" si="124"/>
        <v>3.1908680664664275</v>
      </c>
      <c r="BK52" s="68">
        <f t="shared" si="125"/>
        <v>91.306256921293269</v>
      </c>
      <c r="BL52" s="69">
        <f t="shared" si="126"/>
        <v>94.294168950751427</v>
      </c>
      <c r="BM52" s="69">
        <f t="shared" si="127"/>
        <v>185.6004258720447</v>
      </c>
      <c r="BO52" t="str">
        <f t="shared" si="145"/>
        <v>32 Health and social care associate professionals</v>
      </c>
      <c r="BP52" s="18">
        <f t="shared" si="128"/>
        <v>1.1654235410714036</v>
      </c>
      <c r="BQ52" s="18">
        <f t="shared" si="128"/>
        <v>1.3070165958238582</v>
      </c>
      <c r="BR52" s="18">
        <f t="shared" si="128"/>
        <v>1.3999183076887045</v>
      </c>
      <c r="BS52" s="18">
        <f t="shared" si="128"/>
        <v>2.0648677373863662</v>
      </c>
      <c r="BT52" s="18">
        <f t="shared" si="128"/>
        <v>2.0458257514122993</v>
      </c>
      <c r="BV52" s="68">
        <f t="shared" si="129"/>
        <v>13.32171831166224</v>
      </c>
      <c r="BW52" s="69">
        <f t="shared" si="130"/>
        <v>70.959210012137888</v>
      </c>
      <c r="BX52" s="69">
        <f t="shared" si="131"/>
        <v>84.280928323800126</v>
      </c>
      <c r="BZ52" t="str">
        <f t="shared" si="146"/>
        <v>32 Health and social care associate professionals</v>
      </c>
      <c r="CA52" s="18">
        <f t="shared" si="132"/>
        <v>0.69557016012235828</v>
      </c>
      <c r="CB52" s="18">
        <f t="shared" si="132"/>
        <v>0.62528671625675281</v>
      </c>
      <c r="CC52" s="18">
        <f t="shared" si="132"/>
        <v>0.6338800533989547</v>
      </c>
      <c r="CD52" s="18">
        <f t="shared" si="132"/>
        <v>1.0483748974011933</v>
      </c>
      <c r="CE52" s="18">
        <f t="shared" si="132"/>
        <v>1.1652072775292333</v>
      </c>
      <c r="CG52" s="68">
        <f t="shared" si="133"/>
        <v>1.5258701137569579</v>
      </c>
      <c r="CH52" s="69">
        <f t="shared" si="134"/>
        <v>55.513634234179463</v>
      </c>
      <c r="CI52" s="69">
        <f t="shared" si="135"/>
        <v>57.039504347936429</v>
      </c>
      <c r="CK52" t="str">
        <f t="shared" si="147"/>
        <v>32 Health and social care associate professionals</v>
      </c>
      <c r="CL52" s="18">
        <f t="shared" si="136"/>
        <v>0.22952601300745579</v>
      </c>
      <c r="CM52" s="18">
        <f t="shared" si="136"/>
        <v>0.27760512424180805</v>
      </c>
      <c r="CN52" s="18">
        <f t="shared" si="136"/>
        <v>0.32049723034616007</v>
      </c>
      <c r="CO52" s="18">
        <f t="shared" si="136"/>
        <v>0.58724648671019186</v>
      </c>
      <c r="CP52" s="18">
        <f t="shared" si="136"/>
        <v>0.92037695545860665</v>
      </c>
      <c r="CR52" s="68">
        <f t="shared" si="137"/>
        <v>94.375801607524195</v>
      </c>
      <c r="CS52" s="69">
        <f t="shared" si="138"/>
        <v>77.975155518320463</v>
      </c>
      <c r="CT52" s="69">
        <f t="shared" si="139"/>
        <v>172.35095712584464</v>
      </c>
    </row>
    <row r="53" spans="1:98" x14ac:dyDescent="0.2">
      <c r="A53" t="str">
        <f t="shared" si="103"/>
        <v>33 Protective service occupations</v>
      </c>
      <c r="B53" s="18">
        <f t="shared" si="104"/>
        <v>0.2938810129920571</v>
      </c>
      <c r="C53" s="18">
        <f t="shared" si="104"/>
        <v>0.3085239366550977</v>
      </c>
      <c r="D53" s="18">
        <f t="shared" si="104"/>
        <v>0.30398347090388805</v>
      </c>
      <c r="E53" s="18">
        <f t="shared" si="104"/>
        <v>0.29437764392297766</v>
      </c>
      <c r="F53" s="18">
        <f t="shared" si="104"/>
        <v>0.36086164627694362</v>
      </c>
      <c r="H53" s="68">
        <f t="shared" si="105"/>
        <v>86.445406539409518</v>
      </c>
      <c r="I53" s="69">
        <f t="shared" si="106"/>
        <v>53.352874405903783</v>
      </c>
      <c r="J53" s="69">
        <f t="shared" si="107"/>
        <v>139.79828094531331</v>
      </c>
      <c r="L53" t="str">
        <f t="shared" si="140"/>
        <v>33 Protective service occupations</v>
      </c>
      <c r="M53" s="18">
        <f t="shared" si="108"/>
        <v>0.65597930239931879</v>
      </c>
      <c r="N53" s="18">
        <f t="shared" si="108"/>
        <v>0.59993178684299187</v>
      </c>
      <c r="O53" s="18">
        <f t="shared" si="108"/>
        <v>0.65056806219994301</v>
      </c>
      <c r="P53" s="18">
        <f t="shared" si="108"/>
        <v>0.57171742071798015</v>
      </c>
      <c r="Q53" s="18">
        <f t="shared" si="108"/>
        <v>0.64834503709197633</v>
      </c>
      <c r="S53" s="68">
        <f t="shared" si="109"/>
        <v>57.899017751712357</v>
      </c>
      <c r="T53" s="69">
        <f t="shared" si="110"/>
        <v>40.109709569051866</v>
      </c>
      <c r="U53" s="69">
        <f t="shared" si="111"/>
        <v>98.008727320764223</v>
      </c>
      <c r="W53" t="str">
        <f t="shared" si="141"/>
        <v>33 Protective service occupations</v>
      </c>
      <c r="X53" s="18">
        <f t="shared" si="112"/>
        <v>1.3533408012469337</v>
      </c>
      <c r="Y53" s="18">
        <f t="shared" si="112"/>
        <v>1.3151736584805209</v>
      </c>
      <c r="Z53" s="18">
        <f t="shared" si="112"/>
        <v>1.4230230986706367</v>
      </c>
      <c r="AA53" s="18">
        <f t="shared" si="112"/>
        <v>1.1976521429900664</v>
      </c>
      <c r="AB53" s="18">
        <f t="shared" si="112"/>
        <v>1.3391137931308492</v>
      </c>
      <c r="AD53" s="68">
        <f t="shared" si="113"/>
        <v>25.816822168417318</v>
      </c>
      <c r="AE53" s="69">
        <f t="shared" si="114"/>
        <v>41.463073838166537</v>
      </c>
      <c r="AF53" s="69">
        <f t="shared" si="115"/>
        <v>67.279896006583868</v>
      </c>
      <c r="AH53" t="str">
        <f t="shared" si="142"/>
        <v>33 Protective service occupations</v>
      </c>
      <c r="AI53" s="18">
        <f t="shared" si="116"/>
        <v>1.1172352172789861</v>
      </c>
      <c r="AJ53" s="18">
        <f t="shared" si="116"/>
        <v>1.1316828891562529</v>
      </c>
      <c r="AK53" s="18">
        <f t="shared" si="116"/>
        <v>1.3374896624752897</v>
      </c>
      <c r="AL53" s="18">
        <f t="shared" si="116"/>
        <v>1.1998982970423027</v>
      </c>
      <c r="AM53" s="18">
        <f t="shared" si="116"/>
        <v>1.338253094461018</v>
      </c>
      <c r="AO53" s="68">
        <f t="shared" si="117"/>
        <v>17.608999973842508</v>
      </c>
      <c r="AP53" s="69">
        <f t="shared" si="118"/>
        <v>35.721236403779692</v>
      </c>
      <c r="AQ53" s="69">
        <f t="shared" si="119"/>
        <v>53.330236377622199</v>
      </c>
      <c r="AS53" t="str">
        <f t="shared" si="143"/>
        <v>33 Protective service occupations</v>
      </c>
      <c r="AT53" s="18">
        <f t="shared" si="120"/>
        <v>1.1031794528034702</v>
      </c>
      <c r="AU53" s="18">
        <f t="shared" si="120"/>
        <v>0.91767056102345901</v>
      </c>
      <c r="AV53" s="18">
        <f t="shared" si="120"/>
        <v>0.94990445614649444</v>
      </c>
      <c r="AW53" s="18">
        <f t="shared" si="120"/>
        <v>0.68678297726394411</v>
      </c>
      <c r="AX53" s="18">
        <f t="shared" si="120"/>
        <v>0.63572452895347731</v>
      </c>
      <c r="AZ53" s="68">
        <f t="shared" si="121"/>
        <v>-15.751062290589099</v>
      </c>
      <c r="BA53" s="69">
        <f t="shared" si="122"/>
        <v>27.940842930958397</v>
      </c>
      <c r="BB53" s="69">
        <f t="shared" si="123"/>
        <v>12.1897806403693</v>
      </c>
      <c r="BD53" t="str">
        <f t="shared" si="144"/>
        <v>33 Protective service occupations</v>
      </c>
      <c r="BE53" s="18">
        <f t="shared" si="124"/>
        <v>1.2285667727635303</v>
      </c>
      <c r="BF53" s="18">
        <f t="shared" si="124"/>
        <v>1.1716646173744809</v>
      </c>
      <c r="BG53" s="18">
        <f t="shared" si="124"/>
        <v>1.1444912044688518</v>
      </c>
      <c r="BH53" s="18">
        <f t="shared" si="124"/>
        <v>1.030303816457218</v>
      </c>
      <c r="BI53" s="18">
        <f t="shared" si="124"/>
        <v>0.96987790305536037</v>
      </c>
      <c r="BK53" s="68">
        <f t="shared" si="125"/>
        <v>-9.6818407763121463</v>
      </c>
      <c r="BL53" s="69">
        <f t="shared" si="126"/>
        <v>23.509695379970221</v>
      </c>
      <c r="BM53" s="69">
        <f t="shared" si="127"/>
        <v>13.827854603658077</v>
      </c>
      <c r="BO53" t="str">
        <f t="shared" si="145"/>
        <v>33 Protective service occupations</v>
      </c>
      <c r="BP53" s="18">
        <f t="shared" si="128"/>
        <v>1.1850474492650767</v>
      </c>
      <c r="BQ53" s="18">
        <f t="shared" si="128"/>
        <v>1.196287915875917</v>
      </c>
      <c r="BR53" s="18">
        <f t="shared" si="128"/>
        <v>1.2080412046589011</v>
      </c>
      <c r="BS53" s="18">
        <f t="shared" si="128"/>
        <v>1.0043620132404285</v>
      </c>
      <c r="BT53" s="18">
        <f t="shared" si="128"/>
        <v>0.93396555366263545</v>
      </c>
      <c r="BV53" s="68">
        <f t="shared" si="129"/>
        <v>-40.049016155122388</v>
      </c>
      <c r="BW53" s="69">
        <f t="shared" si="130"/>
        <v>20.759620910914293</v>
      </c>
      <c r="BX53" s="69">
        <f t="shared" si="131"/>
        <v>-19.289395244208094</v>
      </c>
      <c r="BZ53" t="str">
        <f t="shared" si="146"/>
        <v>33 Protective service occupations</v>
      </c>
      <c r="CA53" s="18">
        <f t="shared" si="132"/>
        <v>0.9101551410820139</v>
      </c>
      <c r="CB53" s="18">
        <f t="shared" si="132"/>
        <v>0.93920763095590143</v>
      </c>
      <c r="CC53" s="18">
        <f t="shared" si="132"/>
        <v>1.0026242982648119</v>
      </c>
      <c r="CD53" s="18">
        <f t="shared" si="132"/>
        <v>0.86496388945947589</v>
      </c>
      <c r="CE53" s="18">
        <f t="shared" si="132"/>
        <v>0.97120343781038554</v>
      </c>
      <c r="CG53" s="68">
        <f t="shared" si="133"/>
        <v>-46.500145206627117</v>
      </c>
      <c r="CH53" s="69">
        <f t="shared" si="134"/>
        <v>22.81979911332829</v>
      </c>
      <c r="CI53" s="69">
        <f t="shared" si="135"/>
        <v>-23.68034609329883</v>
      </c>
      <c r="CK53" t="str">
        <f t="shared" si="147"/>
        <v>33 Protective service occupations</v>
      </c>
      <c r="CL53" s="18">
        <f t="shared" si="136"/>
        <v>0.4881655156809212</v>
      </c>
      <c r="CM53" s="18">
        <f t="shared" si="136"/>
        <v>0.4581632564474975</v>
      </c>
      <c r="CN53" s="18">
        <f t="shared" si="136"/>
        <v>0.47653619787021922</v>
      </c>
      <c r="CO53" s="18">
        <f t="shared" si="136"/>
        <v>0.43395210946495044</v>
      </c>
      <c r="CP53" s="18">
        <f t="shared" si="136"/>
        <v>0.23324588042954422</v>
      </c>
      <c r="CR53" s="68">
        <f t="shared" si="137"/>
        <v>-66.87019889267242</v>
      </c>
      <c r="CS53" s="69">
        <f t="shared" si="138"/>
        <v>15.624085939237741</v>
      </c>
      <c r="CT53" s="69">
        <f t="shared" si="139"/>
        <v>-51.246112953434675</v>
      </c>
    </row>
    <row r="54" spans="1:98" x14ac:dyDescent="0.2">
      <c r="A54" t="str">
        <f t="shared" si="103"/>
        <v>34 Culture, media and sports occupations</v>
      </c>
      <c r="B54" s="18">
        <f t="shared" si="104"/>
        <v>1.0726739872464404</v>
      </c>
      <c r="C54" s="18">
        <f t="shared" si="104"/>
        <v>1.2777212777132392</v>
      </c>
      <c r="D54" s="18">
        <f t="shared" si="104"/>
        <v>1.420015949938052</v>
      </c>
      <c r="E54" s="18">
        <f t="shared" si="104"/>
        <v>1.2416566926986077</v>
      </c>
      <c r="F54" s="18">
        <f t="shared" si="104"/>
        <v>1.2141073362663004</v>
      </c>
      <c r="H54" s="68">
        <f t="shared" si="105"/>
        <v>34.284161714752713</v>
      </c>
      <c r="I54" s="69">
        <f t="shared" si="106"/>
        <v>53.177957585879511</v>
      </c>
      <c r="J54" s="69">
        <f t="shared" si="107"/>
        <v>87.462119300632239</v>
      </c>
      <c r="L54" t="str">
        <f t="shared" si="140"/>
        <v>34 Culture, media and sports occupations</v>
      </c>
      <c r="M54" s="18">
        <f t="shared" si="108"/>
        <v>2.6384716952255345</v>
      </c>
      <c r="N54" s="18">
        <f t="shared" si="108"/>
        <v>2.714163764350773</v>
      </c>
      <c r="O54" s="18">
        <f t="shared" si="108"/>
        <v>2.6703893871434676</v>
      </c>
      <c r="P54" s="18">
        <f t="shared" si="108"/>
        <v>2.1685524696784064</v>
      </c>
      <c r="Q54" s="18">
        <f t="shared" si="108"/>
        <v>2.0749492390363162</v>
      </c>
      <c r="S54" s="68">
        <f t="shared" si="109"/>
        <v>23.111567233750279</v>
      </c>
      <c r="T54" s="69">
        <f t="shared" si="110"/>
        <v>48.899132278743487</v>
      </c>
      <c r="U54" s="69">
        <f t="shared" si="111"/>
        <v>72.010699512493773</v>
      </c>
      <c r="W54" t="str">
        <f t="shared" si="141"/>
        <v>34 Culture, media and sports occupations</v>
      </c>
      <c r="X54" s="18">
        <f t="shared" si="112"/>
        <v>2.9276366385178538</v>
      </c>
      <c r="Y54" s="18">
        <f t="shared" si="112"/>
        <v>2.5753599859590808</v>
      </c>
      <c r="Z54" s="18">
        <f t="shared" si="112"/>
        <v>2.6083785063724241</v>
      </c>
      <c r="AA54" s="18">
        <f t="shared" si="112"/>
        <v>2.0561884027850579</v>
      </c>
      <c r="AB54" s="18">
        <f t="shared" si="112"/>
        <v>1.8071946313977332</v>
      </c>
      <c r="AD54" s="68">
        <f t="shared" si="113"/>
        <v>-7.3666238228532714</v>
      </c>
      <c r="AE54" s="69">
        <f t="shared" si="114"/>
        <v>44.194279422141278</v>
      </c>
      <c r="AF54" s="69">
        <f t="shared" si="115"/>
        <v>36.827655599288008</v>
      </c>
      <c r="AH54" t="str">
        <f t="shared" si="142"/>
        <v>34 Culture, media and sports occupations</v>
      </c>
      <c r="AI54" s="18">
        <f t="shared" si="116"/>
        <v>1.0260449090578529</v>
      </c>
      <c r="AJ54" s="18">
        <f t="shared" si="116"/>
        <v>1.0703807246826034</v>
      </c>
      <c r="AK54" s="18">
        <f t="shared" si="116"/>
        <v>1.2402500007117849</v>
      </c>
      <c r="AL54" s="18">
        <f t="shared" si="116"/>
        <v>1.0587438301919172</v>
      </c>
      <c r="AM54" s="18">
        <f t="shared" si="116"/>
        <v>1.1811066494236975</v>
      </c>
      <c r="AO54" s="68">
        <f t="shared" si="117"/>
        <v>11.936729421388815</v>
      </c>
      <c r="AP54" s="69">
        <f t="shared" si="118"/>
        <v>45.724060815768205</v>
      </c>
      <c r="AQ54" s="69">
        <f t="shared" si="119"/>
        <v>57.660790237157023</v>
      </c>
      <c r="AS54" t="str">
        <f t="shared" si="143"/>
        <v>34 Culture, media and sports occupations</v>
      </c>
      <c r="AT54" s="18">
        <f t="shared" si="120"/>
        <v>1.5684981162486586</v>
      </c>
      <c r="AU54" s="18">
        <f t="shared" si="120"/>
        <v>1.4387536715238132</v>
      </c>
      <c r="AV54" s="18">
        <f t="shared" si="120"/>
        <v>1.4053373510859395</v>
      </c>
      <c r="AW54" s="18">
        <f t="shared" si="120"/>
        <v>1.0899979525760219</v>
      </c>
      <c r="AX54" s="18">
        <f t="shared" si="120"/>
        <v>0.94068897714234634</v>
      </c>
      <c r="AZ54" s="68">
        <f t="shared" si="121"/>
        <v>-15.736235798830233</v>
      </c>
      <c r="BA54" s="69">
        <f t="shared" si="122"/>
        <v>40.234940234351782</v>
      </c>
      <c r="BB54" s="69">
        <f t="shared" si="123"/>
        <v>24.498704435521546</v>
      </c>
      <c r="BD54" t="str">
        <f t="shared" si="144"/>
        <v>34 Culture, media and sports occupations</v>
      </c>
      <c r="BE54" s="18">
        <f t="shared" si="124"/>
        <v>1.0487110574602747</v>
      </c>
      <c r="BF54" s="18">
        <f t="shared" si="124"/>
        <v>0.99142451990906211</v>
      </c>
      <c r="BG54" s="18">
        <f t="shared" si="124"/>
        <v>0.97284837004631664</v>
      </c>
      <c r="BH54" s="18">
        <f t="shared" si="124"/>
        <v>0.74716215201673553</v>
      </c>
      <c r="BI54" s="18">
        <f t="shared" si="124"/>
        <v>0.73509073527436497</v>
      </c>
      <c r="BK54" s="68">
        <f t="shared" si="125"/>
        <v>-19.468411483570666</v>
      </c>
      <c r="BL54" s="69">
        <f t="shared" si="126"/>
        <v>30.95792996991376</v>
      </c>
      <c r="BM54" s="69">
        <f t="shared" si="127"/>
        <v>11.489518486343094</v>
      </c>
      <c r="BO54" t="str">
        <f t="shared" si="145"/>
        <v>34 Culture, media and sports occupations</v>
      </c>
      <c r="BP54" s="18">
        <f t="shared" si="128"/>
        <v>0.54614849784313357</v>
      </c>
      <c r="BQ54" s="18">
        <f t="shared" si="128"/>
        <v>0.44975685947967392</v>
      </c>
      <c r="BR54" s="18">
        <f t="shared" si="128"/>
        <v>0.44090918273509355</v>
      </c>
      <c r="BS54" s="18">
        <f t="shared" si="128"/>
        <v>0.30069148003416751</v>
      </c>
      <c r="BT54" s="18">
        <f t="shared" si="128"/>
        <v>0.21268454145053137</v>
      </c>
      <c r="BV54" s="68">
        <f t="shared" si="129"/>
        <v>-62.594627437338744</v>
      </c>
      <c r="BW54" s="69">
        <f t="shared" si="130"/>
        <v>22.948543011322371</v>
      </c>
      <c r="BX54" s="69">
        <f t="shared" si="131"/>
        <v>-39.646084426016373</v>
      </c>
      <c r="BZ54" t="str">
        <f t="shared" si="146"/>
        <v>34 Culture, media and sports occupations</v>
      </c>
      <c r="CA54" s="18">
        <f t="shared" si="132"/>
        <v>0.61051473817314927</v>
      </c>
      <c r="CB54" s="18">
        <f t="shared" si="132"/>
        <v>0.61714563021813051</v>
      </c>
      <c r="CC54" s="18">
        <f t="shared" si="132"/>
        <v>0.62960907974367475</v>
      </c>
      <c r="CD54" s="18">
        <f t="shared" si="132"/>
        <v>0.53022996970938918</v>
      </c>
      <c r="CE54" s="18">
        <f t="shared" si="132"/>
        <v>0.51369553580560412</v>
      </c>
      <c r="CG54" s="68">
        <f t="shared" si="133"/>
        <v>-54.937484987060159</v>
      </c>
      <c r="CH54" s="69">
        <f t="shared" si="134"/>
        <v>24.939576280198576</v>
      </c>
      <c r="CI54" s="69">
        <f t="shared" si="135"/>
        <v>-29.997908706861576</v>
      </c>
      <c r="CK54" t="str">
        <f t="shared" si="147"/>
        <v>34 Culture, media and sports occupations</v>
      </c>
      <c r="CL54" s="18">
        <f t="shared" si="136"/>
        <v>0.49409970377768736</v>
      </c>
      <c r="CM54" s="18">
        <f t="shared" si="136"/>
        <v>0.68772678770123941</v>
      </c>
      <c r="CN54" s="18">
        <f t="shared" si="136"/>
        <v>0.75544015812059384</v>
      </c>
      <c r="CO54" s="18">
        <f t="shared" si="136"/>
        <v>0.8210229857900776</v>
      </c>
      <c r="CP54" s="18">
        <f t="shared" si="136"/>
        <v>0.99213394245483633</v>
      </c>
      <c r="CR54" s="68">
        <f t="shared" si="137"/>
        <v>-11.106300180944249</v>
      </c>
      <c r="CS54" s="69">
        <f t="shared" si="138"/>
        <v>35.428770917661517</v>
      </c>
      <c r="CT54" s="69">
        <f t="shared" si="139"/>
        <v>24.322470736717268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4.7507132989414744</v>
      </c>
      <c r="C55" s="18">
        <f t="shared" si="148"/>
        <v>4.5457774045401926</v>
      </c>
      <c r="D55" s="18">
        <f t="shared" si="148"/>
        <v>4.6313787606781451</v>
      </c>
      <c r="E55" s="18">
        <f t="shared" si="148"/>
        <v>4.6874640787874808</v>
      </c>
      <c r="F55" s="18">
        <f t="shared" si="148"/>
        <v>4.9506551623922217</v>
      </c>
      <c r="H55" s="68">
        <f t="shared" si="105"/>
        <v>67.885546407596891</v>
      </c>
      <c r="I55" s="69">
        <f t="shared" si="106"/>
        <v>60.752558644738144</v>
      </c>
      <c r="J55" s="69">
        <f t="shared" si="107"/>
        <v>128.63810505233505</v>
      </c>
      <c r="L55" t="str">
        <f t="shared" si="140"/>
        <v>35 Business and public service associate professionals</v>
      </c>
      <c r="M55" s="18">
        <f t="shared" ref="M55:Q64" si="149">M18/M$35*100</f>
        <v>7.1824026178968454</v>
      </c>
      <c r="N55" s="18">
        <f t="shared" si="149"/>
        <v>7.2561553962065855</v>
      </c>
      <c r="O55" s="18">
        <f t="shared" si="149"/>
        <v>7.3614085340294331</v>
      </c>
      <c r="P55" s="18">
        <f t="shared" si="149"/>
        <v>7.3048931075359551</v>
      </c>
      <c r="Q55" s="18">
        <f t="shared" si="149"/>
        <v>7.2131884915267896</v>
      </c>
      <c r="S55" s="68">
        <f t="shared" si="109"/>
        <v>55.250260439651925</v>
      </c>
      <c r="T55" s="69">
        <f t="shared" si="110"/>
        <v>58.562253534560384</v>
      </c>
      <c r="U55" s="69">
        <f t="shared" si="111"/>
        <v>113.81251397421231</v>
      </c>
      <c r="W55" t="str">
        <f t="shared" si="141"/>
        <v>35 Business and public service associate professionals</v>
      </c>
      <c r="X55" s="18">
        <f t="shared" ref="X55:AB64" si="150">X18/X$35*100</f>
        <v>7.8925140027359202</v>
      </c>
      <c r="Y55" s="18">
        <f t="shared" si="150"/>
        <v>7.5805771494211802</v>
      </c>
      <c r="Z55" s="18">
        <f t="shared" si="150"/>
        <v>7.6639929113181502</v>
      </c>
      <c r="AA55" s="18">
        <f t="shared" si="150"/>
        <v>7.3116893450300937</v>
      </c>
      <c r="AB55" s="18">
        <f t="shared" si="150"/>
        <v>6.7567548863749662</v>
      </c>
      <c r="AD55" s="68">
        <f t="shared" si="113"/>
        <v>17.873518692345403</v>
      </c>
      <c r="AE55" s="69">
        <f t="shared" si="114"/>
        <v>55.579010119794972</v>
      </c>
      <c r="AF55" s="69">
        <f t="shared" si="115"/>
        <v>73.452528812140358</v>
      </c>
      <c r="AH55" t="str">
        <f t="shared" si="142"/>
        <v>35 Business and public service associate professionals</v>
      </c>
      <c r="AI55" s="18">
        <f t="shared" ref="AI55:AM64" si="151">AI18/AI$35*100</f>
        <v>6.8181724717707777</v>
      </c>
      <c r="AJ55" s="18">
        <f t="shared" si="151"/>
        <v>7.0582328575518671</v>
      </c>
      <c r="AK55" s="18">
        <f t="shared" si="151"/>
        <v>7.8669864443814115</v>
      </c>
      <c r="AL55" s="18">
        <f t="shared" si="151"/>
        <v>8.2000693991835814</v>
      </c>
      <c r="AM55" s="18">
        <f t="shared" si="151"/>
        <v>8.6135289763593814</v>
      </c>
      <c r="AO55" s="68">
        <f t="shared" si="117"/>
        <v>28.696119521723524</v>
      </c>
      <c r="AP55" s="69">
        <f t="shared" si="118"/>
        <v>55.103610013192551</v>
      </c>
      <c r="AQ55" s="69">
        <f t="shared" si="119"/>
        <v>83.799729534916082</v>
      </c>
      <c r="AS55" t="str">
        <f t="shared" si="143"/>
        <v>35 Business and public service associate professionals</v>
      </c>
      <c r="AT55" s="18">
        <f t="shared" ref="AT55:AX64" si="152">AT18/AT$35*100</f>
        <v>6.7318951268625176</v>
      </c>
      <c r="AU55" s="18">
        <f t="shared" si="152"/>
        <v>6.5046777882494649</v>
      </c>
      <c r="AV55" s="18">
        <f t="shared" si="152"/>
        <v>6.8126976922164202</v>
      </c>
      <c r="AW55" s="18">
        <f t="shared" si="152"/>
        <v>6.6407967707774667</v>
      </c>
      <c r="AX55" s="18">
        <f t="shared" si="152"/>
        <v>6.546899835219568</v>
      </c>
      <c r="AZ55" s="68">
        <f t="shared" si="121"/>
        <v>20.973979846252842</v>
      </c>
      <c r="BA55" s="69">
        <f t="shared" si="122"/>
        <v>50.876089918834289</v>
      </c>
      <c r="BB55" s="69">
        <f t="shared" si="123"/>
        <v>71.850069765087127</v>
      </c>
      <c r="BD55" t="str">
        <f t="shared" si="144"/>
        <v>35 Business and public service associate professionals</v>
      </c>
      <c r="BE55" s="18">
        <f t="shared" ref="BE55:BI64" si="153">BE18/BE$35*100</f>
        <v>4.8969704369899203</v>
      </c>
      <c r="BF55" s="18">
        <f t="shared" si="153"/>
        <v>4.970070276554722</v>
      </c>
      <c r="BG55" s="18">
        <f t="shared" si="153"/>
        <v>5.3110691901315539</v>
      </c>
      <c r="BH55" s="18">
        <f t="shared" si="153"/>
        <v>5.0204196356476531</v>
      </c>
      <c r="BI55" s="18">
        <f t="shared" si="153"/>
        <v>4.7952353786420545</v>
      </c>
      <c r="BK55" s="68">
        <f t="shared" si="125"/>
        <v>-3.7726684240656274</v>
      </c>
      <c r="BL55" s="69">
        <f t="shared" si="126"/>
        <v>40.604325415513436</v>
      </c>
      <c r="BM55" s="69">
        <f t="shared" si="127"/>
        <v>36.831656991447815</v>
      </c>
      <c r="BO55" t="str">
        <f t="shared" si="145"/>
        <v>35 Business and public service associate professionals</v>
      </c>
      <c r="BP55" s="18">
        <f t="shared" ref="BP55:BT64" si="154">BP18/BP$35*100</f>
        <v>3.8984737391236681</v>
      </c>
      <c r="BQ55" s="18">
        <f t="shared" si="154"/>
        <v>3.9600375255512308</v>
      </c>
      <c r="BR55" s="18">
        <f t="shared" si="154"/>
        <v>4.2852236064271976</v>
      </c>
      <c r="BS55" s="18">
        <f t="shared" si="154"/>
        <v>4.0191414744175571</v>
      </c>
      <c r="BT55" s="18">
        <f t="shared" si="154"/>
        <v>3.8984605941659569</v>
      </c>
      <c r="BV55" s="68">
        <f t="shared" si="129"/>
        <v>-29.454898376845723</v>
      </c>
      <c r="BW55" s="69">
        <f t="shared" si="130"/>
        <v>33.383964082984981</v>
      </c>
      <c r="BX55" s="69">
        <f t="shared" si="131"/>
        <v>3.9290657061392564</v>
      </c>
      <c r="BZ55" t="str">
        <f t="shared" si="146"/>
        <v>35 Business and public service associate professionals</v>
      </c>
      <c r="CA55" s="18">
        <f t="shared" ref="CA55:CE64" si="155">CA18/CA$35*100</f>
        <v>3.5754576181521691</v>
      </c>
      <c r="CB55" s="18">
        <f t="shared" si="155"/>
        <v>3.9205661752530618</v>
      </c>
      <c r="CC55" s="18">
        <f t="shared" si="155"/>
        <v>4.0802842017922636</v>
      </c>
      <c r="CD55" s="18">
        <f t="shared" si="155"/>
        <v>3.9685992392401448</v>
      </c>
      <c r="CE55" s="18">
        <f t="shared" si="155"/>
        <v>4.057387277404823</v>
      </c>
      <c r="CG55" s="68">
        <f t="shared" si="133"/>
        <v>-45.079223753785733</v>
      </c>
      <c r="CH55" s="69">
        <f t="shared" si="134"/>
        <v>28.515550185132728</v>
      </c>
      <c r="CI55" s="69">
        <f t="shared" si="135"/>
        <v>-16.563673568653002</v>
      </c>
      <c r="CK55" t="str">
        <f t="shared" si="147"/>
        <v>35 Business and public service associate professionals</v>
      </c>
      <c r="CL55" s="18">
        <f t="shared" ref="CL55:CP64" si="156">CL18/CL$35*100</f>
        <v>1.9755561830632442</v>
      </c>
      <c r="CM55" s="18">
        <f t="shared" si="156"/>
        <v>2.4544408987909812</v>
      </c>
      <c r="CN55" s="18">
        <f t="shared" si="156"/>
        <v>2.5997179384730269</v>
      </c>
      <c r="CO55" s="18">
        <f t="shared" si="156"/>
        <v>2.4836661773723083</v>
      </c>
      <c r="CP55" s="18">
        <f t="shared" si="156"/>
        <v>3.0071335218078343</v>
      </c>
      <c r="CR55" s="68">
        <f t="shared" si="137"/>
        <v>-21.706226870407562</v>
      </c>
      <c r="CS55" s="69">
        <f t="shared" si="138"/>
        <v>29.683933729290196</v>
      </c>
      <c r="CT55" s="69">
        <f t="shared" si="139"/>
        <v>7.977706858882633</v>
      </c>
    </row>
    <row r="56" spans="1:98" x14ac:dyDescent="0.2">
      <c r="A56" t="str">
        <f t="shared" si="103"/>
        <v>41 Administrative occupations</v>
      </c>
      <c r="B56" s="18">
        <f t="shared" si="148"/>
        <v>3.1817001513673198</v>
      </c>
      <c r="C56" s="18">
        <f t="shared" si="148"/>
        <v>3.2612874107411614</v>
      </c>
      <c r="D56" s="18">
        <f t="shared" si="148"/>
        <v>3.0748159884187807</v>
      </c>
      <c r="E56" s="18">
        <f t="shared" si="148"/>
        <v>3.2855249094306531</v>
      </c>
      <c r="F56" s="18">
        <f t="shared" si="148"/>
        <v>3.5731790788542996</v>
      </c>
      <c r="H56" s="68">
        <f t="shared" si="105"/>
        <v>82.514168157277396</v>
      </c>
      <c r="I56" s="69">
        <f t="shared" si="106"/>
        <v>69.138050912440335</v>
      </c>
      <c r="J56" s="69">
        <f t="shared" si="107"/>
        <v>151.65221906971772</v>
      </c>
      <c r="L56" t="str">
        <f t="shared" si="140"/>
        <v>41 Administrative occupations</v>
      </c>
      <c r="M56" s="18">
        <f t="shared" si="149"/>
        <v>5.4638340977925015</v>
      </c>
      <c r="N56" s="18">
        <f t="shared" si="149"/>
        <v>5.6602304014937319</v>
      </c>
      <c r="O56" s="18">
        <f t="shared" si="149"/>
        <v>5.4434529311593876</v>
      </c>
      <c r="P56" s="18">
        <f t="shared" si="149"/>
        <v>5.9798180220312966</v>
      </c>
      <c r="Q56" s="18">
        <f t="shared" si="149"/>
        <v>6.2964061165207585</v>
      </c>
      <c r="S56" s="68">
        <f t="shared" si="109"/>
        <v>83.266985676528677</v>
      </c>
      <c r="T56" s="69">
        <f t="shared" si="110"/>
        <v>70.819125451252162</v>
      </c>
      <c r="U56" s="69">
        <f t="shared" si="111"/>
        <v>154.08611112778084</v>
      </c>
      <c r="W56" t="str">
        <f t="shared" si="141"/>
        <v>41 Administrative occupations</v>
      </c>
      <c r="X56" s="18">
        <f t="shared" si="150"/>
        <v>8.3738578887054835</v>
      </c>
      <c r="Y56" s="18">
        <f t="shared" si="150"/>
        <v>8.3741347482511035</v>
      </c>
      <c r="Z56" s="18">
        <f t="shared" si="150"/>
        <v>8.0891034749581419</v>
      </c>
      <c r="AA56" s="18">
        <f t="shared" si="150"/>
        <v>8.8157524948488764</v>
      </c>
      <c r="AB56" s="18">
        <f t="shared" si="150"/>
        <v>8.9653529884206016</v>
      </c>
      <c r="AD56" s="68">
        <f t="shared" si="113"/>
        <v>48.183613380793119</v>
      </c>
      <c r="AE56" s="69">
        <f t="shared" si="114"/>
        <v>72.895935552138155</v>
      </c>
      <c r="AF56" s="69">
        <f t="shared" si="115"/>
        <v>121.07954893293127</v>
      </c>
      <c r="AH56" t="str">
        <f t="shared" si="142"/>
        <v>41 Administrative occupations</v>
      </c>
      <c r="AI56" s="18">
        <f t="shared" si="151"/>
        <v>10.162153596500364</v>
      </c>
      <c r="AJ56" s="18">
        <f t="shared" si="151"/>
        <v>11.20773752603009</v>
      </c>
      <c r="AK56" s="18">
        <f t="shared" si="151"/>
        <v>11.072036851669763</v>
      </c>
      <c r="AL56" s="18">
        <f t="shared" si="151"/>
        <v>12.576048106700988</v>
      </c>
      <c r="AM56" s="18">
        <f t="shared" si="151"/>
        <v>13.450576039251066</v>
      </c>
      <c r="AO56" s="68">
        <f t="shared" si="117"/>
        <v>42.792729847580532</v>
      </c>
      <c r="AP56" s="69">
        <f t="shared" si="118"/>
        <v>74.380323380743505</v>
      </c>
      <c r="AQ56" s="69">
        <f t="shared" si="119"/>
        <v>117.17305322832404</v>
      </c>
      <c r="AS56" t="str">
        <f t="shared" si="143"/>
        <v>41 Administrative occupations</v>
      </c>
      <c r="AT56" s="18">
        <f t="shared" si="152"/>
        <v>9.9265893889226291</v>
      </c>
      <c r="AU56" s="18">
        <f t="shared" si="152"/>
        <v>10.486338871406977</v>
      </c>
      <c r="AV56" s="18">
        <f t="shared" si="152"/>
        <v>9.7453518036929498</v>
      </c>
      <c r="AW56" s="18">
        <f t="shared" si="152"/>
        <v>10.167527422933775</v>
      </c>
      <c r="AX56" s="18">
        <f t="shared" si="152"/>
        <v>10.254257782084263</v>
      </c>
      <c r="AZ56" s="68">
        <f t="shared" si="121"/>
        <v>32.459191318915018</v>
      </c>
      <c r="BA56" s="69">
        <f t="shared" si="122"/>
        <v>66.592421671565944</v>
      </c>
      <c r="BB56" s="69">
        <f t="shared" si="123"/>
        <v>99.051612990480962</v>
      </c>
      <c r="BD56" t="str">
        <f t="shared" si="144"/>
        <v>41 Administrative occupations</v>
      </c>
      <c r="BE56" s="18">
        <f t="shared" si="153"/>
        <v>8.0008278295426116</v>
      </c>
      <c r="BF56" s="18">
        <f t="shared" si="153"/>
        <v>7.4747057097292249</v>
      </c>
      <c r="BG56" s="18">
        <f t="shared" si="153"/>
        <v>8.2416648931172141</v>
      </c>
      <c r="BH56" s="18">
        <f t="shared" si="153"/>
        <v>8.035012557769166</v>
      </c>
      <c r="BI56" s="18">
        <f t="shared" si="153"/>
        <v>7.2029309759822659</v>
      </c>
      <c r="BK56" s="68">
        <f t="shared" si="125"/>
        <v>-6.8538791134947115</v>
      </c>
      <c r="BL56" s="69">
        <f t="shared" si="126"/>
        <v>46.296883890442402</v>
      </c>
      <c r="BM56" s="69">
        <f t="shared" si="127"/>
        <v>39.443004776947696</v>
      </c>
      <c r="BO56" t="str">
        <f t="shared" si="145"/>
        <v>41 Administrative occupations</v>
      </c>
      <c r="BP56" s="18">
        <f t="shared" si="154"/>
        <v>9.5970087513141102</v>
      </c>
      <c r="BQ56" s="18">
        <f t="shared" si="154"/>
        <v>8.8781534104875046</v>
      </c>
      <c r="BR56" s="18">
        <f t="shared" si="154"/>
        <v>9.7396072573401256</v>
      </c>
      <c r="BS56" s="18">
        <f t="shared" si="154"/>
        <v>9.2854940405372748</v>
      </c>
      <c r="BT56" s="18">
        <f t="shared" si="154"/>
        <v>7.9264562692079004</v>
      </c>
      <c r="BV56" s="68">
        <f t="shared" si="129"/>
        <v>-36.891940443374381</v>
      </c>
      <c r="BW56" s="69">
        <f t="shared" si="130"/>
        <v>37.672627757280274</v>
      </c>
      <c r="BX56" s="69">
        <f t="shared" si="131"/>
        <v>0.78068731390589452</v>
      </c>
      <c r="BZ56" t="str">
        <f t="shared" si="146"/>
        <v>41 Administrative occupations</v>
      </c>
      <c r="CA56" s="18">
        <f t="shared" si="155"/>
        <v>7.9747779633184592</v>
      </c>
      <c r="CB56" s="18">
        <f t="shared" si="155"/>
        <v>6.7223476622118987</v>
      </c>
      <c r="CC56" s="18">
        <f t="shared" si="155"/>
        <v>6.8963973487595229</v>
      </c>
      <c r="CD56" s="18">
        <f t="shared" si="155"/>
        <v>6.0818965413007531</v>
      </c>
      <c r="CE56" s="18">
        <f t="shared" si="155"/>
        <v>4.0625311172163467</v>
      </c>
      <c r="CG56" s="68">
        <f t="shared" si="133"/>
        <v>-67.464683045375409</v>
      </c>
      <c r="CH56" s="69">
        <f t="shared" si="134"/>
        <v>22.945388046194637</v>
      </c>
      <c r="CI56" s="69">
        <f t="shared" si="135"/>
        <v>-44.519294999180772</v>
      </c>
      <c r="CK56" t="str">
        <f t="shared" si="147"/>
        <v>41 Administrative occupations</v>
      </c>
      <c r="CL56" s="18">
        <f t="shared" si="156"/>
        <v>4.7313260088167368</v>
      </c>
      <c r="CM56" s="18">
        <f t="shared" si="156"/>
        <v>4.7943521429202587</v>
      </c>
      <c r="CN56" s="18">
        <f t="shared" si="156"/>
        <v>4.8711780442769923</v>
      </c>
      <c r="CO56" s="18">
        <f t="shared" si="156"/>
        <v>4.7010252765502463</v>
      </c>
      <c r="CP56" s="18">
        <f t="shared" si="156"/>
        <v>4.1998037612899779</v>
      </c>
      <c r="CR56" s="68">
        <f t="shared" si="137"/>
        <v>-41.642626591454075</v>
      </c>
      <c r="CS56" s="69">
        <f t="shared" si="138"/>
        <v>28.321555743612542</v>
      </c>
      <c r="CT56" s="69">
        <f t="shared" si="139"/>
        <v>-13.321070847841535</v>
      </c>
    </row>
    <row r="57" spans="1:98" x14ac:dyDescent="0.2">
      <c r="A57" t="str">
        <f t="shared" si="103"/>
        <v>42 Secretarial and related occupations</v>
      </c>
      <c r="B57" s="18">
        <f t="shared" si="148"/>
        <v>0.28169519449051783</v>
      </c>
      <c r="C57" s="18">
        <f t="shared" si="148"/>
        <v>0.33373034838054033</v>
      </c>
      <c r="D57" s="18">
        <f t="shared" si="148"/>
        <v>0.31069920435021225</v>
      </c>
      <c r="E57" s="18">
        <f t="shared" si="148"/>
        <v>0.39672996232480223</v>
      </c>
      <c r="F57" s="18">
        <f t="shared" si="148"/>
        <v>0.49114307957662157</v>
      </c>
      <c r="H57" s="68">
        <f t="shared" si="105"/>
        <v>148.27261549428545</v>
      </c>
      <c r="I57" s="69">
        <f t="shared" si="106"/>
        <v>95.114067127723928</v>
      </c>
      <c r="J57" s="69">
        <f t="shared" si="107"/>
        <v>243.38668262200943</v>
      </c>
      <c r="L57" t="str">
        <f t="shared" si="140"/>
        <v>42 Secretarial and related occupations</v>
      </c>
      <c r="M57" s="18">
        <f t="shared" si="149"/>
        <v>0.98987002458937379</v>
      </c>
      <c r="N57" s="18">
        <f t="shared" si="149"/>
        <v>1.0038817715111592</v>
      </c>
      <c r="O57" s="18">
        <f t="shared" si="149"/>
        <v>0.89142803571617346</v>
      </c>
      <c r="P57" s="18">
        <f t="shared" si="149"/>
        <v>1.0802829321416967</v>
      </c>
      <c r="Q57" s="18">
        <f t="shared" si="149"/>
        <v>1.0569629905266162</v>
      </c>
      <c r="S57" s="68">
        <f t="shared" si="109"/>
        <v>87.862228027692808</v>
      </c>
      <c r="T57" s="69">
        <f t="shared" si="110"/>
        <v>77.60733346890737</v>
      </c>
      <c r="U57" s="69">
        <f t="shared" si="111"/>
        <v>165.46956149660016</v>
      </c>
      <c r="W57" t="str">
        <f t="shared" si="141"/>
        <v>42 Secretarial and related occupations</v>
      </c>
      <c r="X57" s="18">
        <f t="shared" si="150"/>
        <v>1.5740812283512731</v>
      </c>
      <c r="Y57" s="18">
        <f t="shared" si="150"/>
        <v>1.6146861927404568</v>
      </c>
      <c r="Z57" s="18">
        <f t="shared" si="150"/>
        <v>1.4528633225939847</v>
      </c>
      <c r="AA57" s="18">
        <f t="shared" si="150"/>
        <v>1.6948127660168879</v>
      </c>
      <c r="AB57" s="18">
        <f t="shared" si="150"/>
        <v>1.85910119450916</v>
      </c>
      <c r="AD57" s="68">
        <f t="shared" si="113"/>
        <v>71.084808400122697</v>
      </c>
      <c r="AE57" s="69">
        <f t="shared" si="114"/>
        <v>87.248299734953861</v>
      </c>
      <c r="AF57" s="69">
        <f t="shared" si="115"/>
        <v>158.33310813507657</v>
      </c>
      <c r="AH57" t="str">
        <f t="shared" si="142"/>
        <v>42 Secretarial and related occupations</v>
      </c>
      <c r="AI57" s="18">
        <f t="shared" si="151"/>
        <v>2.0891651328747884</v>
      </c>
      <c r="AJ57" s="18">
        <f t="shared" si="151"/>
        <v>2.2659107664478491</v>
      </c>
      <c r="AK57" s="18">
        <f t="shared" si="151"/>
        <v>2.1900847807164769</v>
      </c>
      <c r="AL57" s="18">
        <f t="shared" si="151"/>
        <v>2.4680052788243594</v>
      </c>
      <c r="AM57" s="18">
        <f t="shared" si="151"/>
        <v>2.2427461921618277</v>
      </c>
      <c r="AO57" s="68">
        <f t="shared" si="117"/>
        <v>20.368247012911876</v>
      </c>
      <c r="AP57" s="69">
        <f t="shared" si="118"/>
        <v>68.470473324777686</v>
      </c>
      <c r="AQ57" s="69">
        <f t="shared" si="119"/>
        <v>88.838720337689566</v>
      </c>
      <c r="AS57" t="str">
        <f t="shared" si="143"/>
        <v>42 Secretarial and related occupations</v>
      </c>
      <c r="AT57" s="18">
        <f t="shared" si="152"/>
        <v>1.784535126722723</v>
      </c>
      <c r="AU57" s="18">
        <f t="shared" si="152"/>
        <v>1.8263497488136839</v>
      </c>
      <c r="AV57" s="18">
        <f t="shared" si="152"/>
        <v>1.636000860049136</v>
      </c>
      <c r="AW57" s="18">
        <f t="shared" si="152"/>
        <v>1.7652839013741026</v>
      </c>
      <c r="AX57" s="18">
        <f t="shared" si="152"/>
        <v>1.3340537584987826</v>
      </c>
      <c r="AZ57" s="68">
        <f t="shared" si="121"/>
        <v>2.6514747364170246</v>
      </c>
      <c r="BA57" s="69">
        <f t="shared" si="122"/>
        <v>63.64375011170501</v>
      </c>
      <c r="BB57" s="69">
        <f t="shared" si="123"/>
        <v>66.295224848122032</v>
      </c>
      <c r="BD57" t="str">
        <f t="shared" si="144"/>
        <v>42 Secretarial and related occupations</v>
      </c>
      <c r="BE57" s="18">
        <f t="shared" si="153"/>
        <v>1.7463692267845028</v>
      </c>
      <c r="BF57" s="18">
        <f t="shared" si="153"/>
        <v>1.5717139234994779</v>
      </c>
      <c r="BG57" s="18">
        <f t="shared" si="153"/>
        <v>1.5869461143600758</v>
      </c>
      <c r="BH57" s="18">
        <f t="shared" si="153"/>
        <v>1.4449780760223772</v>
      </c>
      <c r="BI57" s="18">
        <f t="shared" si="153"/>
        <v>0.55656801242059672</v>
      </c>
      <c r="BK57" s="68">
        <f t="shared" si="125"/>
        <v>-62.621098463191039</v>
      </c>
      <c r="BL57" s="69">
        <f t="shared" si="126"/>
        <v>34.909896055286708</v>
      </c>
      <c r="BM57" s="69">
        <f t="shared" si="127"/>
        <v>-27.711202407904334</v>
      </c>
      <c r="BO57" t="str">
        <f t="shared" si="145"/>
        <v>42 Secretarial and related occupations</v>
      </c>
      <c r="BP57" s="18">
        <f t="shared" si="154"/>
        <v>2.3140436200757004</v>
      </c>
      <c r="BQ57" s="18">
        <f t="shared" si="154"/>
        <v>2.0035347218075308</v>
      </c>
      <c r="BR57" s="18">
        <f t="shared" si="154"/>
        <v>2.0708982147670256</v>
      </c>
      <c r="BS57" s="18">
        <f t="shared" si="154"/>
        <v>1.6622784148202907</v>
      </c>
      <c r="BT57" s="18">
        <f t="shared" si="154"/>
        <v>0.72083166404371002</v>
      </c>
      <c r="BV57" s="68">
        <f t="shared" si="129"/>
        <v>-73.008793032445993</v>
      </c>
      <c r="BW57" s="69">
        <f t="shared" si="130"/>
        <v>29.250667397860745</v>
      </c>
      <c r="BX57" s="69">
        <f t="shared" si="131"/>
        <v>-43.758125634585248</v>
      </c>
      <c r="BZ57" t="str">
        <f t="shared" si="146"/>
        <v>42 Secretarial and related occupations</v>
      </c>
      <c r="CA57" s="18">
        <f t="shared" si="155"/>
        <v>2.9662170707455524</v>
      </c>
      <c r="CB57" s="18">
        <f t="shared" si="155"/>
        <v>2.6408484795534046</v>
      </c>
      <c r="CC57" s="18">
        <f t="shared" si="155"/>
        <v>2.5805549946965431</v>
      </c>
      <c r="CD57" s="18">
        <f t="shared" si="155"/>
        <v>1.7654971307710643</v>
      </c>
      <c r="CE57" s="18">
        <f t="shared" si="155"/>
        <v>1.0437382889077758</v>
      </c>
      <c r="CG57" s="68">
        <f t="shared" si="133"/>
        <v>-77.661237317170176</v>
      </c>
      <c r="CH57" s="69">
        <f t="shared" si="134"/>
        <v>20.553484646493281</v>
      </c>
      <c r="CI57" s="69">
        <f t="shared" si="135"/>
        <v>-57.107752670676895</v>
      </c>
      <c r="CK57" t="str">
        <f t="shared" si="147"/>
        <v>42 Secretarial and related occupations</v>
      </c>
      <c r="CL57" s="18">
        <f t="shared" si="156"/>
        <v>1.531299280120896</v>
      </c>
      <c r="CM57" s="18">
        <f t="shared" si="156"/>
        <v>1.7499878472167738</v>
      </c>
      <c r="CN57" s="18">
        <f t="shared" si="156"/>
        <v>1.8999746562869526</v>
      </c>
      <c r="CO57" s="18">
        <f t="shared" si="156"/>
        <v>2.1792615812172418</v>
      </c>
      <c r="CP57" s="18">
        <f t="shared" si="156"/>
        <v>2.7030200350488687</v>
      </c>
      <c r="CR57" s="68">
        <f t="shared" si="137"/>
        <v>-3.7053411681695128</v>
      </c>
      <c r="CS57" s="69">
        <f t="shared" si="138"/>
        <v>49.273920982303224</v>
      </c>
      <c r="CT57" s="69">
        <f t="shared" si="139"/>
        <v>45.568579814133713</v>
      </c>
    </row>
    <row r="58" spans="1:98" x14ac:dyDescent="0.2">
      <c r="A58" t="str">
        <f t="shared" si="103"/>
        <v>51 Skilled agricultural and related trades</v>
      </c>
      <c r="B58" s="18">
        <f t="shared" si="148"/>
        <v>0.35586454386902194</v>
      </c>
      <c r="C58" s="18">
        <f t="shared" si="148"/>
        <v>0.73814084031115645</v>
      </c>
      <c r="D58" s="18">
        <f t="shared" si="148"/>
        <v>0.30306447975330397</v>
      </c>
      <c r="E58" s="18">
        <f t="shared" si="148"/>
        <v>0.29258288061927684</v>
      </c>
      <c r="F58" s="18">
        <f t="shared" si="148"/>
        <v>0.28357423450915081</v>
      </c>
      <c r="H58" s="68">
        <f t="shared" si="105"/>
        <v>46.957806639527888</v>
      </c>
      <c r="I58" s="69">
        <f t="shared" si="106"/>
        <v>83.145578122564885</v>
      </c>
      <c r="J58" s="69">
        <f t="shared" si="107"/>
        <v>130.10338476209279</v>
      </c>
      <c r="L58" t="str">
        <f t="shared" si="140"/>
        <v>51 Skilled agricultural and related trades</v>
      </c>
      <c r="M58" s="18">
        <f t="shared" si="149"/>
        <v>0.34610587441859969</v>
      </c>
      <c r="N58" s="18">
        <f t="shared" si="149"/>
        <v>0.28640789954947343</v>
      </c>
      <c r="O58" s="18">
        <f t="shared" si="149"/>
        <v>0.25633080152612098</v>
      </c>
      <c r="P58" s="18">
        <f t="shared" si="149"/>
        <v>0.20724571774840209</v>
      </c>
      <c r="Q58" s="18">
        <f t="shared" si="149"/>
        <v>0.21187715117958417</v>
      </c>
      <c r="S58" s="68">
        <f t="shared" si="109"/>
        <v>30.963208379371064</v>
      </c>
      <c r="T58" s="69">
        <f t="shared" si="110"/>
        <v>57.601216207302329</v>
      </c>
      <c r="U58" s="69">
        <f t="shared" si="111"/>
        <v>88.564424586673397</v>
      </c>
      <c r="W58" t="str">
        <f t="shared" si="141"/>
        <v>51 Skilled agricultural and related trades</v>
      </c>
      <c r="X58" s="18">
        <f t="shared" si="150"/>
        <v>1.494480330127526</v>
      </c>
      <c r="Y58" s="18">
        <f t="shared" si="150"/>
        <v>1.5833287780937784</v>
      </c>
      <c r="Z58" s="18">
        <f t="shared" si="150"/>
        <v>1.8619819691665416</v>
      </c>
      <c r="AA58" s="18">
        <f t="shared" si="150"/>
        <v>1.8403628517016004</v>
      </c>
      <c r="AB58" s="18">
        <f t="shared" si="150"/>
        <v>2.0209954596414104</v>
      </c>
      <c r="AD58" s="68">
        <f t="shared" si="113"/>
        <v>45.118588233074547</v>
      </c>
      <c r="AE58" s="69">
        <f t="shared" si="114"/>
        <v>77.78281627196148</v>
      </c>
      <c r="AF58" s="69">
        <f t="shared" si="115"/>
        <v>122.90140450503601</v>
      </c>
      <c r="AH58" t="str">
        <f t="shared" si="142"/>
        <v>51 Skilled agricultural and related trades</v>
      </c>
      <c r="AI58" s="18">
        <f t="shared" si="151"/>
        <v>1.5494688674763792</v>
      </c>
      <c r="AJ58" s="18">
        <f t="shared" si="151"/>
        <v>1.7550018997389518</v>
      </c>
      <c r="AK58" s="18">
        <f t="shared" si="151"/>
        <v>1.779195263524356</v>
      </c>
      <c r="AL58" s="18">
        <f t="shared" si="151"/>
        <v>1.7454764344443936</v>
      </c>
      <c r="AM58" s="18">
        <f t="shared" si="151"/>
        <v>1.8725441079505962</v>
      </c>
      <c r="AO58" s="68">
        <f t="shared" si="117"/>
        <v>23.708966167045649</v>
      </c>
      <c r="AP58" s="69">
        <f t="shared" si="118"/>
        <v>77.332125642942941</v>
      </c>
      <c r="AQ58" s="69">
        <f t="shared" si="119"/>
        <v>101.04109180998859</v>
      </c>
      <c r="AS58" t="str">
        <f t="shared" si="143"/>
        <v>51 Skilled agricultural and related trades</v>
      </c>
      <c r="AT58" s="18">
        <f t="shared" si="152"/>
        <v>2.6361622011243662</v>
      </c>
      <c r="AU58" s="18">
        <f t="shared" si="152"/>
        <v>2.2757449839871216</v>
      </c>
      <c r="AV58" s="18">
        <f t="shared" si="152"/>
        <v>2.872744280628015</v>
      </c>
      <c r="AW58" s="18">
        <f t="shared" si="152"/>
        <v>2.7099963742683721</v>
      </c>
      <c r="AX58" s="18">
        <f t="shared" si="152"/>
        <v>2.9060041271215726</v>
      </c>
      <c r="AZ58" s="68">
        <f t="shared" si="121"/>
        <v>27.342874223939383</v>
      </c>
      <c r="BA58" s="69">
        <f t="shared" si="122"/>
        <v>67.386975361243657</v>
      </c>
      <c r="BB58" s="69">
        <f t="shared" si="123"/>
        <v>94.729849585183032</v>
      </c>
      <c r="BD58" t="str">
        <f t="shared" si="144"/>
        <v>51 Skilled agricultural and related trades</v>
      </c>
      <c r="BE58" s="18">
        <f t="shared" si="153"/>
        <v>1.4257602285390636</v>
      </c>
      <c r="BF58" s="18">
        <f t="shared" si="153"/>
        <v>1.3119636116982307</v>
      </c>
      <c r="BG58" s="18">
        <f t="shared" si="153"/>
        <v>1.4895970058863344</v>
      </c>
      <c r="BH58" s="18">
        <f t="shared" si="153"/>
        <v>1.3108443350997983</v>
      </c>
      <c r="BI58" s="18">
        <f t="shared" si="153"/>
        <v>1.2027148505981577</v>
      </c>
      <c r="BK58" s="68">
        <f t="shared" si="125"/>
        <v>-13.9473289921396</v>
      </c>
      <c r="BL58" s="69">
        <f t="shared" si="126"/>
        <v>47.339703127420016</v>
      </c>
      <c r="BM58" s="69">
        <f t="shared" si="127"/>
        <v>33.39237413528042</v>
      </c>
      <c r="BO58" t="str">
        <f t="shared" si="145"/>
        <v>51 Skilled agricultural and related trades</v>
      </c>
      <c r="BP58" s="18">
        <f t="shared" si="154"/>
        <v>1.8521861798000905</v>
      </c>
      <c r="BQ58" s="18">
        <f t="shared" si="154"/>
        <v>1.9357306468128332</v>
      </c>
      <c r="BR58" s="18">
        <f t="shared" si="154"/>
        <v>2.1902868047166586</v>
      </c>
      <c r="BS58" s="18">
        <f t="shared" si="154"/>
        <v>2.1225049107712906</v>
      </c>
      <c r="BT58" s="18">
        <f t="shared" si="154"/>
        <v>2.3589768139369043</v>
      </c>
      <c r="BV58" s="68">
        <f t="shared" si="129"/>
        <v>-16.483960907129081</v>
      </c>
      <c r="BW58" s="69">
        <f t="shared" si="130"/>
        <v>46.761953723222021</v>
      </c>
      <c r="BX58" s="69">
        <f t="shared" si="131"/>
        <v>30.27799281609294</v>
      </c>
      <c r="BZ58" t="str">
        <f t="shared" si="146"/>
        <v>51 Skilled agricultural and related trades</v>
      </c>
      <c r="CA58" s="18">
        <f t="shared" si="155"/>
        <v>2.1773636959119225</v>
      </c>
      <c r="CB58" s="18">
        <f t="shared" si="155"/>
        <v>2.049163727045487</v>
      </c>
      <c r="CC58" s="18">
        <f t="shared" si="155"/>
        <v>2.4195120569559054</v>
      </c>
      <c r="CD58" s="18">
        <f t="shared" si="155"/>
        <v>2.0078584558880213</v>
      </c>
      <c r="CE58" s="18">
        <f t="shared" si="155"/>
        <v>1.9161716003894171</v>
      </c>
      <c r="CG58" s="68">
        <f t="shared" si="133"/>
        <v>-56.259149201127343</v>
      </c>
      <c r="CH58" s="69">
        <f t="shared" si="134"/>
        <v>31.274419428458629</v>
      </c>
      <c r="CI58" s="69">
        <f t="shared" si="135"/>
        <v>-24.984729772668718</v>
      </c>
      <c r="CK58" t="str">
        <f t="shared" si="147"/>
        <v>51 Skilled agricultural and related trades</v>
      </c>
      <c r="CL58" s="18">
        <f t="shared" si="156"/>
        <v>4.2251379984419382</v>
      </c>
      <c r="CM58" s="18">
        <f t="shared" si="156"/>
        <v>3.7181753642590376</v>
      </c>
      <c r="CN58" s="18">
        <f t="shared" si="156"/>
        <v>5.2728298309324826</v>
      </c>
      <c r="CO58" s="18">
        <f t="shared" si="156"/>
        <v>5.6854550073175254</v>
      </c>
      <c r="CP58" s="18">
        <f t="shared" si="156"/>
        <v>4.8634205909699633</v>
      </c>
      <c r="CR58" s="68">
        <f t="shared" si="137"/>
        <v>-37.56921215284823</v>
      </c>
      <c r="CS58" s="69">
        <f t="shared" si="138"/>
        <v>29.876556221107968</v>
      </c>
      <c r="CT58" s="69">
        <f t="shared" si="139"/>
        <v>-7.6926559317402612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0.25762742853083465</v>
      </c>
      <c r="C59" s="18">
        <f t="shared" si="148"/>
        <v>0.19727700701719558</v>
      </c>
      <c r="D59" s="18">
        <f t="shared" si="148"/>
        <v>0.24326524833390945</v>
      </c>
      <c r="E59" s="18">
        <f t="shared" si="148"/>
        <v>0.25086926056173625</v>
      </c>
      <c r="F59" s="18">
        <f t="shared" si="148"/>
        <v>0.27616773664478733</v>
      </c>
      <c r="H59" s="68">
        <f t="shared" si="105"/>
        <v>78.301008645740495</v>
      </c>
      <c r="I59" s="69">
        <f t="shared" si="106"/>
        <v>62.593269372310999</v>
      </c>
      <c r="J59" s="69">
        <f t="shared" si="107"/>
        <v>140.89427801805149</v>
      </c>
      <c r="L59" t="str">
        <f t="shared" si="140"/>
        <v>52 Skilled metal, electrical and electronic trades</v>
      </c>
      <c r="M59" s="18">
        <f t="shared" si="149"/>
        <v>0.81394597934771851</v>
      </c>
      <c r="N59" s="18">
        <f t="shared" si="149"/>
        <v>0.73987841759524531</v>
      </c>
      <c r="O59" s="18">
        <f t="shared" si="149"/>
        <v>0.63925196894846181</v>
      </c>
      <c r="P59" s="18">
        <f t="shared" si="149"/>
        <v>0.75065098011668219</v>
      </c>
      <c r="Q59" s="18">
        <f t="shared" si="149"/>
        <v>0.86917329081262906</v>
      </c>
      <c r="S59" s="68">
        <f t="shared" si="109"/>
        <v>115.42706989481711</v>
      </c>
      <c r="T59" s="69">
        <f t="shared" si="110"/>
        <v>73.428652997974069</v>
      </c>
      <c r="U59" s="69">
        <f t="shared" si="111"/>
        <v>188.85572289279116</v>
      </c>
      <c r="W59" t="str">
        <f t="shared" si="141"/>
        <v>52 Skilled metal, electrical and electronic trades</v>
      </c>
      <c r="X59" s="18">
        <f t="shared" si="150"/>
        <v>1.1489520564716282</v>
      </c>
      <c r="Y59" s="18">
        <f t="shared" si="150"/>
        <v>1.0133587091245169</v>
      </c>
      <c r="Z59" s="18">
        <f t="shared" si="150"/>
        <v>0.94426592976572488</v>
      </c>
      <c r="AA59" s="18">
        <f t="shared" si="150"/>
        <v>0.98967080514699868</v>
      </c>
      <c r="AB59" s="18">
        <f t="shared" si="150"/>
        <v>1.0254090986418261</v>
      </c>
      <c r="AD59" s="68">
        <f t="shared" si="113"/>
        <v>45.189772455981995</v>
      </c>
      <c r="AE59" s="69">
        <f t="shared" si="114"/>
        <v>58.757520043893599</v>
      </c>
      <c r="AF59" s="69">
        <f t="shared" si="115"/>
        <v>103.9472924998756</v>
      </c>
      <c r="AH59" t="str">
        <f t="shared" si="142"/>
        <v>52 Skilled metal, electrical and electronic trades</v>
      </c>
      <c r="AI59" s="18">
        <f t="shared" si="151"/>
        <v>1.5462398871165648</v>
      </c>
      <c r="AJ59" s="18">
        <f t="shared" si="151"/>
        <v>1.3490611743380461</v>
      </c>
      <c r="AK59" s="18">
        <f t="shared" si="151"/>
        <v>1.4176070812524864</v>
      </c>
      <c r="AL59" s="18">
        <f t="shared" si="151"/>
        <v>1.5183071403303656</v>
      </c>
      <c r="AM59" s="18">
        <f t="shared" si="151"/>
        <v>1.6448793317910266</v>
      </c>
      <c r="AO59" s="68">
        <f t="shared" si="117"/>
        <v>36.386349303628286</v>
      </c>
      <c r="AP59" s="69">
        <f t="shared" si="118"/>
        <v>51.904034938688007</v>
      </c>
      <c r="AQ59" s="69">
        <f t="shared" si="119"/>
        <v>88.290384242316293</v>
      </c>
      <c r="AS59" t="str">
        <f t="shared" si="143"/>
        <v>52 Skilled metal, electrical and electronic trades</v>
      </c>
      <c r="AT59" s="18">
        <f t="shared" si="152"/>
        <v>6.1679002767585924</v>
      </c>
      <c r="AU59" s="18">
        <f t="shared" si="152"/>
        <v>5.0661127341772589</v>
      </c>
      <c r="AV59" s="18">
        <f t="shared" si="152"/>
        <v>4.7944083087866201</v>
      </c>
      <c r="AW59" s="18">
        <f t="shared" si="152"/>
        <v>4.5669064486006796</v>
      </c>
      <c r="AX59" s="18">
        <f t="shared" si="152"/>
        <v>4.3465192916387654</v>
      </c>
      <c r="AZ59" s="68">
        <f t="shared" si="121"/>
        <v>14.125313655830487</v>
      </c>
      <c r="BA59" s="69">
        <f t="shared" si="122"/>
        <v>45.295243219151565</v>
      </c>
      <c r="BB59" s="69">
        <f t="shared" si="123"/>
        <v>59.420556874982054</v>
      </c>
      <c r="BD59" t="str">
        <f t="shared" si="144"/>
        <v>52 Skilled metal, electrical and electronic trades</v>
      </c>
      <c r="BE59" s="18">
        <f t="shared" si="153"/>
        <v>8.3494580030443242</v>
      </c>
      <c r="BF59" s="18">
        <f t="shared" si="153"/>
        <v>8.0109421854512259</v>
      </c>
      <c r="BG59" s="18">
        <f t="shared" si="153"/>
        <v>6.8610853511856558</v>
      </c>
      <c r="BH59" s="18">
        <f t="shared" si="153"/>
        <v>6.7343546984414333</v>
      </c>
      <c r="BI59" s="18">
        <f t="shared" si="153"/>
        <v>6.1580999685429036</v>
      </c>
      <c r="BK59" s="68">
        <f t="shared" si="125"/>
        <v>-4.3413196895142248</v>
      </c>
      <c r="BL59" s="69">
        <f t="shared" si="126"/>
        <v>35.244769854397013</v>
      </c>
      <c r="BM59" s="69">
        <f t="shared" si="127"/>
        <v>30.903450164882791</v>
      </c>
      <c r="BO59" t="str">
        <f t="shared" si="145"/>
        <v>52 Skilled metal, electrical and electronic trades</v>
      </c>
      <c r="BP59" s="18">
        <f t="shared" si="154"/>
        <v>4.6225197385285695</v>
      </c>
      <c r="BQ59" s="18">
        <f t="shared" si="154"/>
        <v>4.4456013970360946</v>
      </c>
      <c r="BR59" s="18">
        <f t="shared" si="154"/>
        <v>4.0024580786768977</v>
      </c>
      <c r="BS59" s="18">
        <f t="shared" si="154"/>
        <v>3.8995154847222624</v>
      </c>
      <c r="BT59" s="18">
        <f t="shared" si="154"/>
        <v>3.7896072364342124</v>
      </c>
      <c r="BV59" s="68">
        <f t="shared" si="129"/>
        <v>-26.579960711763846</v>
      </c>
      <c r="BW59" s="69">
        <f t="shared" si="130"/>
        <v>30.556820600916968</v>
      </c>
      <c r="BX59" s="69">
        <f t="shared" si="131"/>
        <v>3.9768598891531233</v>
      </c>
      <c r="BZ59" t="str">
        <f t="shared" si="146"/>
        <v>52 Skilled metal, electrical and electronic trades</v>
      </c>
      <c r="CA59" s="18">
        <f t="shared" si="155"/>
        <v>3.3603432143891352</v>
      </c>
      <c r="CB59" s="18">
        <f t="shared" si="155"/>
        <v>3.3240326516371246</v>
      </c>
      <c r="CC59" s="18">
        <f t="shared" si="155"/>
        <v>3.0904443573349307</v>
      </c>
      <c r="CD59" s="18">
        <f t="shared" si="155"/>
        <v>2.7475142221837037</v>
      </c>
      <c r="CE59" s="18">
        <f t="shared" si="155"/>
        <v>2.378686675106942</v>
      </c>
      <c r="CG59" s="68">
        <f t="shared" si="133"/>
        <v>-57.489429946412415</v>
      </c>
      <c r="CH59" s="69">
        <f t="shared" si="134"/>
        <v>25.64822494686852</v>
      </c>
      <c r="CI59" s="69">
        <f t="shared" si="135"/>
        <v>-31.841204999543898</v>
      </c>
      <c r="CK59" t="str">
        <f t="shared" si="147"/>
        <v>52 Skilled metal, electrical and electronic trades</v>
      </c>
      <c r="CL59" s="18">
        <f t="shared" si="156"/>
        <v>3.6948372920072803</v>
      </c>
      <c r="CM59" s="18">
        <f t="shared" si="156"/>
        <v>4.1263452132968981</v>
      </c>
      <c r="CN59" s="18">
        <f t="shared" si="156"/>
        <v>4.106425082707359</v>
      </c>
      <c r="CO59" s="18">
        <f t="shared" si="156"/>
        <v>4.5683225183887712</v>
      </c>
      <c r="CP59" s="18">
        <f t="shared" si="156"/>
        <v>4.6683429393269176</v>
      </c>
      <c r="CR59" s="68">
        <f t="shared" si="137"/>
        <v>-23.05160067457447</v>
      </c>
      <c r="CS59" s="69">
        <f t="shared" si="138"/>
        <v>29.269697470690875</v>
      </c>
      <c r="CT59" s="69">
        <f t="shared" si="139"/>
        <v>6.2180967961164031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0.12324258463269841</v>
      </c>
      <c r="C60" s="18">
        <f t="shared" si="148"/>
        <v>5.8610315157777142E-2</v>
      </c>
      <c r="D60" s="18">
        <f t="shared" si="148"/>
        <v>4.7537517200034622E-2</v>
      </c>
      <c r="E60" s="18">
        <f t="shared" si="148"/>
        <v>6.2709268542390811E-2</v>
      </c>
      <c r="F60" s="18">
        <f t="shared" si="148"/>
        <v>4.9725110767710384E-2</v>
      </c>
      <c r="H60" s="68">
        <f t="shared" si="105"/>
        <v>64.285863655383778</v>
      </c>
      <c r="I60" s="69">
        <f t="shared" si="106"/>
        <v>72.09650610453771</v>
      </c>
      <c r="J60" s="69">
        <f t="shared" si="107"/>
        <v>136.38236975992149</v>
      </c>
      <c r="L60" t="str">
        <f t="shared" si="140"/>
        <v>53 Skilled construction and building trades</v>
      </c>
      <c r="M60" s="18">
        <f t="shared" si="149"/>
        <v>0.30092236899489655</v>
      </c>
      <c r="N60" s="18">
        <f t="shared" si="149"/>
        <v>0.23038845960742324</v>
      </c>
      <c r="O60" s="18">
        <f t="shared" si="149"/>
        <v>0.19872759021672351</v>
      </c>
      <c r="P60" s="18">
        <f t="shared" si="149"/>
        <v>0.21068082130686078</v>
      </c>
      <c r="Q60" s="18">
        <f t="shared" si="149"/>
        <v>0.20379466165723528</v>
      </c>
      <c r="S60" s="68">
        <f t="shared" si="109"/>
        <v>62.480263204606501</v>
      </c>
      <c r="T60" s="69">
        <f t="shared" si="110"/>
        <v>66.581489086360179</v>
      </c>
      <c r="U60" s="69">
        <f t="shared" si="111"/>
        <v>129.06175229096669</v>
      </c>
      <c r="W60" t="str">
        <f t="shared" si="141"/>
        <v>53 Skilled construction and building trades</v>
      </c>
      <c r="X60" s="18">
        <f t="shared" si="150"/>
        <v>0.61142172769420833</v>
      </c>
      <c r="Y60" s="18">
        <f t="shared" si="150"/>
        <v>0.44159638513603894</v>
      </c>
      <c r="Z60" s="18">
        <f t="shared" si="150"/>
        <v>0.41061439892141199</v>
      </c>
      <c r="AA60" s="18">
        <f t="shared" si="150"/>
        <v>0.42314986093443746</v>
      </c>
      <c r="AB60" s="18">
        <f t="shared" si="150"/>
        <v>0.40944752205162549</v>
      </c>
      <c r="AD60" s="68">
        <f t="shared" si="113"/>
        <v>33.320597252798464</v>
      </c>
      <c r="AE60" s="69">
        <f t="shared" si="114"/>
        <v>58.964119049421207</v>
      </c>
      <c r="AF60" s="69">
        <f t="shared" si="115"/>
        <v>92.284716302219678</v>
      </c>
      <c r="AH60" t="str">
        <f t="shared" si="142"/>
        <v>53 Skilled construction and building trades</v>
      </c>
      <c r="AI60" s="18">
        <f t="shared" si="151"/>
        <v>0.99427212891590278</v>
      </c>
      <c r="AJ60" s="18">
        <f t="shared" si="151"/>
        <v>0.93107316030600695</v>
      </c>
      <c r="AK60" s="18">
        <f t="shared" si="151"/>
        <v>0.89709740622194034</v>
      </c>
      <c r="AL60" s="18">
        <f t="shared" si="151"/>
        <v>0.98436423257851247</v>
      </c>
      <c r="AM60" s="18">
        <f t="shared" si="151"/>
        <v>1.0190899060104199</v>
      </c>
      <c r="AO60" s="68">
        <f t="shared" si="117"/>
        <v>33.525936890656212</v>
      </c>
      <c r="AP60" s="69">
        <f t="shared" si="118"/>
        <v>61.211345392224189</v>
      </c>
      <c r="AQ60" s="69">
        <f t="shared" si="119"/>
        <v>94.737282282880415</v>
      </c>
      <c r="AS60" t="str">
        <f t="shared" si="143"/>
        <v>53 Skilled construction and building trades</v>
      </c>
      <c r="AT60" s="18">
        <f t="shared" si="152"/>
        <v>1.8673215045313014</v>
      </c>
      <c r="AU60" s="18">
        <f t="shared" si="152"/>
        <v>1.5945582745545261</v>
      </c>
      <c r="AV60" s="18">
        <f t="shared" si="152"/>
        <v>1.3826264262490466</v>
      </c>
      <c r="AW60" s="18">
        <f t="shared" si="152"/>
        <v>1.4663034208913654</v>
      </c>
      <c r="AX60" s="18">
        <f t="shared" si="152"/>
        <v>1.372779855091196</v>
      </c>
      <c r="AZ60" s="68">
        <f t="shared" si="121"/>
        <v>24.988896582538811</v>
      </c>
      <c r="BA60" s="69">
        <f t="shared" si="122"/>
        <v>58.102676408019761</v>
      </c>
      <c r="BB60" s="69">
        <f t="shared" si="123"/>
        <v>83.091572990558575</v>
      </c>
      <c r="BD60" t="str">
        <f t="shared" si="144"/>
        <v>53 Skilled construction and building trades</v>
      </c>
      <c r="BE60" s="18">
        <f t="shared" si="153"/>
        <v>4.6585856071863798</v>
      </c>
      <c r="BF60" s="18">
        <f t="shared" si="153"/>
        <v>4.0849917157116327</v>
      </c>
      <c r="BG60" s="18">
        <f t="shared" si="153"/>
        <v>3.2663329653389104</v>
      </c>
      <c r="BH60" s="18">
        <f t="shared" si="153"/>
        <v>3.1127261510284749</v>
      </c>
      <c r="BI60" s="18">
        <f t="shared" si="153"/>
        <v>2.5890696880767288</v>
      </c>
      <c r="BK60" s="68">
        <f t="shared" si="125"/>
        <v>-15.520028552116605</v>
      </c>
      <c r="BL60" s="69">
        <f t="shared" si="126"/>
        <v>34.962943263651702</v>
      </c>
      <c r="BM60" s="69">
        <f t="shared" si="127"/>
        <v>19.442914711535096</v>
      </c>
      <c r="BO60" t="str">
        <f t="shared" si="145"/>
        <v>53 Skilled construction and building trades</v>
      </c>
      <c r="BP60" s="18">
        <f t="shared" si="154"/>
        <v>3.9223994093383459</v>
      </c>
      <c r="BQ60" s="18">
        <f t="shared" si="154"/>
        <v>3.9534630013284042</v>
      </c>
      <c r="BR60" s="18">
        <f t="shared" si="154"/>
        <v>3.3124294350707539</v>
      </c>
      <c r="BS60" s="18">
        <f t="shared" si="154"/>
        <v>3.4927992616737402</v>
      </c>
      <c r="BT60" s="18">
        <f t="shared" si="154"/>
        <v>3.8043892608967851</v>
      </c>
      <c r="BV60" s="68">
        <f t="shared" si="129"/>
        <v>-10.939420795559689</v>
      </c>
      <c r="BW60" s="69">
        <f t="shared" si="130"/>
        <v>40.201317096114678</v>
      </c>
      <c r="BX60" s="69">
        <f t="shared" si="131"/>
        <v>29.261896300554991</v>
      </c>
      <c r="BZ60" t="str">
        <f t="shared" si="146"/>
        <v>53 Skilled construction and building trades</v>
      </c>
      <c r="CA60" s="18">
        <f t="shared" si="155"/>
        <v>3.0037894440667299</v>
      </c>
      <c r="CB60" s="18">
        <f t="shared" si="155"/>
        <v>3.0841362327783761</v>
      </c>
      <c r="CC60" s="18">
        <f t="shared" si="155"/>
        <v>2.6697552559575115</v>
      </c>
      <c r="CD60" s="18">
        <f t="shared" si="155"/>
        <v>2.5349414078282728</v>
      </c>
      <c r="CE60" s="18">
        <f t="shared" si="155"/>
        <v>2.7998905496549797</v>
      </c>
      <c r="CG60" s="68">
        <f t="shared" si="133"/>
        <v>-42.077110030023675</v>
      </c>
      <c r="CH60" s="69">
        <f t="shared" si="134"/>
        <v>32.401070275741091</v>
      </c>
      <c r="CI60" s="69">
        <f t="shared" si="135"/>
        <v>-9.6760397542825789</v>
      </c>
      <c r="CK60" t="str">
        <f t="shared" si="147"/>
        <v>53 Skilled construction and building trades</v>
      </c>
      <c r="CL60" s="18">
        <f t="shared" si="156"/>
        <v>4.6013059097177278</v>
      </c>
      <c r="CM60" s="18">
        <f t="shared" si="156"/>
        <v>4.5736213027792516</v>
      </c>
      <c r="CN60" s="18">
        <f t="shared" si="156"/>
        <v>3.9108079090553631</v>
      </c>
      <c r="CO60" s="18">
        <f t="shared" si="156"/>
        <v>3.7347465052028372</v>
      </c>
      <c r="CP60" s="18">
        <f t="shared" si="156"/>
        <v>1.6423214503373453</v>
      </c>
      <c r="CR60" s="68">
        <f t="shared" si="137"/>
        <v>-71.575526935616111</v>
      </c>
      <c r="CS60" s="69">
        <f t="shared" si="138"/>
        <v>19.287620071865188</v>
      </c>
      <c r="CT60" s="69">
        <f t="shared" si="139"/>
        <v>-52.287906863750912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0.65549291926784192</v>
      </c>
      <c r="C61" s="18">
        <f t="shared" si="148"/>
        <v>0.53133349120056617</v>
      </c>
      <c r="D61" s="18">
        <f t="shared" si="148"/>
        <v>0.48889854440786995</v>
      </c>
      <c r="E61" s="18">
        <f t="shared" si="148"/>
        <v>0.57573217053418402</v>
      </c>
      <c r="F61" s="18">
        <f t="shared" si="148"/>
        <v>0.61533145181886573</v>
      </c>
      <c r="H61" s="68">
        <f t="shared" si="105"/>
        <v>97.674796919923139</v>
      </c>
      <c r="I61" s="69">
        <f t="shared" si="106"/>
        <v>68.478789626216056</v>
      </c>
      <c r="J61" s="69">
        <f t="shared" si="107"/>
        <v>166.15358654613919</v>
      </c>
      <c r="L61" t="str">
        <f t="shared" si="140"/>
        <v>54 Textiles, printing and other skilled trades</v>
      </c>
      <c r="M61" s="18">
        <f t="shared" si="149"/>
        <v>0.77713999895725849</v>
      </c>
      <c r="N61" s="18">
        <f t="shared" si="149"/>
        <v>0.82562114728813429</v>
      </c>
      <c r="O61" s="18">
        <f t="shared" si="149"/>
        <v>0.71351108561082599</v>
      </c>
      <c r="P61" s="18">
        <f t="shared" si="149"/>
        <v>0.7316380110494618</v>
      </c>
      <c r="Q61" s="18">
        <f t="shared" si="149"/>
        <v>0.78119711291398863</v>
      </c>
      <c r="S61" s="68">
        <f t="shared" si="109"/>
        <v>73.470600224080428</v>
      </c>
      <c r="T61" s="69">
        <f t="shared" si="110"/>
        <v>67.049091200584783</v>
      </c>
      <c r="U61" s="69">
        <f t="shared" si="111"/>
        <v>140.51969142466524</v>
      </c>
      <c r="W61" t="str">
        <f t="shared" si="141"/>
        <v>54 Textiles, printing and other skilled trades</v>
      </c>
      <c r="X61" s="18">
        <f t="shared" si="150"/>
        <v>0.88708119499231319</v>
      </c>
      <c r="Y61" s="18">
        <f t="shared" si="150"/>
        <v>0.80583942629096406</v>
      </c>
      <c r="Z61" s="18">
        <f t="shared" si="150"/>
        <v>0.71072850600604509</v>
      </c>
      <c r="AA61" s="18">
        <f t="shared" si="150"/>
        <v>0.79749251674775001</v>
      </c>
      <c r="AB61" s="18">
        <f t="shared" si="150"/>
        <v>0.84192359062563116</v>
      </c>
      <c r="AD61" s="68">
        <f t="shared" si="113"/>
        <v>58.380650392099533</v>
      </c>
      <c r="AE61" s="69">
        <f t="shared" si="114"/>
        <v>70.37540372177348</v>
      </c>
      <c r="AF61" s="69">
        <f t="shared" si="115"/>
        <v>128.75605411387301</v>
      </c>
      <c r="AH61" t="str">
        <f t="shared" si="142"/>
        <v>54 Textiles, printing and other skilled trades</v>
      </c>
      <c r="AI61" s="18">
        <f t="shared" si="151"/>
        <v>1.2136701036116964</v>
      </c>
      <c r="AJ61" s="18">
        <f t="shared" si="151"/>
        <v>1.1054395533687609</v>
      </c>
      <c r="AK61" s="18">
        <f t="shared" si="151"/>
        <v>1.1471851093143031</v>
      </c>
      <c r="AL61" s="18">
        <f t="shared" si="151"/>
        <v>1.2569896188784688</v>
      </c>
      <c r="AM61" s="18">
        <f t="shared" si="151"/>
        <v>1.4319654013397731</v>
      </c>
      <c r="AO61" s="68">
        <f t="shared" si="117"/>
        <v>46.720824421371354</v>
      </c>
      <c r="AP61" s="69">
        <f t="shared" si="118"/>
        <v>64.515650628304783</v>
      </c>
      <c r="AQ61" s="69">
        <f t="shared" si="119"/>
        <v>111.23647504967616</v>
      </c>
      <c r="AS61" t="str">
        <f t="shared" si="143"/>
        <v>54 Textiles, printing and other skilled trades</v>
      </c>
      <c r="AT61" s="18">
        <f t="shared" si="152"/>
        <v>1.3480376234541858</v>
      </c>
      <c r="AU61" s="18">
        <f t="shared" si="152"/>
        <v>1.2504560523865589</v>
      </c>
      <c r="AV61" s="18">
        <f t="shared" si="152"/>
        <v>1.1190264358005864</v>
      </c>
      <c r="AW61" s="18">
        <f t="shared" si="152"/>
        <v>1.2453578171946982</v>
      </c>
      <c r="AX61" s="18">
        <f t="shared" si="152"/>
        <v>1.2961487000102843</v>
      </c>
      <c r="AZ61" s="68">
        <f t="shared" si="121"/>
        <v>45.810860227770966</v>
      </c>
      <c r="BA61" s="69">
        <f t="shared" si="122"/>
        <v>66.6955100670733</v>
      </c>
      <c r="BB61" s="69">
        <f t="shared" si="123"/>
        <v>112.50637029484427</v>
      </c>
      <c r="BD61" t="str">
        <f t="shared" si="144"/>
        <v>54 Textiles, printing and other skilled trades</v>
      </c>
      <c r="BE61" s="18">
        <f t="shared" si="153"/>
        <v>2.1347633947294873</v>
      </c>
      <c r="BF61" s="18">
        <f t="shared" si="153"/>
        <v>1.7914501148172219</v>
      </c>
      <c r="BG61" s="18">
        <f t="shared" si="153"/>
        <v>1.7112638090607948</v>
      </c>
      <c r="BH61" s="18">
        <f t="shared" si="153"/>
        <v>1.7488332462719549</v>
      </c>
      <c r="BI61" s="18">
        <f t="shared" si="153"/>
        <v>1.576937832504709</v>
      </c>
      <c r="BK61" s="68">
        <f t="shared" si="125"/>
        <v>-1.787203094862259</v>
      </c>
      <c r="BL61" s="69">
        <f t="shared" si="126"/>
        <v>42.300290130494325</v>
      </c>
      <c r="BM61" s="69">
        <f t="shared" si="127"/>
        <v>40.513087035632068</v>
      </c>
      <c r="BO61" t="str">
        <f t="shared" si="145"/>
        <v>54 Textiles, printing and other skilled trades</v>
      </c>
      <c r="BP61" s="18">
        <f t="shared" si="154"/>
        <v>2.8056921860332968</v>
      </c>
      <c r="BQ61" s="18">
        <f t="shared" si="154"/>
        <v>2.2666389797548936</v>
      </c>
      <c r="BR61" s="18">
        <f t="shared" si="154"/>
        <v>2.2740182295223534</v>
      </c>
      <c r="BS61" s="18">
        <f t="shared" si="154"/>
        <v>2.2399042872624042</v>
      </c>
      <c r="BT61" s="18">
        <f t="shared" si="154"/>
        <v>2.1910698341455204</v>
      </c>
      <c r="BV61" s="68">
        <f t="shared" si="129"/>
        <v>-25.284710900472785</v>
      </c>
      <c r="BW61" s="69">
        <f t="shared" si="130"/>
        <v>33.697722042059766</v>
      </c>
      <c r="BX61" s="69">
        <f t="shared" si="131"/>
        <v>8.4130111415869777</v>
      </c>
      <c r="BZ61" t="str">
        <f t="shared" si="146"/>
        <v>54 Textiles, printing and other skilled trades</v>
      </c>
      <c r="CA61" s="18">
        <f t="shared" si="155"/>
        <v>3.383813063511218</v>
      </c>
      <c r="CB61" s="18">
        <f t="shared" si="155"/>
        <v>3.067035583709842</v>
      </c>
      <c r="CC61" s="18">
        <f t="shared" si="155"/>
        <v>3.1673799297816219</v>
      </c>
      <c r="CD61" s="18">
        <f t="shared" si="155"/>
        <v>3.4876905525152853</v>
      </c>
      <c r="CE61" s="18">
        <f t="shared" si="155"/>
        <v>4.2011514907427303</v>
      </c>
      <c r="CG61" s="68">
        <f t="shared" si="133"/>
        <v>-26.743055701993146</v>
      </c>
      <c r="CH61" s="69">
        <f t="shared" si="134"/>
        <v>32.809559078049688</v>
      </c>
      <c r="CI61" s="69">
        <f t="shared" si="135"/>
        <v>6.0665033760565441</v>
      </c>
      <c r="CK61" t="str">
        <f t="shared" si="147"/>
        <v>54 Textiles, printing and other skilled trades</v>
      </c>
      <c r="CL61" s="18">
        <f t="shared" si="156"/>
        <v>3.9155239671412336</v>
      </c>
      <c r="CM61" s="18">
        <f t="shared" si="156"/>
        <v>3.4718812861319059</v>
      </c>
      <c r="CN61" s="18">
        <f t="shared" si="156"/>
        <v>3.6753370790037687</v>
      </c>
      <c r="CO61" s="18">
        <f t="shared" si="156"/>
        <v>3.2697282546323896</v>
      </c>
      <c r="CP61" s="18">
        <f t="shared" si="156"/>
        <v>2.7402916265957717</v>
      </c>
      <c r="CR61" s="68">
        <f t="shared" si="137"/>
        <v>-49.533829614122467</v>
      </c>
      <c r="CS61" s="69">
        <f t="shared" si="138"/>
        <v>22.818162383750561</v>
      </c>
      <c r="CT61" s="69">
        <f t="shared" si="139"/>
        <v>-26.71566723037191</v>
      </c>
    </row>
    <row r="62" spans="1:98" x14ac:dyDescent="0.2">
      <c r="A62" t="str">
        <f t="shared" si="103"/>
        <v>61 Caring personal service occupations</v>
      </c>
      <c r="B62" s="18">
        <f t="shared" si="148"/>
        <v>0.53492137659945371</v>
      </c>
      <c r="C62" s="18">
        <f t="shared" si="148"/>
        <v>0.52648595416925614</v>
      </c>
      <c r="D62" s="18">
        <f t="shared" si="148"/>
        <v>0.44717287557684404</v>
      </c>
      <c r="E62" s="18">
        <f t="shared" si="148"/>
        <v>0.53144198614320659</v>
      </c>
      <c r="F62" s="18">
        <f t="shared" si="148"/>
        <v>0.59477558863878799</v>
      </c>
      <c r="H62" s="68">
        <f t="shared" si="105"/>
        <v>108.90008398281287</v>
      </c>
      <c r="I62" s="69">
        <f t="shared" si="106"/>
        <v>80.914895835282209</v>
      </c>
      <c r="J62" s="69">
        <f t="shared" si="107"/>
        <v>189.81497981809508</v>
      </c>
      <c r="L62" t="str">
        <f t="shared" si="140"/>
        <v>61 Caring personal service occupations</v>
      </c>
      <c r="M62" s="18">
        <f t="shared" si="149"/>
        <v>3.9266192373516571</v>
      </c>
      <c r="N62" s="18">
        <f t="shared" si="149"/>
        <v>4.208267724319346</v>
      </c>
      <c r="O62" s="18">
        <f t="shared" si="149"/>
        <v>3.681206499296092</v>
      </c>
      <c r="P62" s="18">
        <f t="shared" si="149"/>
        <v>4.2692959072114105</v>
      </c>
      <c r="Q62" s="18">
        <f t="shared" si="149"/>
        <v>4.6747971963214496</v>
      </c>
      <c r="S62" s="68">
        <f t="shared" si="109"/>
        <v>101.2049085175839</v>
      </c>
      <c r="T62" s="69">
        <f t="shared" si="110"/>
        <v>81.889490036086713</v>
      </c>
      <c r="U62" s="69">
        <f t="shared" si="111"/>
        <v>183.0943985536706</v>
      </c>
      <c r="W62" t="str">
        <f t="shared" si="141"/>
        <v>61 Caring personal service occupations</v>
      </c>
      <c r="X62" s="18">
        <f t="shared" si="150"/>
        <v>6.0445970561801303</v>
      </c>
      <c r="Y62" s="18">
        <f t="shared" si="150"/>
        <v>6.4093474220802413</v>
      </c>
      <c r="Z62" s="18">
        <f t="shared" si="150"/>
        <v>5.6680290875122541</v>
      </c>
      <c r="AA62" s="18">
        <f t="shared" si="150"/>
        <v>6.3198690849649131</v>
      </c>
      <c r="AB62" s="18">
        <f t="shared" si="150"/>
        <v>6.7719614553647407</v>
      </c>
      <c r="AD62" s="68">
        <f t="shared" si="113"/>
        <v>59.740700740000818</v>
      </c>
      <c r="AE62" s="69">
        <f t="shared" si="114"/>
        <v>86.976308763332909</v>
      </c>
      <c r="AF62" s="69">
        <f t="shared" si="115"/>
        <v>146.71700950333374</v>
      </c>
      <c r="AH62" t="str">
        <f t="shared" si="142"/>
        <v>61 Caring personal service occupations</v>
      </c>
      <c r="AI62" s="18">
        <f t="shared" si="151"/>
        <v>15.946694599751599</v>
      </c>
      <c r="AJ62" s="18">
        <f t="shared" si="151"/>
        <v>16.071299816791694</v>
      </c>
      <c r="AK62" s="18">
        <f t="shared" si="151"/>
        <v>14.616645102234315</v>
      </c>
      <c r="AL62" s="18">
        <f t="shared" si="151"/>
        <v>14.952677313570739</v>
      </c>
      <c r="AM62" s="18">
        <f t="shared" si="151"/>
        <v>14.074013560881776</v>
      </c>
      <c r="AO62" s="68">
        <f t="shared" si="117"/>
        <v>13.178256095213129</v>
      </c>
      <c r="AP62" s="69">
        <f t="shared" si="118"/>
        <v>62.777849810617994</v>
      </c>
      <c r="AQ62" s="69">
        <f t="shared" si="119"/>
        <v>75.956105905831123</v>
      </c>
      <c r="AS62" t="str">
        <f t="shared" si="143"/>
        <v>61 Caring personal service occupations</v>
      </c>
      <c r="AT62" s="18">
        <f t="shared" si="152"/>
        <v>8.9918140838043286</v>
      </c>
      <c r="AU62" s="18">
        <f t="shared" si="152"/>
        <v>9.8868616919805099</v>
      </c>
      <c r="AV62" s="18">
        <f t="shared" si="152"/>
        <v>8.2750559097796401</v>
      </c>
      <c r="AW62" s="18">
        <f t="shared" si="152"/>
        <v>8.4476659920601644</v>
      </c>
      <c r="AX62" s="18">
        <f t="shared" si="152"/>
        <v>8.1661702270755629</v>
      </c>
      <c r="AZ62" s="68">
        <f t="shared" si="121"/>
        <v>24.228969276061825</v>
      </c>
      <c r="BA62" s="69">
        <f t="shared" si="122"/>
        <v>66.286726989479803</v>
      </c>
      <c r="BB62" s="69">
        <f t="shared" si="123"/>
        <v>90.515696265541635</v>
      </c>
      <c r="BD62" t="str">
        <f t="shared" si="144"/>
        <v>61 Caring personal service occupations</v>
      </c>
      <c r="BE62" s="18">
        <f t="shared" si="153"/>
        <v>13.354259776517061</v>
      </c>
      <c r="BF62" s="18">
        <f t="shared" si="153"/>
        <v>13.779548426535795</v>
      </c>
      <c r="BG62" s="18">
        <f t="shared" si="153"/>
        <v>14.034061539585366</v>
      </c>
      <c r="BH62" s="18">
        <f t="shared" si="153"/>
        <v>14.496933629559477</v>
      </c>
      <c r="BI62" s="18">
        <f t="shared" si="153"/>
        <v>15.440673936871146</v>
      </c>
      <c r="BK62" s="68">
        <f t="shared" si="125"/>
        <v>17.26093361914716</v>
      </c>
      <c r="BL62" s="69">
        <f t="shared" si="126"/>
        <v>59.243938326617084</v>
      </c>
      <c r="BM62" s="69">
        <f t="shared" si="127"/>
        <v>76.504871945764236</v>
      </c>
      <c r="BO62" t="str">
        <f t="shared" si="145"/>
        <v>61 Caring personal service occupations</v>
      </c>
      <c r="BP62" s="18">
        <f t="shared" si="154"/>
        <v>11.005193411073005</v>
      </c>
      <c r="BQ62" s="18">
        <f t="shared" si="154"/>
        <v>10.654027569613637</v>
      </c>
      <c r="BR62" s="18">
        <f t="shared" si="154"/>
        <v>10.531015417175386</v>
      </c>
      <c r="BS62" s="18">
        <f t="shared" si="154"/>
        <v>10.35455348328156</v>
      </c>
      <c r="BT62" s="18">
        <f t="shared" si="154"/>
        <v>9.5220425887349496</v>
      </c>
      <c r="BV62" s="68">
        <f t="shared" si="129"/>
        <v>-29.885623815244088</v>
      </c>
      <c r="BW62" s="69">
        <f t="shared" si="130"/>
        <v>43.69095426026108</v>
      </c>
      <c r="BX62" s="69">
        <f t="shared" si="131"/>
        <v>13.805330445016986</v>
      </c>
      <c r="BZ62" t="str">
        <f t="shared" si="146"/>
        <v>61 Caring personal service occupations</v>
      </c>
      <c r="CA62" s="18">
        <f t="shared" si="155"/>
        <v>4.7396405168898674</v>
      </c>
      <c r="CB62" s="18">
        <f t="shared" si="155"/>
        <v>2.6392409746799914</v>
      </c>
      <c r="CC62" s="18">
        <f t="shared" si="155"/>
        <v>2.507884825812178</v>
      </c>
      <c r="CD62" s="18">
        <f t="shared" si="155"/>
        <v>1.9493543096968793</v>
      </c>
      <c r="CE62" s="18">
        <f t="shared" si="155"/>
        <v>2.2187738329658804</v>
      </c>
      <c r="CG62" s="68">
        <f t="shared" si="133"/>
        <v>-51.136331919192088</v>
      </c>
      <c r="CH62" s="69">
        <f t="shared" si="134"/>
        <v>22.258607793885226</v>
      </c>
      <c r="CI62" s="69">
        <f t="shared" si="135"/>
        <v>-28.877724125306869</v>
      </c>
      <c r="CK62" t="str">
        <f t="shared" si="147"/>
        <v>61 Caring personal service occupations</v>
      </c>
      <c r="CL62" s="18">
        <f t="shared" si="156"/>
        <v>1.7230843299714416</v>
      </c>
      <c r="CM62" s="18">
        <f t="shared" si="156"/>
        <v>1.7277863056875737</v>
      </c>
      <c r="CN62" s="18">
        <f t="shared" si="156"/>
        <v>1.8127925150252449</v>
      </c>
      <c r="CO62" s="18">
        <f t="shared" si="156"/>
        <v>2.6881717944806831</v>
      </c>
      <c r="CP62" s="18">
        <f t="shared" si="156"/>
        <v>4.1585870752479828</v>
      </c>
      <c r="CR62" s="68">
        <f t="shared" si="137"/>
        <v>55.273893161263324</v>
      </c>
      <c r="CS62" s="69">
        <f t="shared" si="138"/>
        <v>41.379558898200635</v>
      </c>
      <c r="CT62" s="69">
        <f t="shared" si="139"/>
        <v>96.653452059463945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0.17947637065281777</v>
      </c>
      <c r="C63" s="18">
        <f t="shared" si="148"/>
        <v>0.25479689601393368</v>
      </c>
      <c r="D63" s="18">
        <f t="shared" si="148"/>
        <v>0.16961773126970273</v>
      </c>
      <c r="E63" s="18">
        <f t="shared" si="148"/>
        <v>0.18432419488944005</v>
      </c>
      <c r="F63" s="18">
        <f t="shared" si="148"/>
        <v>0.22584386196119202</v>
      </c>
      <c r="H63" s="68">
        <f t="shared" si="105"/>
        <v>109.12115708902634</v>
      </c>
      <c r="I63" s="69">
        <f t="shared" si="106"/>
        <v>74.133225431015987</v>
      </c>
      <c r="J63" s="69">
        <f t="shared" si="107"/>
        <v>183.25438252004233</v>
      </c>
      <c r="L63" t="str">
        <f t="shared" si="140"/>
        <v>62 Leisure, travel and related personal service occupations</v>
      </c>
      <c r="M63" s="18">
        <f t="shared" si="149"/>
        <v>0.5634997832789912</v>
      </c>
      <c r="N63" s="18">
        <f t="shared" si="149"/>
        <v>0.7414626331875106</v>
      </c>
      <c r="O63" s="18">
        <f t="shared" si="149"/>
        <v>0.59818979131575589</v>
      </c>
      <c r="P63" s="18">
        <f t="shared" si="149"/>
        <v>0.56526966896486663</v>
      </c>
      <c r="Q63" s="18">
        <f t="shared" si="149"/>
        <v>0.57724640679952555</v>
      </c>
      <c r="S63" s="68">
        <f t="shared" si="109"/>
        <v>52.893216671216159</v>
      </c>
      <c r="T63" s="69">
        <f t="shared" si="110"/>
        <v>60.065560031988639</v>
      </c>
      <c r="U63" s="69">
        <f t="shared" si="111"/>
        <v>112.95877670320482</v>
      </c>
      <c r="W63" t="str">
        <f t="shared" si="141"/>
        <v>62 Leisure, travel and related personal service occupations</v>
      </c>
      <c r="X63" s="18">
        <f t="shared" si="150"/>
        <v>1.0890980805740256</v>
      </c>
      <c r="Y63" s="18">
        <f t="shared" si="150"/>
        <v>1.4366615941322425</v>
      </c>
      <c r="Z63" s="18">
        <f t="shared" si="150"/>
        <v>1.2836420027189219</v>
      </c>
      <c r="AA63" s="18">
        <f t="shared" si="150"/>
        <v>1.3548183825763995</v>
      </c>
      <c r="AB63" s="18">
        <f t="shared" si="150"/>
        <v>1.5698726909187732</v>
      </c>
      <c r="AD63" s="68">
        <f t="shared" si="113"/>
        <v>63.513529576564366</v>
      </c>
      <c r="AE63" s="69">
        <f t="shared" si="114"/>
        <v>80.605055389317926</v>
      </c>
      <c r="AF63" s="69">
        <f t="shared" si="115"/>
        <v>144.11858496588229</v>
      </c>
      <c r="AH63" t="str">
        <f t="shared" si="142"/>
        <v>62 Leisure, travel and related personal service occupations</v>
      </c>
      <c r="AI63" s="18">
        <f t="shared" si="151"/>
        <v>2.1211240118790085</v>
      </c>
      <c r="AJ63" s="18">
        <f t="shared" si="151"/>
        <v>3.200478198799253</v>
      </c>
      <c r="AK63" s="18">
        <f t="shared" si="151"/>
        <v>2.9536948793931308</v>
      </c>
      <c r="AL63" s="18">
        <f t="shared" si="151"/>
        <v>3.0984647619264885</v>
      </c>
      <c r="AM63" s="18">
        <f t="shared" si="151"/>
        <v>3.7612959143020714</v>
      </c>
      <c r="AO63" s="68">
        <f t="shared" si="117"/>
        <v>49.680286949528032</v>
      </c>
      <c r="AP63" s="69">
        <f t="shared" si="118"/>
        <v>73.362975808136227</v>
      </c>
      <c r="AQ63" s="69">
        <f t="shared" si="119"/>
        <v>123.04326275766427</v>
      </c>
      <c r="AS63" t="str">
        <f t="shared" si="143"/>
        <v>62 Leisure, travel and related personal service occupations</v>
      </c>
      <c r="AT63" s="18">
        <f t="shared" si="152"/>
        <v>2.5523637030691422</v>
      </c>
      <c r="AU63" s="18">
        <f t="shared" si="152"/>
        <v>3.8196471835752388</v>
      </c>
      <c r="AV63" s="18">
        <f t="shared" si="152"/>
        <v>3.6975573339585406</v>
      </c>
      <c r="AW63" s="18">
        <f t="shared" si="152"/>
        <v>3.8152516907970835</v>
      </c>
      <c r="AX63" s="18">
        <f t="shared" si="152"/>
        <v>4.7595868636577254</v>
      </c>
      <c r="AZ63" s="68">
        <f t="shared" si="121"/>
        <v>62.042796778639712</v>
      </c>
      <c r="BA63" s="69">
        <f t="shared" si="122"/>
        <v>77.690095468837583</v>
      </c>
      <c r="BB63" s="69">
        <f t="shared" si="123"/>
        <v>139.73289224747728</v>
      </c>
      <c r="BD63" t="str">
        <f t="shared" si="144"/>
        <v>62 Leisure, travel and related personal service occupations</v>
      </c>
      <c r="BE63" s="18">
        <f t="shared" si="153"/>
        <v>2.4582717690160236</v>
      </c>
      <c r="BF63" s="18">
        <f t="shared" si="153"/>
        <v>2.9442725700315266</v>
      </c>
      <c r="BG63" s="18">
        <f t="shared" si="153"/>
        <v>2.941155780402906</v>
      </c>
      <c r="BH63" s="18">
        <f t="shared" si="153"/>
        <v>2.4886826026540878</v>
      </c>
      <c r="BI63" s="18">
        <f t="shared" si="153"/>
        <v>2.1924761819779253</v>
      </c>
      <c r="BK63" s="68">
        <f t="shared" si="125"/>
        <v>-20.551202463242955</v>
      </c>
      <c r="BL63" s="69">
        <f t="shared" si="126"/>
        <v>38.158965605292586</v>
      </c>
      <c r="BM63" s="69">
        <f t="shared" si="127"/>
        <v>17.607763142049635</v>
      </c>
      <c r="BO63" t="str">
        <f t="shared" si="145"/>
        <v>62 Leisure, travel and related personal service occupations</v>
      </c>
      <c r="BP63" s="18">
        <f t="shared" si="154"/>
        <v>2.5839413984189354</v>
      </c>
      <c r="BQ63" s="18">
        <f t="shared" si="154"/>
        <v>3.1796810282704175</v>
      </c>
      <c r="BR63" s="18">
        <f t="shared" si="154"/>
        <v>3.165662454332554</v>
      </c>
      <c r="BS63" s="18">
        <f t="shared" si="154"/>
        <v>2.6614298778925418</v>
      </c>
      <c r="BT63" s="18">
        <f t="shared" si="154"/>
        <v>2.4831165492466245</v>
      </c>
      <c r="BV63" s="68">
        <f t="shared" si="129"/>
        <v>-39.175338263029069</v>
      </c>
      <c r="BW63" s="69">
        <f t="shared" si="130"/>
        <v>36.45759625464536</v>
      </c>
      <c r="BX63" s="69">
        <f t="shared" si="131"/>
        <v>-2.7177420083837105</v>
      </c>
      <c r="BZ63" t="str">
        <f t="shared" si="146"/>
        <v>62 Leisure, travel and related personal service occupations</v>
      </c>
      <c r="CA63" s="18">
        <f t="shared" si="155"/>
        <v>2.5397081392092296</v>
      </c>
      <c r="CB63" s="18">
        <f t="shared" si="155"/>
        <v>3.3046603303857363</v>
      </c>
      <c r="CC63" s="18">
        <f t="shared" si="155"/>
        <v>3.235212079277658</v>
      </c>
      <c r="CD63" s="18">
        <f t="shared" si="155"/>
        <v>3.6030080238892288</v>
      </c>
      <c r="CE63" s="18">
        <f t="shared" si="155"/>
        <v>4.3663634239567291</v>
      </c>
      <c r="CG63" s="68">
        <f t="shared" si="133"/>
        <v>-25.458566125019878</v>
      </c>
      <c r="CH63" s="69">
        <f t="shared" si="134"/>
        <v>37.309163167902831</v>
      </c>
      <c r="CI63" s="69">
        <f t="shared" si="135"/>
        <v>11.850597042882956</v>
      </c>
      <c r="CK63" t="str">
        <f t="shared" si="147"/>
        <v>62 Leisure, travel and related personal service occupations</v>
      </c>
      <c r="CL63" s="18">
        <f t="shared" si="156"/>
        <v>2.4547405207516899</v>
      </c>
      <c r="CM63" s="18">
        <f t="shared" si="156"/>
        <v>2.6757129408002491</v>
      </c>
      <c r="CN63" s="18">
        <f t="shared" si="156"/>
        <v>2.5109175384037856</v>
      </c>
      <c r="CO63" s="18">
        <f t="shared" si="156"/>
        <v>2.0010559101865151</v>
      </c>
      <c r="CP63" s="18">
        <f t="shared" si="156"/>
        <v>1.3901886121807454</v>
      </c>
      <c r="CR63" s="68">
        <f t="shared" si="137"/>
        <v>-62.524967473181157</v>
      </c>
      <c r="CS63" s="69">
        <f t="shared" si="138"/>
        <v>20.564027535302582</v>
      </c>
      <c r="CT63" s="69">
        <f t="shared" si="139"/>
        <v>-41.960939937878564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2.1270942738355426E-2</v>
      </c>
      <c r="C64" s="18">
        <f t="shared" si="148"/>
        <v>2.2950847115487494E-2</v>
      </c>
      <c r="D64" s="18">
        <f t="shared" si="148"/>
        <v>1.8558643371475867E-2</v>
      </c>
      <c r="E64" s="18">
        <f t="shared" si="148"/>
        <v>2.241527376980185E-2</v>
      </c>
      <c r="F64" s="18">
        <f t="shared" si="148"/>
        <v>2.4310132813228792E-2</v>
      </c>
      <c r="H64" s="68">
        <f t="shared" si="105"/>
        <v>105.73208938509096</v>
      </c>
      <c r="I64" s="69">
        <f t="shared" si="106"/>
        <v>84.051176483642791</v>
      </c>
      <c r="J64" s="69">
        <f t="shared" si="107"/>
        <v>189.78326586873374</v>
      </c>
      <c r="L64" t="str">
        <f t="shared" si="140"/>
        <v>63 Community and civil enforcement occupations</v>
      </c>
      <c r="M64" s="18">
        <f t="shared" si="149"/>
        <v>4.4244422763791334E-2</v>
      </c>
      <c r="N64" s="18">
        <f t="shared" si="149"/>
        <v>3.4870756726510799E-2</v>
      </c>
      <c r="O64" s="18">
        <f t="shared" si="149"/>
        <v>3.9920189071688233E-2</v>
      </c>
      <c r="P64" s="18">
        <f t="shared" si="149"/>
        <v>3.5332934080767632E-2</v>
      </c>
      <c r="Q64" s="18">
        <f t="shared" si="149"/>
        <v>4.0684181219297823E-2</v>
      </c>
      <c r="S64" s="68">
        <f t="shared" si="109"/>
        <v>61.472647935967004</v>
      </c>
      <c r="T64" s="69">
        <f t="shared" si="110"/>
        <v>61.198236759047489</v>
      </c>
      <c r="U64" s="69">
        <f t="shared" si="111"/>
        <v>122.67088469501451</v>
      </c>
      <c r="W64" t="str">
        <f t="shared" si="141"/>
        <v>63 Community and civil enforcement occupations</v>
      </c>
      <c r="X64" s="18">
        <f t="shared" si="150"/>
        <v>9.2909930145314887E-2</v>
      </c>
      <c r="Y64" s="18">
        <f t="shared" si="150"/>
        <v>8.4066502418172873E-2</v>
      </c>
      <c r="Z64" s="18">
        <f t="shared" si="150"/>
        <v>8.8702172260295989E-2</v>
      </c>
      <c r="AA64" s="18">
        <f t="shared" si="150"/>
        <v>8.3189716147240619E-2</v>
      </c>
      <c r="AB64" s="18">
        <f t="shared" si="150"/>
        <v>9.2770360808307625E-2</v>
      </c>
      <c r="AD64" s="68">
        <f t="shared" si="113"/>
        <v>39.832514772807791</v>
      </c>
      <c r="AE64" s="69">
        <f t="shared" si="114"/>
        <v>68.479002842921403</v>
      </c>
      <c r="AF64" s="69">
        <f t="shared" si="115"/>
        <v>108.31151761572919</v>
      </c>
      <c r="AH64" t="str">
        <f t="shared" si="142"/>
        <v>63 Community and civil enforcement occupations</v>
      </c>
      <c r="AI64" s="18">
        <f t="shared" si="151"/>
        <v>7.8848183003145098E-2</v>
      </c>
      <c r="AJ64" s="18">
        <f t="shared" si="151"/>
        <v>6.8912246668035859E-2</v>
      </c>
      <c r="AK64" s="18">
        <f t="shared" si="151"/>
        <v>9.2218136860647226E-2</v>
      </c>
      <c r="AL64" s="18">
        <f t="shared" si="151"/>
        <v>7.494897147688423E-2</v>
      </c>
      <c r="AM64" s="18">
        <f t="shared" si="151"/>
        <v>8.8198050440875905E-2</v>
      </c>
      <c r="AO64" s="68">
        <f t="shared" si="117"/>
        <v>12.41787630101161</v>
      </c>
      <c r="AP64" s="69">
        <f t="shared" si="118"/>
        <v>50.821784282066893</v>
      </c>
      <c r="AQ64" s="69">
        <f t="shared" si="119"/>
        <v>63.239660583078496</v>
      </c>
      <c r="AS64" t="str">
        <f t="shared" si="143"/>
        <v>63 Community and civil enforcement occupations</v>
      </c>
      <c r="AT64" s="18">
        <f t="shared" si="152"/>
        <v>8.5814094790489737E-2</v>
      </c>
      <c r="AU64" s="18">
        <f t="shared" si="152"/>
        <v>6.7848214313259908E-2</v>
      </c>
      <c r="AV64" s="18">
        <f t="shared" si="152"/>
        <v>7.8107584892331772E-2</v>
      </c>
      <c r="AW64" s="18">
        <f t="shared" si="152"/>
        <v>5.5378706215203702E-2</v>
      </c>
      <c r="AX64" s="18">
        <f t="shared" si="152"/>
        <v>5.3643363312983527E-2</v>
      </c>
      <c r="AZ64" s="68">
        <f t="shared" si="121"/>
        <v>-13.543394573475256</v>
      </c>
      <c r="BA64" s="69">
        <f t="shared" si="122"/>
        <v>45.565702674140205</v>
      </c>
      <c r="BB64" s="69">
        <f t="shared" si="123"/>
        <v>32.022308100664951</v>
      </c>
      <c r="BD64" t="str">
        <f t="shared" si="144"/>
        <v>63 Community and civil enforcement occupations</v>
      </c>
      <c r="BE64" s="18">
        <f t="shared" si="153"/>
        <v>9.6934542691119702E-2</v>
      </c>
      <c r="BF64" s="18">
        <f t="shared" si="153"/>
        <v>6.7297812994731809E-2</v>
      </c>
      <c r="BG64" s="18">
        <f t="shared" si="153"/>
        <v>8.9122436549605416E-2</v>
      </c>
      <c r="BH64" s="18">
        <f t="shared" si="153"/>
        <v>6.1472032110722066E-2</v>
      </c>
      <c r="BI64" s="18">
        <f t="shared" si="153"/>
        <v>7.3355398710860331E-2</v>
      </c>
      <c r="BK64" s="68">
        <f t="shared" si="125"/>
        <v>-12.276590485756074</v>
      </c>
      <c r="BL64" s="69">
        <f t="shared" si="126"/>
        <v>28.380898107415831</v>
      </c>
      <c r="BM64" s="69">
        <f t="shared" si="127"/>
        <v>16.104307621659757</v>
      </c>
      <c r="BO64" t="str">
        <f t="shared" si="145"/>
        <v>63 Community and civil enforcement occupations</v>
      </c>
      <c r="BP64" s="18">
        <f t="shared" si="154"/>
        <v>0.12450014600689044</v>
      </c>
      <c r="BQ64" s="18">
        <f t="shared" si="154"/>
        <v>0.10424917680984928</v>
      </c>
      <c r="BR64" s="18">
        <f t="shared" si="154"/>
        <v>0.13436454127998265</v>
      </c>
      <c r="BS64" s="18">
        <f t="shared" si="154"/>
        <v>0.10452897775641813</v>
      </c>
      <c r="BT64" s="18">
        <f t="shared" si="154"/>
        <v>0.12992583692799592</v>
      </c>
      <c r="BV64" s="68">
        <f t="shared" si="129"/>
        <v>-25.017821744649403</v>
      </c>
      <c r="BW64" s="69">
        <f t="shared" si="130"/>
        <v>31.206826693012836</v>
      </c>
      <c r="BX64" s="69">
        <f t="shared" si="131"/>
        <v>6.1890049483634328</v>
      </c>
      <c r="BZ64" t="str">
        <f t="shared" si="146"/>
        <v>63 Community and civil enforcement occupations</v>
      </c>
      <c r="CA64" s="18">
        <f t="shared" si="155"/>
        <v>0.14449915209718842</v>
      </c>
      <c r="CB64" s="18">
        <f t="shared" si="155"/>
        <v>0.13254070560266765</v>
      </c>
      <c r="CC64" s="18">
        <f t="shared" si="155"/>
        <v>0.18134162239073051</v>
      </c>
      <c r="CD64" s="18">
        <f t="shared" si="155"/>
        <v>0.14225575300087573</v>
      </c>
      <c r="CE64" s="18">
        <f t="shared" si="155"/>
        <v>0.17861108154172636</v>
      </c>
      <c r="CG64" s="68">
        <f t="shared" si="133"/>
        <v>-45.600924248393206</v>
      </c>
      <c r="CH64" s="69">
        <f t="shared" si="134"/>
        <v>26.601089180220612</v>
      </c>
      <c r="CI64" s="69">
        <f t="shared" si="135"/>
        <v>-18.999835068172594</v>
      </c>
      <c r="CK64" t="str">
        <f t="shared" si="147"/>
        <v>63 Community and civil enforcement occupations</v>
      </c>
      <c r="CL64" s="18">
        <f t="shared" si="156"/>
        <v>0.13730807612224957</v>
      </c>
      <c r="CM64" s="18">
        <f t="shared" si="156"/>
        <v>9.9819590358162069E-2</v>
      </c>
      <c r="CN64" s="18">
        <f t="shared" si="156"/>
        <v>0.13945948659869176</v>
      </c>
      <c r="CO64" s="18">
        <f t="shared" si="156"/>
        <v>7.3499821839505125E-2</v>
      </c>
      <c r="CP64" s="18">
        <f t="shared" si="156"/>
        <v>7.0826849801316608E-2</v>
      </c>
      <c r="CR64" s="68">
        <f t="shared" si="137"/>
        <v>-65.62437477635909</v>
      </c>
      <c r="CS64" s="69">
        <f t="shared" si="138"/>
        <v>12.528651968442063</v>
      </c>
      <c r="CT64" s="69">
        <f t="shared" si="139"/>
        <v>-53.095722807917035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1.2865922378205965</v>
      </c>
      <c r="C65" s="18">
        <f t="shared" si="157"/>
        <v>1.2543557499291298</v>
      </c>
      <c r="D65" s="18">
        <f t="shared" si="157"/>
        <v>0.93169297131356787</v>
      </c>
      <c r="E65" s="18">
        <f t="shared" si="157"/>
        <v>0.93078854196992167</v>
      </c>
      <c r="F65" s="18">
        <f t="shared" si="157"/>
        <v>0.93513919954199676</v>
      </c>
      <c r="H65" s="68">
        <f t="shared" si="105"/>
        <v>57.639255333276218</v>
      </c>
      <c r="I65" s="69">
        <f t="shared" si="106"/>
        <v>55.487503597361389</v>
      </c>
      <c r="J65" s="69">
        <f t="shared" si="107"/>
        <v>113.12675893063759</v>
      </c>
      <c r="L65" t="str">
        <f t="shared" si="140"/>
        <v>71 Sales occupations</v>
      </c>
      <c r="M65" s="18">
        <f t="shared" ref="M65:Q70" si="158">M28/M$35*100</f>
        <v>2.5708818959792485</v>
      </c>
      <c r="N65" s="18">
        <f t="shared" si="158"/>
        <v>2.3539636942825908</v>
      </c>
      <c r="O65" s="18">
        <f t="shared" si="158"/>
        <v>2.1892274695992429</v>
      </c>
      <c r="P65" s="18">
        <f t="shared" si="158"/>
        <v>2.3215567071484893</v>
      </c>
      <c r="Q65" s="18">
        <f t="shared" si="158"/>
        <v>2.6755567040249448</v>
      </c>
      <c r="S65" s="68">
        <f t="shared" si="109"/>
        <v>93.637402068204722</v>
      </c>
      <c r="T65" s="69">
        <f t="shared" si="110"/>
        <v>64.912531878813397</v>
      </c>
      <c r="U65" s="69">
        <f t="shared" si="111"/>
        <v>158.54993394701813</v>
      </c>
      <c r="W65" t="str">
        <f t="shared" si="141"/>
        <v>71 Sales occupations</v>
      </c>
      <c r="X65" s="18">
        <f t="shared" ref="X65:AB70" si="159">X28/X$35*100</f>
        <v>4.9676762333586222</v>
      </c>
      <c r="Y65" s="18">
        <f t="shared" si="159"/>
        <v>4.6594687882738404</v>
      </c>
      <c r="Z65" s="18">
        <f t="shared" si="159"/>
        <v>4.4849251334882689</v>
      </c>
      <c r="AA65" s="18">
        <f t="shared" si="159"/>
        <v>4.6558847992195354</v>
      </c>
      <c r="AB65" s="18">
        <f t="shared" si="159"/>
        <v>5.2995533301936142</v>
      </c>
      <c r="AD65" s="68">
        <f t="shared" si="113"/>
        <v>57.985506593702659</v>
      </c>
      <c r="AE65" s="69">
        <f t="shared" si="114"/>
        <v>70.351864184963659</v>
      </c>
      <c r="AF65" s="69">
        <f t="shared" si="115"/>
        <v>128.33737077866633</v>
      </c>
      <c r="AH65" t="str">
        <f t="shared" si="142"/>
        <v>71 Sales occupations</v>
      </c>
      <c r="AI65" s="18">
        <f t="shared" ref="AI65:AM70" si="160">AI28/AI$35*100</f>
        <v>5.306091116476205</v>
      </c>
      <c r="AJ65" s="18">
        <f t="shared" si="160"/>
        <v>5.4186685497154174</v>
      </c>
      <c r="AK65" s="18">
        <f t="shared" si="160"/>
        <v>5.2645411676196181</v>
      </c>
      <c r="AL65" s="18">
        <f t="shared" si="160"/>
        <v>5.5630525264896615</v>
      </c>
      <c r="AM65" s="18">
        <f t="shared" si="160"/>
        <v>6.7449869725236713</v>
      </c>
      <c r="AO65" s="68">
        <f t="shared" si="117"/>
        <v>50.595960934018592</v>
      </c>
      <c r="AP65" s="69">
        <f t="shared" si="118"/>
        <v>70.16142535262415</v>
      </c>
      <c r="AQ65" s="69">
        <f t="shared" si="119"/>
        <v>120.75738628664274</v>
      </c>
      <c r="AS65" t="str">
        <f t="shared" si="143"/>
        <v>71 Sales occupations</v>
      </c>
      <c r="AT65" s="18">
        <f t="shared" ref="AT65:AX70" si="161">AT28/AT$35*100</f>
        <v>4.8341360861601697</v>
      </c>
      <c r="AU65" s="18">
        <f t="shared" si="161"/>
        <v>4.501115759016268</v>
      </c>
      <c r="AV65" s="18">
        <f t="shared" si="161"/>
        <v>4.3158281106720358</v>
      </c>
      <c r="AW65" s="18">
        <f t="shared" si="161"/>
        <v>4.1713318775504264</v>
      </c>
      <c r="AX65" s="18">
        <f t="shared" si="161"/>
        <v>4.5035232431786563</v>
      </c>
      <c r="AZ65" s="68">
        <f t="shared" si="121"/>
        <v>31.360157056299681</v>
      </c>
      <c r="BA65" s="69">
        <f t="shared" si="122"/>
        <v>52.898425313004552</v>
      </c>
      <c r="BB65" s="69">
        <f t="shared" si="123"/>
        <v>84.258582369304236</v>
      </c>
      <c r="BD65" t="str">
        <f t="shared" si="144"/>
        <v>71 Sales occupations</v>
      </c>
      <c r="BE65" s="18">
        <f t="shared" ref="BE65:BI70" si="162">BE28/BE$35*100</f>
        <v>8.9672467388588544</v>
      </c>
      <c r="BF65" s="18">
        <f t="shared" si="162"/>
        <v>8.2677231507277682</v>
      </c>
      <c r="BG65" s="18">
        <f t="shared" si="162"/>
        <v>8.3309573634476113</v>
      </c>
      <c r="BH65" s="18">
        <f t="shared" si="162"/>
        <v>8.161399387040607</v>
      </c>
      <c r="BI65" s="18">
        <f t="shared" si="162"/>
        <v>8.3987353204972557</v>
      </c>
      <c r="BK65" s="68">
        <f t="shared" si="125"/>
        <v>7.445802880222069</v>
      </c>
      <c r="BL65" s="69">
        <f t="shared" si="126"/>
        <v>46.502032091534886</v>
      </c>
      <c r="BM65" s="69">
        <f t="shared" si="127"/>
        <v>53.947834971756961</v>
      </c>
      <c r="BO65" t="str">
        <f t="shared" si="145"/>
        <v>71 Sales occupations</v>
      </c>
      <c r="BP65" s="18">
        <f t="shared" ref="BP65:BT70" si="163">BP28/BP$35*100</f>
        <v>9.5184454018967024</v>
      </c>
      <c r="BQ65" s="18">
        <f t="shared" si="163"/>
        <v>8.4738563074019879</v>
      </c>
      <c r="BR65" s="18">
        <f t="shared" si="163"/>
        <v>8.4977766028331576</v>
      </c>
      <c r="BS65" s="18">
        <f t="shared" si="163"/>
        <v>8.3588741948693333</v>
      </c>
      <c r="BT65" s="18">
        <f t="shared" si="163"/>
        <v>8.3765981718768305</v>
      </c>
      <c r="BV65" s="68">
        <f t="shared" si="129"/>
        <v>-23.561954045731767</v>
      </c>
      <c r="BW65" s="69">
        <f t="shared" si="130"/>
        <v>44.09984910029425</v>
      </c>
      <c r="BX65" s="69">
        <f t="shared" si="131"/>
        <v>20.537895054562487</v>
      </c>
      <c r="BZ65" t="str">
        <f t="shared" si="146"/>
        <v>71 Sales occupations</v>
      </c>
      <c r="CA65" s="18">
        <f t="shared" ref="CA65:CE70" si="164">CA28/CA$35*100</f>
        <v>9.843606394225823</v>
      </c>
      <c r="CB65" s="18">
        <f t="shared" si="164"/>
        <v>8.9478375366463183</v>
      </c>
      <c r="CC65" s="18">
        <f t="shared" si="164"/>
        <v>8.6681964372660474</v>
      </c>
      <c r="CD65" s="18">
        <f t="shared" si="164"/>
        <v>8.4560186300454863</v>
      </c>
      <c r="CE65" s="18">
        <f t="shared" si="164"/>
        <v>4.7476497818826857</v>
      </c>
      <c r="CG65" s="68">
        <f t="shared" si="133"/>
        <v>-69.749639959820243</v>
      </c>
      <c r="CH65" s="69">
        <f t="shared" si="134"/>
        <v>24.37011395544668</v>
      </c>
      <c r="CI65" s="69">
        <f t="shared" si="135"/>
        <v>-45.379526004373567</v>
      </c>
      <c r="CK65" t="str">
        <f t="shared" si="147"/>
        <v>71 Sales occupations</v>
      </c>
      <c r="CL65" s="18">
        <f t="shared" ref="CL65:CP70" si="165">CL28/CL$35*100</f>
        <v>10.750794248572682</v>
      </c>
      <c r="CM65" s="18">
        <f t="shared" si="165"/>
        <v>9.7028726854227436</v>
      </c>
      <c r="CN65" s="18">
        <f t="shared" si="165"/>
        <v>9.2091363939466291</v>
      </c>
      <c r="CO65" s="18">
        <f t="shared" si="165"/>
        <v>8.1683084941160544</v>
      </c>
      <c r="CP65" s="18">
        <f t="shared" si="165"/>
        <v>7.5606761899379347</v>
      </c>
      <c r="CR65" s="68">
        <f t="shared" si="137"/>
        <v>-44.429734056168549</v>
      </c>
      <c r="CS65" s="69">
        <f t="shared" si="138"/>
        <v>20.427331003394059</v>
      </c>
      <c r="CT65" s="69">
        <f t="shared" si="139"/>
        <v>-24.002403052774486</v>
      </c>
    </row>
    <row r="66" spans="1:98" x14ac:dyDescent="0.2">
      <c r="A66" t="str">
        <f t="shared" si="103"/>
        <v>72 Customer service occupations</v>
      </c>
      <c r="B66" s="18">
        <f t="shared" si="157"/>
        <v>0.39587043686216217</v>
      </c>
      <c r="C66" s="18">
        <f t="shared" si="157"/>
        <v>0.36400548946123634</v>
      </c>
      <c r="D66" s="18">
        <f t="shared" si="157"/>
        <v>0.36720429921449055</v>
      </c>
      <c r="E66" s="18">
        <f t="shared" si="157"/>
        <v>0.45573453474080156</v>
      </c>
      <c r="F66" s="18">
        <f t="shared" si="157"/>
        <v>0.49965896075512717</v>
      </c>
      <c r="H66" s="68">
        <f t="shared" si="105"/>
        <v>113.71098923810538</v>
      </c>
      <c r="I66" s="69">
        <f t="shared" si="106"/>
        <v>67.175916466882839</v>
      </c>
      <c r="J66" s="69">
        <f t="shared" si="107"/>
        <v>180.88690570498821</v>
      </c>
      <c r="L66" t="str">
        <f t="shared" si="140"/>
        <v>72 Customer service occupations</v>
      </c>
      <c r="M66" s="18">
        <f t="shared" si="158"/>
        <v>0.67439738939048</v>
      </c>
      <c r="N66" s="18">
        <f t="shared" si="158"/>
        <v>0.7165373193284722</v>
      </c>
      <c r="O66" s="18">
        <f t="shared" si="158"/>
        <v>0.66331395549850325</v>
      </c>
      <c r="P66" s="18">
        <f t="shared" si="158"/>
        <v>0.78388670670666694</v>
      </c>
      <c r="Q66" s="18">
        <f t="shared" si="158"/>
        <v>0.86532826120654138</v>
      </c>
      <c r="S66" s="68">
        <f t="shared" si="109"/>
        <v>106.69393333969911</v>
      </c>
      <c r="T66" s="69">
        <f t="shared" si="110"/>
        <v>69.86170895631615</v>
      </c>
      <c r="U66" s="69">
        <f t="shared" si="111"/>
        <v>176.55564229601529</v>
      </c>
      <c r="W66" t="str">
        <f t="shared" si="141"/>
        <v>72 Customer service occupations</v>
      </c>
      <c r="X66" s="18">
        <f t="shared" si="159"/>
        <v>1.29779415954528</v>
      </c>
      <c r="Y66" s="18">
        <f t="shared" si="159"/>
        <v>1.3848890871492359</v>
      </c>
      <c r="Z66" s="18">
        <f t="shared" si="159"/>
        <v>1.3176638296643637</v>
      </c>
      <c r="AA66" s="18">
        <f t="shared" si="159"/>
        <v>1.4843667080744773</v>
      </c>
      <c r="AB66" s="18">
        <f t="shared" si="159"/>
        <v>1.6704292837073191</v>
      </c>
      <c r="AD66" s="68">
        <f t="shared" si="113"/>
        <v>69.494905166750314</v>
      </c>
      <c r="AE66" s="69">
        <f t="shared" si="114"/>
        <v>72.393497247116073</v>
      </c>
      <c r="AF66" s="69">
        <f t="shared" si="115"/>
        <v>141.88840241386637</v>
      </c>
      <c r="AH66" t="str">
        <f t="shared" si="142"/>
        <v>72 Customer service occupations</v>
      </c>
      <c r="AI66" s="18">
        <f t="shared" si="160"/>
        <v>1.2904377973388592</v>
      </c>
      <c r="AJ66" s="18">
        <f t="shared" si="160"/>
        <v>1.5414938531696953</v>
      </c>
      <c r="AK66" s="18">
        <f t="shared" si="160"/>
        <v>1.58683870024222</v>
      </c>
      <c r="AL66" s="18">
        <f t="shared" si="160"/>
        <v>1.8766029391232761</v>
      </c>
      <c r="AM66" s="18">
        <f t="shared" si="160"/>
        <v>2.2202128361103255</v>
      </c>
      <c r="AO66" s="68">
        <f t="shared" si="117"/>
        <v>64.457831894307432</v>
      </c>
      <c r="AP66" s="69">
        <f t="shared" si="118"/>
        <v>72.133499381634024</v>
      </c>
      <c r="AQ66" s="69">
        <f t="shared" si="119"/>
        <v>136.59133127594146</v>
      </c>
      <c r="AS66" t="str">
        <f t="shared" si="143"/>
        <v>72 Customer service occupations</v>
      </c>
      <c r="AT66" s="18">
        <f t="shared" si="161"/>
        <v>1.8029400439884682</v>
      </c>
      <c r="AU66" s="18">
        <f t="shared" si="161"/>
        <v>1.9177486256963965</v>
      </c>
      <c r="AV66" s="18">
        <f t="shared" si="161"/>
        <v>1.8552325563746721</v>
      </c>
      <c r="AW66" s="18">
        <f t="shared" si="161"/>
        <v>2.1377034965959703</v>
      </c>
      <c r="AX66" s="18">
        <f t="shared" si="161"/>
        <v>2.141070385581616</v>
      </c>
      <c r="AZ66" s="68">
        <f t="shared" si="121"/>
        <v>45.28071801586654</v>
      </c>
      <c r="BA66" s="69">
        <f t="shared" si="122"/>
        <v>60.867378170536156</v>
      </c>
      <c r="BB66" s="69">
        <f t="shared" si="123"/>
        <v>106.14809618640268</v>
      </c>
      <c r="BD66" t="str">
        <f t="shared" si="144"/>
        <v>72 Customer service occupations</v>
      </c>
      <c r="BE66" s="18">
        <f t="shared" si="162"/>
        <v>1.737566975181442</v>
      </c>
      <c r="BF66" s="18">
        <f t="shared" si="162"/>
        <v>1.7503764012968726</v>
      </c>
      <c r="BG66" s="18">
        <f t="shared" si="162"/>
        <v>1.8894385890817984</v>
      </c>
      <c r="BH66" s="18">
        <f t="shared" si="162"/>
        <v>2.0114625981404446</v>
      </c>
      <c r="BI66" s="18">
        <f t="shared" si="162"/>
        <v>2.1407483933546221</v>
      </c>
      <c r="BK66" s="68">
        <f t="shared" si="125"/>
        <v>20.754498343235177</v>
      </c>
      <c r="BL66" s="69">
        <f t="shared" si="126"/>
        <v>48.709268098045868</v>
      </c>
      <c r="BM66" s="69">
        <f t="shared" si="127"/>
        <v>69.463766441281038</v>
      </c>
      <c r="BO66" t="str">
        <f t="shared" si="145"/>
        <v>72 Customer service occupations</v>
      </c>
      <c r="BP66" s="18">
        <f t="shared" si="163"/>
        <v>1.7536177007367408</v>
      </c>
      <c r="BQ66" s="18">
        <f t="shared" si="163"/>
        <v>1.8346759170114617</v>
      </c>
      <c r="BR66" s="18">
        <f t="shared" si="163"/>
        <v>1.9253084216606695</v>
      </c>
      <c r="BS66" s="18">
        <f t="shared" si="163"/>
        <v>2.0691400114513083</v>
      </c>
      <c r="BT66" s="18">
        <f t="shared" si="163"/>
        <v>2.2043003284159468</v>
      </c>
      <c r="BV66" s="68">
        <f t="shared" si="129"/>
        <v>-11.219485352390389</v>
      </c>
      <c r="BW66" s="69">
        <f t="shared" si="130"/>
        <v>48.493542268540693</v>
      </c>
      <c r="BX66" s="69">
        <f t="shared" si="131"/>
        <v>37.274056916150315</v>
      </c>
      <c r="BZ66" t="str">
        <f t="shared" si="146"/>
        <v>72 Customer service occupations</v>
      </c>
      <c r="CA66" s="18">
        <f t="shared" si="164"/>
        <v>1.4064185365708231</v>
      </c>
      <c r="CB66" s="18">
        <f t="shared" si="164"/>
        <v>1.3786419710105435</v>
      </c>
      <c r="CC66" s="18">
        <f t="shared" si="164"/>
        <v>1.3855711580008498</v>
      </c>
      <c r="CD66" s="18">
        <f t="shared" si="164"/>
        <v>1.4169605852867881</v>
      </c>
      <c r="CE66" s="18">
        <f t="shared" si="164"/>
        <v>1.5735591544408529</v>
      </c>
      <c r="CG66" s="68">
        <f t="shared" si="133"/>
        <v>-37.275839558859772</v>
      </c>
      <c r="CH66" s="69">
        <f t="shared" si="134"/>
        <v>27.230056780514602</v>
      </c>
      <c r="CI66" s="69">
        <f t="shared" si="135"/>
        <v>-10.045782778345165</v>
      </c>
      <c r="CK66" t="str">
        <f t="shared" si="147"/>
        <v>72 Customer service occupations</v>
      </c>
      <c r="CL66" s="18">
        <f t="shared" si="165"/>
        <v>1.040698792621273</v>
      </c>
      <c r="CM66" s="18">
        <f t="shared" si="165"/>
        <v>1.3818572425028326</v>
      </c>
      <c r="CN66" s="18">
        <f t="shared" si="165"/>
        <v>1.4530899325064084</v>
      </c>
      <c r="CO66" s="18">
        <f t="shared" si="165"/>
        <v>2.0034499174825378</v>
      </c>
      <c r="CP66" s="18">
        <f t="shared" si="165"/>
        <v>3.1665360788169035</v>
      </c>
      <c r="CR66" s="68">
        <f t="shared" si="137"/>
        <v>47.500227046283214</v>
      </c>
      <c r="CS66" s="69">
        <f t="shared" si="138"/>
        <v>44.46692145359544</v>
      </c>
      <c r="CT66" s="69">
        <f t="shared" si="139"/>
        <v>91.967148499878675</v>
      </c>
    </row>
    <row r="67" spans="1:98" x14ac:dyDescent="0.2">
      <c r="A67" t="str">
        <f t="shared" si="103"/>
        <v>81 Process, plant and machine operatives</v>
      </c>
      <c r="B67" s="18">
        <f t="shared" si="157"/>
        <v>0.53777830003032079</v>
      </c>
      <c r="C67" s="18">
        <f t="shared" si="157"/>
        <v>0.64463845634037809</v>
      </c>
      <c r="D67" s="18">
        <f t="shared" si="157"/>
        <v>0.48980173556043544</v>
      </c>
      <c r="E67" s="18">
        <f t="shared" si="157"/>
        <v>0.56214588849647562</v>
      </c>
      <c r="F67" s="18">
        <f t="shared" si="157"/>
        <v>0.86246028001292352</v>
      </c>
      <c r="H67" s="68">
        <f t="shared" si="105"/>
        <v>176.55385390780452</v>
      </c>
      <c r="I67" s="69">
        <f t="shared" si="106"/>
        <v>92.854747384696381</v>
      </c>
      <c r="J67" s="69">
        <f t="shared" si="107"/>
        <v>269.40860129250092</v>
      </c>
      <c r="L67" t="str">
        <f t="shared" si="140"/>
        <v>81 Process, plant and machine operatives</v>
      </c>
      <c r="M67" s="18">
        <f t="shared" si="158"/>
        <v>0.75681492527314997</v>
      </c>
      <c r="N67" s="18">
        <f t="shared" si="158"/>
        <v>0.8271513838969019</v>
      </c>
      <c r="O67" s="18">
        <f t="shared" si="158"/>
        <v>0.67368296302339192</v>
      </c>
      <c r="P67" s="18">
        <f t="shared" si="158"/>
        <v>0.92566737756089368</v>
      </c>
      <c r="Q67" s="18">
        <f t="shared" si="158"/>
        <v>1.376546225153225</v>
      </c>
      <c r="S67" s="68">
        <f t="shared" si="109"/>
        <v>223.74361506860313</v>
      </c>
      <c r="T67" s="69">
        <f t="shared" si="110"/>
        <v>102.88263485661476</v>
      </c>
      <c r="U67" s="69">
        <f t="shared" si="111"/>
        <v>326.62624992521785</v>
      </c>
      <c r="W67" t="str">
        <f t="shared" si="141"/>
        <v>81 Process, plant and machine operatives</v>
      </c>
      <c r="X67" s="18">
        <f t="shared" si="159"/>
        <v>0.87341877883580599</v>
      </c>
      <c r="Y67" s="18">
        <f t="shared" si="159"/>
        <v>0.88362963241295001</v>
      </c>
      <c r="Z67" s="18">
        <f t="shared" si="159"/>
        <v>0.78140914995755328</v>
      </c>
      <c r="AA67" s="18">
        <f t="shared" si="159"/>
        <v>1.0197028494107656</v>
      </c>
      <c r="AB67" s="18">
        <f t="shared" si="159"/>
        <v>1.4759757410688492</v>
      </c>
      <c r="AD67" s="68">
        <f t="shared" si="113"/>
        <v>152.54216847350551</v>
      </c>
      <c r="AE67" s="69">
        <f t="shared" si="114"/>
        <v>92.295143893026875</v>
      </c>
      <c r="AF67" s="69">
        <f t="shared" si="115"/>
        <v>244.83731236653239</v>
      </c>
      <c r="AH67" t="str">
        <f t="shared" si="142"/>
        <v>81 Process, plant and machine operatives</v>
      </c>
      <c r="AI67" s="18">
        <f t="shared" si="160"/>
        <v>1.178982505020447</v>
      </c>
      <c r="AJ67" s="18">
        <f t="shared" si="160"/>
        <v>1.203381189823937</v>
      </c>
      <c r="AK67" s="18">
        <f t="shared" si="160"/>
        <v>1.2120274283304404</v>
      </c>
      <c r="AL67" s="18">
        <f t="shared" si="160"/>
        <v>1.5031050577751579</v>
      </c>
      <c r="AM67" s="18">
        <f t="shared" si="160"/>
        <v>1.7387285182734975</v>
      </c>
      <c r="AO67" s="68">
        <f t="shared" si="117"/>
        <v>68.621156745362768</v>
      </c>
      <c r="AP67" s="69">
        <f t="shared" si="118"/>
        <v>66.895494775202522</v>
      </c>
      <c r="AQ67" s="69">
        <f t="shared" si="119"/>
        <v>135.51665152056529</v>
      </c>
      <c r="AS67" t="str">
        <f t="shared" si="143"/>
        <v>81 Process, plant and machine operatives</v>
      </c>
      <c r="AT67" s="18">
        <f t="shared" si="161"/>
        <v>2.8566752691922317</v>
      </c>
      <c r="AU67" s="18">
        <f t="shared" si="161"/>
        <v>2.6671410586114583</v>
      </c>
      <c r="AV67" s="18">
        <f t="shared" si="161"/>
        <v>2.5914477700327625</v>
      </c>
      <c r="AW67" s="18">
        <f t="shared" si="161"/>
        <v>2.9612004878014013</v>
      </c>
      <c r="AX67" s="18">
        <f t="shared" si="161"/>
        <v>3.3101496096109941</v>
      </c>
      <c r="AZ67" s="68">
        <f t="shared" si="121"/>
        <v>60.797966742019192</v>
      </c>
      <c r="BA67" s="69">
        <f t="shared" si="122"/>
        <v>65.231553346554236</v>
      </c>
      <c r="BB67" s="69">
        <f t="shared" si="123"/>
        <v>126.02952008857342</v>
      </c>
      <c r="BD67" t="str">
        <f t="shared" si="144"/>
        <v>81 Process, plant and machine operatives</v>
      </c>
      <c r="BE67" s="18">
        <f t="shared" si="162"/>
        <v>4.8357275362577221</v>
      </c>
      <c r="BF67" s="18">
        <f t="shared" si="162"/>
        <v>4.6819631130839108</v>
      </c>
      <c r="BG67" s="18">
        <f t="shared" si="162"/>
        <v>4.1947759034347083</v>
      </c>
      <c r="BH67" s="18">
        <f t="shared" si="162"/>
        <v>4.760153048449915</v>
      </c>
      <c r="BI67" s="18">
        <f t="shared" si="162"/>
        <v>4.9236267666399538</v>
      </c>
      <c r="BK67" s="68">
        <f t="shared" si="125"/>
        <v>25.096981811638543</v>
      </c>
      <c r="BL67" s="69">
        <f t="shared" si="126"/>
        <v>44.008016935027086</v>
      </c>
      <c r="BM67" s="69">
        <f t="shared" si="127"/>
        <v>69.104998746665629</v>
      </c>
      <c r="BO67" t="str">
        <f t="shared" si="145"/>
        <v>81 Process, plant and machine operatives</v>
      </c>
      <c r="BP67" s="18">
        <f t="shared" si="163"/>
        <v>6.4328430460597703</v>
      </c>
      <c r="BQ67" s="18">
        <f t="shared" si="163"/>
        <v>6.4710045171697343</v>
      </c>
      <c r="BR67" s="18">
        <f t="shared" si="163"/>
        <v>5.8732771669141135</v>
      </c>
      <c r="BS67" s="18">
        <f t="shared" si="163"/>
        <v>6.6296475381299347</v>
      </c>
      <c r="BT67" s="18">
        <f t="shared" si="163"/>
        <v>7.0002456038766123</v>
      </c>
      <c r="BV67" s="68">
        <f t="shared" si="129"/>
        <v>-7.5770163122881558</v>
      </c>
      <c r="BW67" s="69">
        <f t="shared" si="130"/>
        <v>40.550489080153568</v>
      </c>
      <c r="BX67" s="69">
        <f t="shared" si="131"/>
        <v>32.973472767865417</v>
      </c>
      <c r="BZ67" t="str">
        <f t="shared" si="146"/>
        <v>81 Process, plant and machine operatives</v>
      </c>
      <c r="CA67" s="18">
        <f t="shared" si="164"/>
        <v>7.813116067365435</v>
      </c>
      <c r="CB67" s="18">
        <f t="shared" si="164"/>
        <v>7.8577084388172249</v>
      </c>
      <c r="CC67" s="18">
        <f t="shared" si="164"/>
        <v>7.2585199308236907</v>
      </c>
      <c r="CD67" s="18">
        <f t="shared" si="164"/>
        <v>7.2566549929661193</v>
      </c>
      <c r="CE67" s="18">
        <f t="shared" si="164"/>
        <v>5.1255986786217056</v>
      </c>
      <c r="CG67" s="68">
        <f t="shared" si="133"/>
        <v>-60.998874243755161</v>
      </c>
      <c r="CH67" s="69">
        <f t="shared" si="134"/>
        <v>25.719083594373664</v>
      </c>
      <c r="CI67" s="69">
        <f t="shared" si="135"/>
        <v>-35.279790649381496</v>
      </c>
      <c r="CK67" t="str">
        <f t="shared" si="147"/>
        <v>81 Process, plant and machine operatives</v>
      </c>
      <c r="CL67" s="18">
        <f t="shared" si="165"/>
        <v>10.147404853389299</v>
      </c>
      <c r="CM67" s="18">
        <f t="shared" si="165"/>
        <v>8.8848654078648526</v>
      </c>
      <c r="CN67" s="18">
        <f t="shared" si="165"/>
        <v>8.2240040347652457</v>
      </c>
      <c r="CO67" s="18">
        <f t="shared" si="165"/>
        <v>4.2100774929176286</v>
      </c>
      <c r="CP67" s="18">
        <f t="shared" si="165"/>
        <v>2.643528798118949</v>
      </c>
      <c r="CR67" s="68">
        <f t="shared" si="137"/>
        <v>-78.242876687462001</v>
      </c>
      <c r="CS67" s="69">
        <f t="shared" si="138"/>
        <v>11.874902545169496</v>
      </c>
      <c r="CT67" s="69">
        <f t="shared" si="139"/>
        <v>-66.367974142292496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0.5437159758551835</v>
      </c>
      <c r="C68" s="18">
        <f t="shared" si="157"/>
        <v>0.50487671035908177</v>
      </c>
      <c r="D68" s="18">
        <f t="shared" si="157"/>
        <v>0.55486149677853458</v>
      </c>
      <c r="E68" s="18">
        <f t="shared" si="157"/>
        <v>0.6412191344449375</v>
      </c>
      <c r="F68" s="18">
        <f t="shared" si="157"/>
        <v>0.76351365681055594</v>
      </c>
      <c r="H68" s="68">
        <f t="shared" si="105"/>
        <v>116.11910086196096</v>
      </c>
      <c r="I68" s="69">
        <f t="shared" si="106"/>
        <v>98.85442742679416</v>
      </c>
      <c r="J68" s="69">
        <f t="shared" si="107"/>
        <v>214.97352828875512</v>
      </c>
      <c r="L68" t="str">
        <f t="shared" si="140"/>
        <v>82 Transport and mobile machine drivers and operatives</v>
      </c>
      <c r="M68" s="18">
        <f t="shared" si="158"/>
        <v>0.57312577150442834</v>
      </c>
      <c r="N68" s="18">
        <f t="shared" si="158"/>
        <v>0.52567033268321717</v>
      </c>
      <c r="O68" s="18">
        <f t="shared" si="158"/>
        <v>0.56047819707262814</v>
      </c>
      <c r="P68" s="18">
        <f t="shared" si="158"/>
        <v>0.59099615850646769</v>
      </c>
      <c r="Q68" s="18">
        <f t="shared" si="158"/>
        <v>0.63843378379376636</v>
      </c>
      <c r="S68" s="68">
        <f t="shared" si="109"/>
        <v>80.477519777398314</v>
      </c>
      <c r="T68" s="69">
        <f t="shared" si="110"/>
        <v>86.202185765270357</v>
      </c>
      <c r="U68" s="69">
        <f t="shared" si="111"/>
        <v>166.67970554266864</v>
      </c>
      <c r="W68" t="str">
        <f t="shared" si="141"/>
        <v>82 Transport and mobile machine drivers and operatives</v>
      </c>
      <c r="X68" s="18">
        <f t="shared" si="159"/>
        <v>0.99288647606663472</v>
      </c>
      <c r="Y68" s="18">
        <f t="shared" si="159"/>
        <v>0.9452111173087131</v>
      </c>
      <c r="Z68" s="18">
        <f t="shared" si="159"/>
        <v>1.0548029724789632</v>
      </c>
      <c r="AA68" s="18">
        <f t="shared" si="159"/>
        <v>1.0925402680863743</v>
      </c>
      <c r="AB68" s="18">
        <f t="shared" si="159"/>
        <v>1.1603681689894478</v>
      </c>
      <c r="AD68" s="68">
        <f t="shared" si="113"/>
        <v>47.081360979831686</v>
      </c>
      <c r="AE68" s="69">
        <f t="shared" si="114"/>
        <v>80.58143128065403</v>
      </c>
      <c r="AF68" s="69">
        <f t="shared" si="115"/>
        <v>127.66279226048572</v>
      </c>
      <c r="AH68" t="str">
        <f t="shared" si="142"/>
        <v>82 Transport and mobile machine drivers and operatives</v>
      </c>
      <c r="AI68" s="18">
        <f t="shared" si="160"/>
        <v>1.4123657499696045</v>
      </c>
      <c r="AJ68" s="18">
        <f t="shared" si="160"/>
        <v>1.4145274765658689</v>
      </c>
      <c r="AK68" s="18">
        <f t="shared" si="160"/>
        <v>1.7930055462527801</v>
      </c>
      <c r="AL68" s="18">
        <f t="shared" si="160"/>
        <v>1.9394419114064814</v>
      </c>
      <c r="AM68" s="18">
        <f t="shared" si="160"/>
        <v>2.1940036986440981</v>
      </c>
      <c r="AO68" s="68">
        <f t="shared" si="117"/>
        <v>43.829661168867958</v>
      </c>
      <c r="AP68" s="69">
        <f t="shared" si="118"/>
        <v>76.599150463937946</v>
      </c>
      <c r="AQ68" s="69">
        <f t="shared" si="119"/>
        <v>120.42881163280592</v>
      </c>
      <c r="AS68" t="str">
        <f t="shared" si="143"/>
        <v>82 Transport and mobile machine drivers and operatives</v>
      </c>
      <c r="AT68" s="18">
        <f t="shared" si="161"/>
        <v>2.3395324348504007</v>
      </c>
      <c r="AU68" s="18">
        <f t="shared" si="161"/>
        <v>2.2624540546602048</v>
      </c>
      <c r="AV68" s="18">
        <f t="shared" si="161"/>
        <v>2.5750530586943787</v>
      </c>
      <c r="AW68" s="18">
        <f t="shared" si="161"/>
        <v>2.6860211343370697</v>
      </c>
      <c r="AX68" s="18">
        <f t="shared" si="161"/>
        <v>2.8152551601076938</v>
      </c>
      <c r="AZ68" s="68">
        <f t="shared" si="121"/>
        <v>37.628054583340351</v>
      </c>
      <c r="BA68" s="69">
        <f t="shared" si="122"/>
        <v>76.995207505396138</v>
      </c>
      <c r="BB68" s="69">
        <f t="shared" si="123"/>
        <v>114.6232620887365</v>
      </c>
      <c r="BD68" t="str">
        <f t="shared" si="144"/>
        <v>82 Transport and mobile machine drivers and operatives</v>
      </c>
      <c r="BE68" s="18">
        <f t="shared" si="162"/>
        <v>3.7600764066689698</v>
      </c>
      <c r="BF68" s="18">
        <f t="shared" si="162"/>
        <v>3.9761179481359279</v>
      </c>
      <c r="BG68" s="18">
        <f t="shared" si="162"/>
        <v>3.8265096745400795</v>
      </c>
      <c r="BH68" s="18">
        <f t="shared" si="162"/>
        <v>4.1865666493286833</v>
      </c>
      <c r="BI68" s="18">
        <f t="shared" si="162"/>
        <v>4.6636750601562875</v>
      </c>
      <c r="BK68" s="68">
        <f t="shared" si="125"/>
        <v>29.896048568960982</v>
      </c>
      <c r="BL68" s="69">
        <f t="shared" si="126"/>
        <v>60.662798956381678</v>
      </c>
      <c r="BM68" s="69">
        <f t="shared" si="127"/>
        <v>90.558847525342642</v>
      </c>
      <c r="BO68" t="str">
        <f t="shared" si="145"/>
        <v>82 Transport and mobile machine drivers and operatives</v>
      </c>
      <c r="BP68" s="18">
        <f t="shared" si="163"/>
        <v>5.7754923255652226</v>
      </c>
      <c r="BQ68" s="18">
        <f t="shared" si="163"/>
        <v>6.2701523506482033</v>
      </c>
      <c r="BR68" s="18">
        <f t="shared" si="163"/>
        <v>6.0293089519842589</v>
      </c>
      <c r="BS68" s="18">
        <f t="shared" si="163"/>
        <v>6.5488047467744064</v>
      </c>
      <c r="BT68" s="18">
        <f t="shared" si="163"/>
        <v>7.6071379176766794</v>
      </c>
      <c r="BV68" s="68">
        <f t="shared" si="129"/>
        <v>-2.163489363974207</v>
      </c>
      <c r="BW68" s="69">
        <f t="shared" si="130"/>
        <v>53.222462714009588</v>
      </c>
      <c r="BX68" s="69">
        <f t="shared" si="131"/>
        <v>51.058973350035387</v>
      </c>
      <c r="BZ68" t="str">
        <f t="shared" si="146"/>
        <v>82 Transport and mobile machine drivers and operatives</v>
      </c>
      <c r="CA68" s="18">
        <f t="shared" si="164"/>
        <v>7.5032332612738593</v>
      </c>
      <c r="CB68" s="18">
        <f t="shared" si="164"/>
        <v>8.0618565670725388</v>
      </c>
      <c r="CC68" s="18">
        <f t="shared" si="164"/>
        <v>8.1821187642509265</v>
      </c>
      <c r="CD68" s="18">
        <f t="shared" si="164"/>
        <v>7.5398699881068678</v>
      </c>
      <c r="CE68" s="18">
        <f t="shared" si="164"/>
        <v>8.2710425954701563</v>
      </c>
      <c r="CG68" s="68">
        <f t="shared" si="133"/>
        <v>-44.16903993164982</v>
      </c>
      <c r="CH68" s="69">
        <f t="shared" si="134"/>
        <v>36.760299083519186</v>
      </c>
      <c r="CI68" s="69">
        <f t="shared" si="135"/>
        <v>-7.4087408481306278</v>
      </c>
      <c r="CK68" t="str">
        <f t="shared" si="147"/>
        <v>82 Transport and mobile machine drivers and operatives</v>
      </c>
      <c r="CL68" s="18">
        <f t="shared" si="165"/>
        <v>8.8857519795452902</v>
      </c>
      <c r="CM68" s="18">
        <f t="shared" si="165"/>
        <v>10.193951845151963</v>
      </c>
      <c r="CN68" s="18">
        <f t="shared" si="165"/>
        <v>10.91923391034616</v>
      </c>
      <c r="CO68" s="18">
        <f t="shared" si="165"/>
        <v>11.4499979462383</v>
      </c>
      <c r="CP68" s="18">
        <f t="shared" si="165"/>
        <v>8.732855405795215</v>
      </c>
      <c r="CR68" s="68">
        <f t="shared" si="137"/>
        <v>-45.866657724994418</v>
      </c>
      <c r="CS68" s="69">
        <f t="shared" si="138"/>
        <v>32.179397457156554</v>
      </c>
      <c r="CT68" s="69">
        <f t="shared" si="139"/>
        <v>-13.687260267837868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7.3874572529943217E-3</v>
      </c>
      <c r="C69" s="18">
        <f t="shared" si="157"/>
        <v>6.1806578340853954E-3</v>
      </c>
      <c r="D69" s="18">
        <f t="shared" si="157"/>
        <v>5.7325790835743226E-3</v>
      </c>
      <c r="E69" s="18">
        <f t="shared" si="157"/>
        <v>2.4262807580820313E-2</v>
      </c>
      <c r="F69" s="18">
        <f t="shared" si="157"/>
        <v>3.5496169510522049E-2</v>
      </c>
      <c r="H69" s="68">
        <f t="shared" si="105"/>
        <v>872.50617246508261</v>
      </c>
      <c r="I69" s="69">
        <f t="shared" si="106"/>
        <v>398.71142274910795</v>
      </c>
      <c r="J69" s="69">
        <f t="shared" si="107"/>
        <v>1271.2175952141906</v>
      </c>
      <c r="L69" t="str">
        <f t="shared" si="140"/>
        <v>91 Elementary trades and related occupations</v>
      </c>
      <c r="M69" s="18">
        <f t="shared" si="158"/>
        <v>0.40483857700766168</v>
      </c>
      <c r="N69" s="18">
        <f t="shared" si="158"/>
        <v>0.35707633619984991</v>
      </c>
      <c r="O69" s="18">
        <f t="shared" si="158"/>
        <v>0.32373884789097995</v>
      </c>
      <c r="P69" s="18">
        <f t="shared" si="158"/>
        <v>0.49745057761940109</v>
      </c>
      <c r="Q69" s="18">
        <f t="shared" si="158"/>
        <v>0.62684559046056687</v>
      </c>
      <c r="S69" s="68">
        <f t="shared" si="109"/>
        <v>206.78331426895446</v>
      </c>
      <c r="T69" s="69">
        <f t="shared" si="110"/>
        <v>118.50960033531545</v>
      </c>
      <c r="U69" s="69">
        <f t="shared" si="111"/>
        <v>325.29291460426992</v>
      </c>
      <c r="W69" t="str">
        <f t="shared" si="141"/>
        <v>91 Elementary trades and related occupations</v>
      </c>
      <c r="X69" s="18">
        <f t="shared" si="159"/>
        <v>0.62926297877174886</v>
      </c>
      <c r="Y69" s="18">
        <f t="shared" si="159"/>
        <v>0.63179842847180234</v>
      </c>
      <c r="Z69" s="18">
        <f t="shared" si="159"/>
        <v>0.59248066421728152</v>
      </c>
      <c r="AA69" s="18">
        <f t="shared" si="159"/>
        <v>1.2076603125638363</v>
      </c>
      <c r="AB69" s="18">
        <f t="shared" si="159"/>
        <v>1.4676630868590155</v>
      </c>
      <c r="AD69" s="68">
        <f t="shared" si="113"/>
        <v>231.19621727256163</v>
      </c>
      <c r="AE69" s="69">
        <f t="shared" si="114"/>
        <v>172.09322186789268</v>
      </c>
      <c r="AF69" s="69">
        <f t="shared" si="115"/>
        <v>403.28943914045431</v>
      </c>
      <c r="AH69" t="str">
        <f t="shared" si="142"/>
        <v>91 Elementary trades and related occupations</v>
      </c>
      <c r="AI69" s="18">
        <f t="shared" si="160"/>
        <v>1.3265498868606382</v>
      </c>
      <c r="AJ69" s="18">
        <f t="shared" si="160"/>
        <v>1.4375147465748275</v>
      </c>
      <c r="AK69" s="18">
        <f t="shared" si="160"/>
        <v>1.3015078026523141</v>
      </c>
      <c r="AL69" s="18">
        <f t="shared" si="160"/>
        <v>2.8634634687031082</v>
      </c>
      <c r="AM69" s="18">
        <f t="shared" si="160"/>
        <v>3.8937157673059226</v>
      </c>
      <c r="AO69" s="68">
        <f t="shared" si="117"/>
        <v>251.64966227075749</v>
      </c>
      <c r="AP69" s="69">
        <f t="shared" si="118"/>
        <v>185.63576775619487</v>
      </c>
      <c r="AQ69" s="69">
        <f t="shared" si="119"/>
        <v>437.28543002695233</v>
      </c>
      <c r="AS69" t="str">
        <f t="shared" si="143"/>
        <v>91 Elementary trades and related occupations</v>
      </c>
      <c r="AT69" s="18">
        <f t="shared" si="161"/>
        <v>1.5262080908760467</v>
      </c>
      <c r="AU69" s="18">
        <f t="shared" si="161"/>
        <v>1.4490535184807154</v>
      </c>
      <c r="AV69" s="18">
        <f t="shared" si="161"/>
        <v>1.4982171724441828</v>
      </c>
      <c r="AW69" s="18">
        <f t="shared" si="161"/>
        <v>2.976334625631964</v>
      </c>
      <c r="AX69" s="18">
        <f t="shared" si="161"/>
        <v>3.5368879620837528</v>
      </c>
      <c r="AZ69" s="68">
        <f t="shared" si="121"/>
        <v>197.18160385220514</v>
      </c>
      <c r="BA69" s="69">
        <f t="shared" si="122"/>
        <v>141.75195532625645</v>
      </c>
      <c r="BB69" s="69">
        <f t="shared" si="123"/>
        <v>338.93355917846162</v>
      </c>
      <c r="BD69" t="str">
        <f t="shared" si="144"/>
        <v>91 Elementary trades and related occupations</v>
      </c>
      <c r="BE69" s="18">
        <f t="shared" si="162"/>
        <v>1.791421288630838</v>
      </c>
      <c r="BF69" s="18">
        <f t="shared" si="162"/>
        <v>1.5553561879240201</v>
      </c>
      <c r="BG69" s="18">
        <f t="shared" si="162"/>
        <v>1.408739082015162</v>
      </c>
      <c r="BH69" s="18">
        <f t="shared" si="162"/>
        <v>2.5845240567685486</v>
      </c>
      <c r="BI69" s="18">
        <f t="shared" si="162"/>
        <v>3.1620636362369039</v>
      </c>
      <c r="BK69" s="68">
        <f t="shared" si="125"/>
        <v>139.22717670016002</v>
      </c>
      <c r="BL69" s="69">
        <f t="shared" si="126"/>
        <v>88.454595191105597</v>
      </c>
      <c r="BM69" s="69">
        <f t="shared" si="127"/>
        <v>227.68177189126558</v>
      </c>
      <c r="BO69" t="str">
        <f t="shared" si="145"/>
        <v>91 Elementary trades and related occupations</v>
      </c>
      <c r="BP69" s="18">
        <f t="shared" si="163"/>
        <v>2.937804751231436</v>
      </c>
      <c r="BQ69" s="18">
        <f t="shared" si="163"/>
        <v>2.5414811162740403</v>
      </c>
      <c r="BR69" s="18">
        <f t="shared" si="163"/>
        <v>2.4134560411610115</v>
      </c>
      <c r="BS69" s="18">
        <f t="shared" si="163"/>
        <v>4.2280821676977913</v>
      </c>
      <c r="BT69" s="18">
        <f t="shared" si="163"/>
        <v>4.974907163712456</v>
      </c>
      <c r="BV69" s="68">
        <f t="shared" si="129"/>
        <v>59.842694255624707</v>
      </c>
      <c r="BW69" s="69">
        <f t="shared" si="130"/>
        <v>67.834945612559721</v>
      </c>
      <c r="BX69" s="69">
        <f t="shared" si="131"/>
        <v>127.67763986818443</v>
      </c>
      <c r="BZ69" t="str">
        <f t="shared" si="146"/>
        <v>91 Elementary trades and related occupations</v>
      </c>
      <c r="CA69" s="18">
        <f t="shared" si="164"/>
        <v>5.4634230303568296</v>
      </c>
      <c r="CB69" s="18">
        <f t="shared" si="164"/>
        <v>5.3290961158807226</v>
      </c>
      <c r="CC69" s="18">
        <f t="shared" si="164"/>
        <v>5.0047301998909495</v>
      </c>
      <c r="CD69" s="18">
        <f t="shared" si="164"/>
        <v>8.5350163234865786</v>
      </c>
      <c r="CE69" s="18">
        <f t="shared" si="164"/>
        <v>12.022336057919885</v>
      </c>
      <c r="CG69" s="68">
        <f t="shared" si="133"/>
        <v>32.674912883306973</v>
      </c>
      <c r="CH69" s="69">
        <f t="shared" si="134"/>
        <v>60.691972891435242</v>
      </c>
      <c r="CI69" s="69">
        <f t="shared" si="135"/>
        <v>93.366885774742215</v>
      </c>
      <c r="CK69" t="str">
        <f t="shared" si="147"/>
        <v>91 Elementary trades and related occupations</v>
      </c>
      <c r="CL69" s="18">
        <f t="shared" si="165"/>
        <v>7.1891830427877323</v>
      </c>
      <c r="CM69" s="18">
        <f t="shared" si="165"/>
        <v>6.9709840149550244</v>
      </c>
      <c r="CN69" s="18">
        <f t="shared" si="165"/>
        <v>6.8359810972042885</v>
      </c>
      <c r="CO69" s="18">
        <f t="shared" si="165"/>
        <v>11.738105031507287</v>
      </c>
      <c r="CP69" s="18">
        <f t="shared" si="165"/>
        <v>12.796014751207569</v>
      </c>
      <c r="CR69" s="68">
        <f t="shared" si="137"/>
        <v>26.699418293953208</v>
      </c>
      <c r="CS69" s="69">
        <f t="shared" si="138"/>
        <v>48.338923729224213</v>
      </c>
      <c r="CT69" s="69">
        <f t="shared" si="139"/>
        <v>75.038342023177435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0.53675618144898163</v>
      </c>
      <c r="C70" s="18">
        <f t="shared" si="157"/>
        <v>0.53153273424070002</v>
      </c>
      <c r="D70" s="18">
        <f t="shared" si="157"/>
        <v>0.48524083026269754</v>
      </c>
      <c r="E70" s="18">
        <f t="shared" si="157"/>
        <v>0.47262413600486636</v>
      </c>
      <c r="F70" s="18">
        <f t="shared" si="157"/>
        <v>0.52439021582928358</v>
      </c>
      <c r="H70" s="68">
        <f t="shared" si="105"/>
        <v>69.72982925273395</v>
      </c>
      <c r="I70" s="69">
        <f t="shared" si="106"/>
        <v>67.521232672868251</v>
      </c>
      <c r="J70" s="69">
        <f t="shared" si="107"/>
        <v>137.25106192560219</v>
      </c>
      <c r="L70" t="str">
        <f t="shared" ref="L70" si="166">A70</f>
        <v>92 Elementary administration and service occupations</v>
      </c>
      <c r="M70" s="18">
        <f t="shared" si="158"/>
        <v>1.9958737553541981</v>
      </c>
      <c r="N70" s="18">
        <f t="shared" si="158"/>
        <v>1.9671035579682032</v>
      </c>
      <c r="O70" s="18">
        <f t="shared" si="158"/>
        <v>1.795453069477047</v>
      </c>
      <c r="P70" s="18">
        <f t="shared" si="158"/>
        <v>1.8290559419804113</v>
      </c>
      <c r="Q70" s="18">
        <f t="shared" si="158"/>
        <v>2.0361797937996542</v>
      </c>
      <c r="S70" s="68">
        <f t="shared" si="109"/>
        <v>79.68343533562448</v>
      </c>
      <c r="T70" s="69">
        <f t="shared" si="110"/>
        <v>70.745958513914744</v>
      </c>
      <c r="U70" s="69">
        <f t="shared" si="111"/>
        <v>150.4293938495392</v>
      </c>
      <c r="W70" t="str">
        <f t="shared" ref="W70" si="167">A70</f>
        <v>92 Elementary administration and service occupations</v>
      </c>
      <c r="X70" s="18">
        <f t="shared" si="159"/>
        <v>3.7623440159247061</v>
      </c>
      <c r="Y70" s="18">
        <f t="shared" si="159"/>
        <v>3.9846090754731058</v>
      </c>
      <c r="Z70" s="18">
        <f t="shared" si="159"/>
        <v>3.6447747084736517</v>
      </c>
      <c r="AA70" s="18">
        <f t="shared" si="159"/>
        <v>3.5888751591698949</v>
      </c>
      <c r="AB70" s="18">
        <f t="shared" si="159"/>
        <v>3.8624469348103285</v>
      </c>
      <c r="AD70" s="68">
        <f t="shared" si="113"/>
        <v>41.685372091856152</v>
      </c>
      <c r="AE70" s="69">
        <f t="shared" si="114"/>
        <v>72.171086859614633</v>
      </c>
      <c r="AF70" s="69">
        <f t="shared" si="115"/>
        <v>113.85645895147078</v>
      </c>
      <c r="AH70" t="str">
        <f t="shared" ref="AH70" si="168">L70</f>
        <v>92 Elementary administration and service occupations</v>
      </c>
      <c r="AI70" s="18">
        <f t="shared" si="160"/>
        <v>5.2727974144864094</v>
      </c>
      <c r="AJ70" s="18">
        <f t="shared" si="160"/>
        <v>6.0308667605663882</v>
      </c>
      <c r="AK70" s="18">
        <f t="shared" si="160"/>
        <v>5.8635271900501058</v>
      </c>
      <c r="AL70" s="18">
        <f t="shared" si="160"/>
        <v>5.9769388631158469</v>
      </c>
      <c r="AM70" s="18">
        <f t="shared" si="160"/>
        <v>6.7764378227232607</v>
      </c>
      <c r="AO70" s="68">
        <f t="shared" si="117"/>
        <v>35.842369810538564</v>
      </c>
      <c r="AP70" s="69">
        <f t="shared" si="118"/>
        <v>65.916352310908053</v>
      </c>
      <c r="AQ70" s="69">
        <f t="shared" si="119"/>
        <v>101.75872212144661</v>
      </c>
      <c r="AS70" t="str">
        <f t="shared" ref="AS70" si="169">W70</f>
        <v>92 Elementary administration and service occupations</v>
      </c>
      <c r="AT70" s="18">
        <f t="shared" si="161"/>
        <v>5.3034859366685696</v>
      </c>
      <c r="AU70" s="18">
        <f t="shared" si="161"/>
        <v>5.6749108865540032</v>
      </c>
      <c r="AV70" s="18">
        <f t="shared" si="161"/>
        <v>5.311596572687173</v>
      </c>
      <c r="AW70" s="18">
        <f t="shared" si="161"/>
        <v>4.9855338147471544</v>
      </c>
      <c r="AX70" s="18">
        <f t="shared" si="161"/>
        <v>5.2778130309226503</v>
      </c>
      <c r="AZ70" s="68">
        <f t="shared" si="121"/>
        <v>25.084733897124906</v>
      </c>
      <c r="BA70" s="69">
        <f t="shared" si="122"/>
        <v>62.055593154238011</v>
      </c>
      <c r="BB70" s="69">
        <f t="shared" si="123"/>
        <v>87.140327051362917</v>
      </c>
      <c r="BD70" t="str">
        <f t="shared" ref="BD70" si="170">AH70</f>
        <v>92 Elementary administration and service occupations</v>
      </c>
      <c r="BE70" s="18">
        <f t="shared" si="162"/>
        <v>8.3888262798921325</v>
      </c>
      <c r="BF70" s="18">
        <f t="shared" si="162"/>
        <v>7.870306388707748</v>
      </c>
      <c r="BG70" s="18">
        <f t="shared" si="162"/>
        <v>7.4238358317761</v>
      </c>
      <c r="BH70" s="18">
        <f t="shared" si="162"/>
        <v>6.2337932939089633</v>
      </c>
      <c r="BI70" s="18">
        <f t="shared" si="162"/>
        <v>5.9283239717252103</v>
      </c>
      <c r="BK70" s="68">
        <f t="shared" si="125"/>
        <v>-14.89128336722578</v>
      </c>
      <c r="BL70" s="69">
        <f t="shared" si="126"/>
        <v>39.677126081444705</v>
      </c>
      <c r="BM70" s="69">
        <f t="shared" si="127"/>
        <v>24.785842714218923</v>
      </c>
      <c r="BO70" t="str">
        <f t="shared" ref="BO70" si="171">AS70</f>
        <v>92 Elementary administration and service occupations</v>
      </c>
      <c r="BP70" s="18">
        <f t="shared" si="163"/>
        <v>13.374227286652621</v>
      </c>
      <c r="BQ70" s="18">
        <f t="shared" si="163"/>
        <v>13.781550546724</v>
      </c>
      <c r="BR70" s="18">
        <f t="shared" si="163"/>
        <v>12.997995737274346</v>
      </c>
      <c r="BS70" s="18">
        <f t="shared" si="163"/>
        <v>12.374720806234143</v>
      </c>
      <c r="BT70" s="18">
        <f t="shared" si="163"/>
        <v>13.03338723177044</v>
      </c>
      <c r="BV70" s="68">
        <f t="shared" si="129"/>
        <v>-22.245038285840504</v>
      </c>
      <c r="BW70" s="69">
        <f t="shared" si="130"/>
        <v>40.428273539611553</v>
      </c>
      <c r="BX70" s="69">
        <f t="shared" si="131"/>
        <v>18.183235253771048</v>
      </c>
      <c r="BZ70" t="str">
        <f t="shared" ref="BZ70" si="172">BD70</f>
        <v>92 Elementary administration and service occupations</v>
      </c>
      <c r="CA70" s="18">
        <f t="shared" si="164"/>
        <v>17.985377279228508</v>
      </c>
      <c r="CB70" s="18">
        <f t="shared" si="164"/>
        <v>18.602941708728562</v>
      </c>
      <c r="CC70" s="18">
        <f t="shared" si="164"/>
        <v>17.938811696783468</v>
      </c>
      <c r="CD70" s="18">
        <f t="shared" si="164"/>
        <v>17.427329209838213</v>
      </c>
      <c r="CE70" s="18">
        <f t="shared" si="164"/>
        <v>17.43522880408241</v>
      </c>
      <c r="CG70" s="68">
        <f t="shared" si="133"/>
        <v>-46.319741619739958</v>
      </c>
      <c r="CH70" s="69">
        <f t="shared" si="134"/>
        <v>30.067853402838026</v>
      </c>
      <c r="CI70" s="69">
        <f t="shared" si="135"/>
        <v>-16.251888216901936</v>
      </c>
      <c r="CK70" t="str">
        <f t="shared" ref="CK70" si="173">BO70</f>
        <v>92 Elementary administration and service occupations</v>
      </c>
      <c r="CL70" s="18">
        <f t="shared" si="165"/>
        <v>22.908678678472185</v>
      </c>
      <c r="CM70" s="18">
        <f t="shared" si="165"/>
        <v>19.996933091488799</v>
      </c>
      <c r="CN70" s="18">
        <f t="shared" si="165"/>
        <v>17.656065951932128</v>
      </c>
      <c r="CO70" s="18">
        <f t="shared" si="165"/>
        <v>12.566686285373036</v>
      </c>
      <c r="CP70" s="18">
        <f t="shared" si="165"/>
        <v>10.652160597685608</v>
      </c>
      <c r="CR70" s="68">
        <f t="shared" si="137"/>
        <v>-59.163876828094033</v>
      </c>
      <c r="CS70" s="69">
        <f t="shared" si="138"/>
        <v>17.296460242475987</v>
      </c>
      <c r="CT70" s="69">
        <f t="shared" si="139"/>
        <v>-41.867416585618045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57.058314172961119</v>
      </c>
      <c r="I72" s="67">
        <f>IF(D35&gt;0,I35/D35*100,0)</f>
        <v>58.809836256174421</v>
      </c>
      <c r="J72" s="67">
        <f t="shared" ref="J72" si="175">IF(D35&gt;0,(J35/D35)*100,0)</f>
        <v>115.86815042913557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58.440416946437047</v>
      </c>
      <c r="T72" s="67">
        <f t="shared" ref="T72" si="177">IF(O35&gt;0,T35/O35*100,0)</f>
        <v>61.292831619934837</v>
      </c>
      <c r="U72" s="67">
        <f t="shared" ref="U72" si="178">IF(O35&gt;0,(U35/O35)*100,0)</f>
        <v>119.73324856637188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33.70054514067651</v>
      </c>
      <c r="AE72" s="67">
        <f t="shared" ref="AE72" si="180">IF(Z35&gt;0,AE35/Z35*100,0)</f>
        <v>64.731493911611707</v>
      </c>
      <c r="AF72" s="67">
        <f t="shared" ref="AF72" si="181">IF(Z35&gt;0,(AF35/Z35)*100,0)</f>
        <v>98.432039052288218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17.541907678101765</v>
      </c>
      <c r="AP72" s="67">
        <f t="shared" ref="AP72" si="183">IF(AK35&gt;0,AP35/AK35*100,0)</f>
        <v>57.853834932797618</v>
      </c>
      <c r="AQ72" s="67">
        <f t="shared" ref="AQ72" si="184">IF(AK35&gt;0,(AQ35/AK35)*100,0)</f>
        <v>75.39574261089939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25.885407453948311</v>
      </c>
      <c r="BA72" s="67">
        <f t="shared" ref="BA72" si="186">IF(AV35&gt;0,BA35/AV35*100,0)</f>
        <v>57.900819314507814</v>
      </c>
      <c r="BB72" s="67">
        <f t="shared" ref="BB72" si="187">IF(AV35&gt;0,(BB35/AV35)*100,0)</f>
        <v>83.786226768456132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6.5787131655352384</v>
      </c>
      <c r="BL72" s="67">
        <f t="shared" ref="BL72" si="189">IF(BG35&gt;0,BL35/BG35*100,0)</f>
        <v>46.341586700016556</v>
      </c>
      <c r="BM72" s="67">
        <f t="shared" ref="BM72" si="190">IF(BG35&gt;0,(BM35/BG35)*100,0)</f>
        <v>52.92029986555179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-22.456177896028919</v>
      </c>
      <c r="BW72" s="67">
        <f t="shared" ref="BW72" si="192">IF(BR35&gt;0,BW35/BR35*100,0)</f>
        <v>40.841892717814275</v>
      </c>
      <c r="BX72" s="67">
        <f t="shared" ref="BX72" si="193">IF(BR35&gt;0,(BX35/BR35)*100,0)</f>
        <v>18.385714821785356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-44.769291086521712</v>
      </c>
      <c r="CH72" s="67">
        <f t="shared" ref="CH72" si="195">IF(CC35&gt;0,CH35/CC35*100,0)</f>
        <v>31.324727725819844</v>
      </c>
      <c r="CI72" s="67">
        <f t="shared" ref="CI72" si="196">IF(CC35&gt;0,(CI35/CC35)*100,0)</f>
        <v>-13.444563360701869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-32.313705061764828</v>
      </c>
      <c r="CS72" s="67">
        <f t="shared" ref="CS72" si="198">IF(CN35&gt;0,CS35/CN35*100,0)</f>
        <v>28.313760644640034</v>
      </c>
      <c r="CT72" s="67">
        <f t="shared" ref="CT72" si="199">IF(CN35&gt;0,(CT35/CN35)*100,0)</f>
        <v>-3.9999444171247953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Greater Lincolnshire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Greater Lincolnshire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Greater Lincolnshire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Greater Lincolnshire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Greater Lincolnshire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Greater Lincolnshire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Greater Lincolnshire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Greater Lincolnshire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Greater Lincolnshire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6.7423275894311185</v>
      </c>
      <c r="C82" s="18">
        <f t="shared" si="210"/>
        <v>1.7521342280123475</v>
      </c>
      <c r="D82" s="18">
        <f t="shared" si="210"/>
        <v>1.7004275959778381</v>
      </c>
      <c r="E82" s="18">
        <f t="shared" si="210"/>
        <v>2.8608713627187976</v>
      </c>
      <c r="F82" s="18">
        <f t="shared" ref="F82:F107" si="211">IF(AND(F$6-C$6 &lt;&gt; 0,C8&lt;&gt;0,F8&lt;&gt;0),(EXP(LN(F8/C8)/(F$6-C$6))-1)*100,0)</f>
        <v>2.4274152010860028</v>
      </c>
      <c r="H82" s="18">
        <f t="shared" ref="H82:H107" si="212">IF($F$6-$D$6 &lt;&gt; 0,(EXP(LN(1+(H45/100))/($F$6-$D$6))-1)*100,0)</f>
        <v>2.4725929476723696</v>
      </c>
      <c r="I82" s="18">
        <f t="shared" ref="I82:I107" si="213">IF(D8&gt;0,((1+(I8/D8))^(1/($F$6-$D$6))-1)*100,0)</f>
        <v>3.1956732037902835</v>
      </c>
      <c r="J82" s="18">
        <f t="shared" ref="J82:J107" si="214">IF($F$6-$D$6 &lt;&gt; 0,(EXP(LN(1+(J45/100))/($F$6-$D$6))-1)*100,0)</f>
        <v>4.8864493323779845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9.4970179429532564</v>
      </c>
      <c r="N82" s="18">
        <f t="shared" si="215"/>
        <v>-6.7569980244223338</v>
      </c>
      <c r="O82" s="18">
        <f t="shared" si="215"/>
        <v>1.1759398196165227</v>
      </c>
      <c r="P82" s="18">
        <f t="shared" si="215"/>
        <v>2.6143915475244972</v>
      </c>
      <c r="Q82" s="18">
        <f t="shared" ref="Q82:Q107" si="216">IF(AND(Q$6-N$6 &lt;&gt; 0,N8&lt;&gt;0,Q8&lt;&gt;0),(EXP(LN(Q8/N8)/(Q$6-N$6))-1)*100,0)</f>
        <v>1.5530161701317935</v>
      </c>
      <c r="S82" s="18">
        <f t="shared" ref="S82:S107" si="217">IF($F$6-$D$6 &lt;&gt; 0,(EXP(LN(1+(S45/100))/($F$6-$D$6))-1)*100,0)</f>
        <v>2.1326495516737154</v>
      </c>
      <c r="T82" s="18">
        <f t="shared" ref="T82:T107" si="218">IF(O8&gt;0,((1+(T8/O8))^(1/($F$6-$D$6))-1)*100,0)</f>
        <v>3.0991274534631241</v>
      </c>
      <c r="U82" s="18">
        <f t="shared" ref="U82:U107" si="219">IF($F$6-$D$6 &lt;&gt; 0,(EXP(LN(1+(U45/100))/($F$6-$D$6))-1)*100,0)</f>
        <v>4.5634140746260154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2.9353378584363599</v>
      </c>
      <c r="Y82" s="18">
        <f t="shared" si="220"/>
        <v>13.820323875559758</v>
      </c>
      <c r="Z82" s="18">
        <f t="shared" si="220"/>
        <v>-1.0646136375292659</v>
      </c>
      <c r="AA82" s="18">
        <f t="shared" si="220"/>
        <v>1.8299678478072234</v>
      </c>
      <c r="AB82" s="18">
        <f t="shared" ref="AB82:AB107" si="221">IF(AND(AB$6-Y$6 &lt;&gt; 0,Y8&lt;&gt;0,AB8&lt;&gt;0),(EXP(LN(AB8/Y8)/(AB$6-Y$6))-1)*100,0)</f>
        <v>1.6209813661340222</v>
      </c>
      <c r="AD82" s="18">
        <f t="shared" ref="AD82:AD107" si="222">IF($F$6-$D$6 &lt;&gt; 0,(EXP(LN(1+(AD45/100))/($F$6-$D$6))-1)*100,0)</f>
        <v>0.85581792632489773</v>
      </c>
      <c r="AE82" s="18">
        <f t="shared" ref="AE82:AE107" si="223">IF(Z8&gt;0,((1+(AE8/Z8))^(1/($F$6-$D$6))-1)*100,0)</f>
        <v>3.1161662343566654</v>
      </c>
      <c r="AF82" s="18">
        <f t="shared" ref="AF82:AF107" si="224">IF($F$6-$D$6 &lt;&gt; 0,(EXP(LN(1+(AF45/100))/($F$6-$D$6))-1)*100,0)</f>
        <v>3.6852213220278207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1.8705847095601413</v>
      </c>
      <c r="AJ82" s="18">
        <f t="shared" si="225"/>
        <v>12.178205762118033</v>
      </c>
      <c r="AK82" s="18">
        <f t="shared" si="225"/>
        <v>-2.0375554831239095</v>
      </c>
      <c r="AL82" s="18">
        <f t="shared" si="225"/>
        <v>1.1346172379302244</v>
      </c>
      <c r="AM82" s="18">
        <f t="shared" ref="AM82:AM107" si="226">IF(AND(AM$6-AJ$6 &lt;&gt; 0,AJ8&lt;&gt;0,AM8&lt;&gt;0),(EXP(LN(AM8/AJ8)/(AM$6-AJ$6))-1)*100,0)</f>
        <v>0.78312184117139694</v>
      </c>
      <c r="AO82" s="18">
        <f t="shared" ref="AO82:AO107" si="227">IF($F$6-$D$6 &lt;&gt; 0,(EXP(LN(1+(AO45/100))/($F$6-$D$6))-1)*100,0)</f>
        <v>6.5974243763200491E-2</v>
      </c>
      <c r="AP82" s="18">
        <f t="shared" ref="AP82:AP107" si="228">IF(AK8&gt;0,((1+(AP8/AK8))^(1/($F$6-$D$6))-1)*100,0)</f>
        <v>2.7693872857264212</v>
      </c>
      <c r="AQ82" s="18">
        <f t="shared" ref="AQ82:AQ107" si="229">IF($F$6-$D$6 &lt;&gt; 0,(EXP(LN(1+(AQ45/100))/($F$6-$D$6))-1)*100,0)</f>
        <v>2.8144642346259907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0.69207909646864518</v>
      </c>
      <c r="AU82" s="18">
        <f t="shared" si="230"/>
        <v>20.143270183738249</v>
      </c>
      <c r="AV82" s="18">
        <f t="shared" si="230"/>
        <v>-2.7040390937555836</v>
      </c>
      <c r="AW82" s="18">
        <f t="shared" si="230"/>
        <v>1.330113313776593</v>
      </c>
      <c r="AX82" s="18">
        <f t="shared" ref="AX82:AX107" si="231">IF(AND(AX$6-AU$6 &lt;&gt; 0,AU8&lt;&gt;0,AX8&lt;&gt;0),(EXP(LN(AX8/AU8)/(AX$6-AU$6))-1)*100,0)</f>
        <v>1.1224130210386374</v>
      </c>
      <c r="AZ82" s="18">
        <f t="shared" ref="AZ82:AZ107" si="232">IF($F$6-$D$6 &lt;&gt; 0,(EXP(LN(1+(AZ45/100))/($F$6-$D$6))-1)*100,0)</f>
        <v>-3.2854932917847357E-2</v>
      </c>
      <c r="BA82" s="18">
        <f t="shared" ref="BA82:BA107" si="233">IF(AV8&gt;0,((1+(BA8/AV8))^(1/($F$6-$D$6))-1)*100,0)</f>
        <v>2.6880331941009139</v>
      </c>
      <c r="BB82" s="18">
        <f t="shared" ref="BB82:BB107" si="234">IF($F$6-$D$6 &lt;&gt; 0,(EXP(LN(1+(BB45/100))/($F$6-$D$6))-1)*100,0)</f>
        <v>2.6653870295033855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6.0969160673207012</v>
      </c>
      <c r="BF82" s="18">
        <f t="shared" si="235"/>
        <v>0.81714948749593841</v>
      </c>
      <c r="BG82" s="18">
        <f t="shared" si="235"/>
        <v>-2.645042456050517</v>
      </c>
      <c r="BH82" s="18">
        <f t="shared" si="235"/>
        <v>0.8831839071969716</v>
      </c>
      <c r="BI82" s="18">
        <f t="shared" ref="BI82:BI107" si="236">IF(AND(BI$6-BF$6 &lt;&gt; 0,BF8&lt;&gt;0,BI8&lt;&gt;0),(EXP(LN(BI8/BF8)/(BI$6-BF$6))-1)*100,0)</f>
        <v>-0.23699184590071365</v>
      </c>
      <c r="BK82" s="18">
        <f t="shared" ref="BK82:BK107" si="237">IF($F$6-$D$6 &lt;&gt; 0,(EXP(LN(1+(BK45/100))/($F$6-$D$6))-1)*100,0)</f>
        <v>-0.30687475756794313</v>
      </c>
      <c r="BL82" s="18">
        <f t="shared" ref="BL82:BL107" si="238">IF(BG8&gt;0,((1+(BL8/BG8))^(1/($F$6-$D$6))-1)*100,0)</f>
        <v>2.3145884969568931</v>
      </c>
      <c r="BM82" s="18">
        <f t="shared" ref="BM82:BM107" si="239">IF($F$6-$D$6 &lt;&gt; 0,(EXP(LN(1+(BM45/100))/($F$6-$D$6))-1)*100,0)</f>
        <v>2.0932304259960732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3.5249857793535178</v>
      </c>
      <c r="BQ82" s="18">
        <f t="shared" si="240"/>
        <v>-0.99672700850065299</v>
      </c>
      <c r="BR82" s="18">
        <f t="shared" si="240"/>
        <v>-5.4924151169244322</v>
      </c>
      <c r="BS82" s="18">
        <f t="shared" si="240"/>
        <v>-2.571000810719426</v>
      </c>
      <c r="BT82" s="18">
        <f t="shared" ref="BT82:BT107" si="241">IF(AND(BT$6-BQ$6 &lt;&gt; 0,BQ8&lt;&gt;0,BT8&lt;&gt;0),(EXP(LN(BT8/BQ8)/(BT$6-BQ$6))-1)*100,0)</f>
        <v>-3.3967848786434884</v>
      </c>
      <c r="BV82" s="18">
        <f t="shared" ref="BV82:BV107" si="242">IF($F$6-$D$6 &lt;&gt; 0,(EXP(LN(1+(BV45/100))/($F$6-$D$6))-1)*100,0)</f>
        <v>-3.5547042306435017</v>
      </c>
      <c r="BW82" s="18">
        <f t="shared" ref="BW82:BW107" si="243">IF(BR8&gt;0,((1+(BW8/BR8))^(1/($F$6-$D$6))-1)*100,0)</f>
        <v>1.9139691217487487</v>
      </c>
      <c r="BX82" s="18">
        <f t="shared" ref="BX82:BX107" si="244">IF($F$6-$D$6 &lt;&gt; 0,(EXP(LN(1+(BX45/100))/($F$6-$D$6))-1)*100,0)</f>
        <v>-0.62680836706285881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1.3487814094981454</v>
      </c>
      <c r="CB82" s="18">
        <f t="shared" si="245"/>
        <v>7.0450482813565696</v>
      </c>
      <c r="CC82" s="18">
        <f t="shared" si="245"/>
        <v>-4.4759676513822955</v>
      </c>
      <c r="CD82" s="18">
        <f t="shared" si="245"/>
        <v>-3.2140391724932993</v>
      </c>
      <c r="CE82" s="18">
        <f t="shared" ref="CE82:CE107" si="246">IF(AND(CE$6-CB$6 &lt;&gt; 0,CB8&lt;&gt;0,CE8&lt;&gt;0),(EXP(LN(CE8/CB8)/(CE$6-CB$6))-1)*100,0)</f>
        <v>-3.0013159841361325</v>
      </c>
      <c r="CG82" s="18">
        <f t="shared" ref="CG82:CG107" si="247">IF($F$6-$D$6 &lt;&gt; 0,(EXP(LN(1+(CG45/100))/($F$6-$D$6))-1)*100,0)</f>
        <v>-3.6365235190455869</v>
      </c>
      <c r="CH82" s="18">
        <f t="shared" ref="CH82:CH107" si="248">IF(CC8&gt;0,((1+(CH8/CC8))^(1/($F$6-$D$6))-1)*100,0)</f>
        <v>1.9391801848435586</v>
      </c>
      <c r="CI82" s="18">
        <f t="shared" ref="CI82:CI107" si="249">IF($F$6-$D$6 &lt;&gt; 0,(EXP(LN(1+(CI45/100))/($F$6-$D$6))-1)*100,0)</f>
        <v>-0.6443790108474623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6.1509589017340716</v>
      </c>
      <c r="CM82" s="18">
        <f t="shared" si="250"/>
        <v>-14.461153648018655</v>
      </c>
      <c r="CN82" s="18">
        <f t="shared" si="250"/>
        <v>-0.64882518059269367</v>
      </c>
      <c r="CO82" s="18">
        <f t="shared" si="250"/>
        <v>-0.93776147899476969</v>
      </c>
      <c r="CP82" s="18">
        <f t="shared" ref="CP82:CP107" si="251">IF(AND(CP$6-CM$6 &lt;&gt; 0,CM8&lt;&gt;0,CP8&lt;&gt;0),(EXP(LN(CP8/CM8)/(CP$6-CM$6))-1)*100,0)</f>
        <v>-1.7529854078946583</v>
      </c>
      <c r="CR82" s="18">
        <f t="shared" ref="CR82:CR107" si="252">IF($F$6-$D$6 &lt;&gt; 0,(EXP(LN(1+(CR45/100))/($F$6-$D$6))-1)*100,0)</f>
        <v>-0.84154286639960274</v>
      </c>
      <c r="CS82" s="18">
        <f t="shared" ref="CS82:CS107" si="253">IF(CN8&gt;0,((1+(CS8/CN8))^(1/($F$6-$D$6))-1)*100,0)</f>
        <v>1.9446198859013553</v>
      </c>
      <c r="CT82" s="18">
        <f t="shared" ref="CT82:CT107" si="254">IF($F$6-$D$6 &lt;&gt; 0,(EXP(LN(1+(CT45/100))/($F$6-$D$6))-1)*100,0)</f>
        <v>1.3116989590163941</v>
      </c>
    </row>
    <row r="83" spans="1:98" x14ac:dyDescent="0.2">
      <c r="A83" t="str">
        <f t="shared" si="209"/>
        <v>12 Other managers and proprietors</v>
      </c>
      <c r="B83" s="18">
        <f t="shared" si="210"/>
        <v>7.1225772001592746</v>
      </c>
      <c r="C83" s="18">
        <f t="shared" si="210"/>
        <v>-11.513388456406393</v>
      </c>
      <c r="D83" s="18">
        <f t="shared" si="210"/>
        <v>4.7103519660805837</v>
      </c>
      <c r="E83" s="18">
        <f t="shared" si="210"/>
        <v>3.6065671605995275</v>
      </c>
      <c r="F83" s="18">
        <f t="shared" si="211"/>
        <v>2.930399061102551</v>
      </c>
      <c r="H83" s="18">
        <f t="shared" si="212"/>
        <v>3.9731965187779883</v>
      </c>
      <c r="I83" s="18">
        <f t="shared" si="213"/>
        <v>3.9664364153948695</v>
      </c>
      <c r="J83" s="18">
        <f t="shared" si="214"/>
        <v>6.539644040132897</v>
      </c>
      <c r="L83" t="str">
        <f t="shared" ref="L83:L106" si="255">A83</f>
        <v>12 Other managers and proprietors</v>
      </c>
      <c r="M83" s="18">
        <f t="shared" si="215"/>
        <v>8.2276048524488452</v>
      </c>
      <c r="N83" s="18">
        <f t="shared" si="215"/>
        <v>-7.5046507990626736</v>
      </c>
      <c r="O83" s="18">
        <f t="shared" si="215"/>
        <v>4.0383382407550794</v>
      </c>
      <c r="P83" s="18">
        <f t="shared" si="215"/>
        <v>3.710662303548129</v>
      </c>
      <c r="Q83" s="18">
        <f t="shared" si="216"/>
        <v>3.0730347295038429</v>
      </c>
      <c r="S83" s="18">
        <f t="shared" si="217"/>
        <v>3.8197727842473439</v>
      </c>
      <c r="T83" s="18">
        <f t="shared" si="218"/>
        <v>3.8050083757943165</v>
      </c>
      <c r="U83" s="18">
        <f t="shared" si="219"/>
        <v>6.3150265643099335</v>
      </c>
      <c r="W83" t="str">
        <f t="shared" ref="W83:W106" si="256">A83</f>
        <v>12 Other managers and proprietors</v>
      </c>
      <c r="X83" s="18">
        <f t="shared" si="220"/>
        <v>1.3688845138054795</v>
      </c>
      <c r="Y83" s="18">
        <f t="shared" si="220"/>
        <v>12.709490661533597</v>
      </c>
      <c r="Z83" s="18">
        <f t="shared" si="220"/>
        <v>1.8908162421814589</v>
      </c>
      <c r="AA83" s="18">
        <f t="shared" si="220"/>
        <v>2.4852293302269013</v>
      </c>
      <c r="AB83" s="18">
        <f t="shared" si="221"/>
        <v>2.9089220715590614</v>
      </c>
      <c r="AD83" s="18">
        <f t="shared" si="222"/>
        <v>2.2867073296875207</v>
      </c>
      <c r="AE83" s="18">
        <f t="shared" si="223"/>
        <v>3.6887284979837176</v>
      </c>
      <c r="AF83" s="18">
        <f t="shared" si="224"/>
        <v>5.1552188273768618</v>
      </c>
      <c r="AH83" t="str">
        <f t="shared" ref="AH83:AH106" si="257">L83</f>
        <v>12 Other managers and proprietors</v>
      </c>
      <c r="AI83" s="18">
        <f t="shared" si="225"/>
        <v>1.2335951672815204</v>
      </c>
      <c r="AJ83" s="18">
        <f t="shared" si="225"/>
        <v>15.337326849241538</v>
      </c>
      <c r="AK83" s="18">
        <f t="shared" si="225"/>
        <v>4.513332784390478E-2</v>
      </c>
      <c r="AL83" s="18">
        <f t="shared" si="225"/>
        <v>2.1521636285584567</v>
      </c>
      <c r="AM83" s="18">
        <f t="shared" si="226"/>
        <v>2.2619543594433855</v>
      </c>
      <c r="AO83" s="18">
        <f t="shared" si="227"/>
        <v>1.4449351507136887</v>
      </c>
      <c r="AP83" s="18">
        <f t="shared" si="228"/>
        <v>3.4224437024650944</v>
      </c>
      <c r="AQ83" s="18">
        <f t="shared" si="229"/>
        <v>4.3598486186901875</v>
      </c>
      <c r="AS83" t="str">
        <f t="shared" ref="AS83:AS106" si="258">W83</f>
        <v>12 Other managers and proprietors</v>
      </c>
      <c r="AT83" s="18">
        <f t="shared" si="230"/>
        <v>0.22796974339835963</v>
      </c>
      <c r="AU83" s="18">
        <f t="shared" si="230"/>
        <v>16.590268142668265</v>
      </c>
      <c r="AV83" s="18">
        <f t="shared" si="230"/>
        <v>1.4937979364106235</v>
      </c>
      <c r="AW83" s="18">
        <f t="shared" si="230"/>
        <v>2.0071772097005391</v>
      </c>
      <c r="AX83" s="18">
        <f t="shared" si="231"/>
        <v>2.7005915194647789</v>
      </c>
      <c r="AZ83" s="18">
        <f t="shared" si="232"/>
        <v>1.8357628995741004</v>
      </c>
      <c r="BA83" s="18">
        <f t="shared" si="233"/>
        <v>3.462859429125742</v>
      </c>
      <c r="BB83" s="18">
        <f t="shared" si="234"/>
        <v>4.6595453466640402</v>
      </c>
      <c r="BD83" t="str">
        <f t="shared" ref="BD83:BD106" si="259">AH83</f>
        <v>12 Other managers and proprietors</v>
      </c>
      <c r="BE83" s="18">
        <f t="shared" si="235"/>
        <v>2.0472444344670437</v>
      </c>
      <c r="BF83" s="18">
        <f t="shared" si="235"/>
        <v>8.2822324384274495</v>
      </c>
      <c r="BG83" s="18">
        <f t="shared" si="235"/>
        <v>0.1458338715457419</v>
      </c>
      <c r="BH83" s="18">
        <f t="shared" si="235"/>
        <v>1.1097178891867676</v>
      </c>
      <c r="BI83" s="18">
        <f t="shared" si="236"/>
        <v>1.2402395113232378</v>
      </c>
      <c r="BK83" s="18">
        <f t="shared" si="237"/>
        <v>0.78739680207045026</v>
      </c>
      <c r="BL83" s="18">
        <f t="shared" si="238"/>
        <v>2.5879689520813765</v>
      </c>
      <c r="BM83" s="18">
        <f t="shared" si="239"/>
        <v>3.1480665787047002</v>
      </c>
      <c r="BO83" t="str">
        <f t="shared" ref="BO83:BO106" si="260">AS83</f>
        <v>12 Other managers and proprietors</v>
      </c>
      <c r="BP83" s="18">
        <f t="shared" si="240"/>
        <v>2.8329152502063915</v>
      </c>
      <c r="BQ83" s="18">
        <f t="shared" si="240"/>
        <v>-1.9206981405560763</v>
      </c>
      <c r="BR83" s="18">
        <f t="shared" si="240"/>
        <v>-1.4348730757690276</v>
      </c>
      <c r="BS83" s="18">
        <f t="shared" si="240"/>
        <v>-1.2687720040925998</v>
      </c>
      <c r="BT83" s="18">
        <f t="shared" si="241"/>
        <v>-1.3615591732007548</v>
      </c>
      <c r="BV83" s="18">
        <f t="shared" si="242"/>
        <v>-1.3241701060516031</v>
      </c>
      <c r="BW83" s="18">
        <f t="shared" si="243"/>
        <v>2.6032931214904576</v>
      </c>
      <c r="BX83" s="18">
        <f t="shared" si="244"/>
        <v>1.7074561157442547</v>
      </c>
      <c r="BZ83" t="str">
        <f t="shared" ref="BZ83:BZ106" si="261">BD83</f>
        <v>12 Other managers and proprietors</v>
      </c>
      <c r="CA83" s="18">
        <f t="shared" si="245"/>
        <v>-1.4921847932124255</v>
      </c>
      <c r="CB83" s="18">
        <f t="shared" si="245"/>
        <v>6.2593059877877222</v>
      </c>
      <c r="CC83" s="18">
        <f t="shared" si="245"/>
        <v>-2.1501294556666606</v>
      </c>
      <c r="CD83" s="18">
        <f t="shared" si="245"/>
        <v>-3.6605456943389014</v>
      </c>
      <c r="CE83" s="18">
        <f t="shared" si="246"/>
        <v>-2.5962607247545177</v>
      </c>
      <c r="CG83" s="18">
        <f t="shared" si="247"/>
        <v>-3.1596820901481304</v>
      </c>
      <c r="CH83" s="18">
        <f t="shared" si="248"/>
        <v>2.1555408073383076</v>
      </c>
      <c r="CI83" s="18">
        <f t="shared" si="249"/>
        <v>-3.4903747062930979E-2</v>
      </c>
      <c r="CK83" t="str">
        <f t="shared" ref="CK83:CK106" si="262">BO83</f>
        <v>12 Other managers and proprietors</v>
      </c>
      <c r="CL83" s="18">
        <f t="shared" si="250"/>
        <v>3.4429180590806352</v>
      </c>
      <c r="CM83" s="18">
        <f t="shared" si="250"/>
        <v>-11.58534311547359</v>
      </c>
      <c r="CN83" s="18">
        <f t="shared" si="250"/>
        <v>3.5242863755033937</v>
      </c>
      <c r="CO83" s="18">
        <f t="shared" si="250"/>
        <v>0.967169617693453</v>
      </c>
      <c r="CP83" s="18">
        <f t="shared" si="251"/>
        <v>0.91856861918293564</v>
      </c>
      <c r="CR83" s="18">
        <f t="shared" si="252"/>
        <v>1.8124456485344886</v>
      </c>
      <c r="CS83" s="18">
        <f t="shared" si="253"/>
        <v>2.5544866714992231</v>
      </c>
      <c r="CT83" s="18">
        <f t="shared" si="254"/>
        <v>3.8764265502195139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8.2336552889009198</v>
      </c>
      <c r="C84" s="18">
        <f t="shared" si="210"/>
        <v>-2.4559016859175498</v>
      </c>
      <c r="D84" s="18">
        <f t="shared" si="210"/>
        <v>6.6239005566252285</v>
      </c>
      <c r="E84" s="18">
        <f t="shared" si="210"/>
        <v>2.9953599973423284</v>
      </c>
      <c r="F84" s="18">
        <f t="shared" si="211"/>
        <v>3.7625537253434649</v>
      </c>
      <c r="H84" s="18">
        <f t="shared" si="212"/>
        <v>4.1909413771481718</v>
      </c>
      <c r="I84" s="18">
        <f t="shared" si="213"/>
        <v>2.9867169921911296</v>
      </c>
      <c r="J84" s="18">
        <f t="shared" si="214"/>
        <v>6.0282001484745384</v>
      </c>
      <c r="L84" t="str">
        <f t="shared" si="255"/>
        <v>21 Science, research, engineering and technology professionals</v>
      </c>
      <c r="M84" s="18">
        <f t="shared" si="215"/>
        <v>8.2420021101920593</v>
      </c>
      <c r="N84" s="18">
        <f t="shared" si="215"/>
        <v>-1.4028669384311354</v>
      </c>
      <c r="O84" s="18">
        <f t="shared" si="215"/>
        <v>8.1028803114143741</v>
      </c>
      <c r="P84" s="18">
        <f t="shared" si="215"/>
        <v>3.2738160146166484</v>
      </c>
      <c r="Q84" s="18">
        <f t="shared" si="216"/>
        <v>4.4562796624287859</v>
      </c>
      <c r="S84" s="18">
        <f t="shared" si="217"/>
        <v>4.8590466654633957</v>
      </c>
      <c r="T84" s="18">
        <f t="shared" si="218"/>
        <v>3.3085538320734909</v>
      </c>
      <c r="U84" s="18">
        <f t="shared" si="219"/>
        <v>6.7580570118309646</v>
      </c>
      <c r="W84" t="str">
        <f t="shared" si="256"/>
        <v>21 Science, research, engineering and technology professionals</v>
      </c>
      <c r="X84" s="18">
        <f t="shared" si="220"/>
        <v>0.36852303201775349</v>
      </c>
      <c r="Y84" s="18">
        <f t="shared" si="220"/>
        <v>14.656790439670409</v>
      </c>
      <c r="Z84" s="18">
        <f t="shared" si="220"/>
        <v>3.7808451382256081</v>
      </c>
      <c r="AA84" s="18">
        <f t="shared" si="220"/>
        <v>1.3777055521989823</v>
      </c>
      <c r="AB84" s="18">
        <f t="shared" si="221"/>
        <v>2.9113199011921997</v>
      </c>
      <c r="AD84" s="18">
        <f t="shared" si="222"/>
        <v>2.1725045892937667</v>
      </c>
      <c r="AE84" s="18">
        <f t="shared" si="223"/>
        <v>2.68952494053043</v>
      </c>
      <c r="AF84" s="18">
        <f t="shared" si="224"/>
        <v>4.2590170610550704</v>
      </c>
      <c r="AH84" t="str">
        <f t="shared" si="257"/>
        <v>21 Science, research, engineering and technology professionals</v>
      </c>
      <c r="AI84" s="18">
        <f t="shared" si="225"/>
        <v>-0.36776633234236744</v>
      </c>
      <c r="AJ84" s="18">
        <f t="shared" si="225"/>
        <v>20.988162116381993</v>
      </c>
      <c r="AK84" s="18">
        <f t="shared" si="225"/>
        <v>3.622766595917426</v>
      </c>
      <c r="AL84" s="18">
        <f t="shared" si="225"/>
        <v>1.9146258006991212</v>
      </c>
      <c r="AM84" s="18">
        <f t="shared" si="226"/>
        <v>3.549736028288053</v>
      </c>
      <c r="AO84" s="18">
        <f t="shared" si="227"/>
        <v>2.4808543247160308</v>
      </c>
      <c r="AP84" s="18">
        <f t="shared" si="228"/>
        <v>2.7295278490743646</v>
      </c>
      <c r="AQ84" s="18">
        <f t="shared" si="229"/>
        <v>4.5240040878975485</v>
      </c>
      <c r="AS84" t="str">
        <f t="shared" si="258"/>
        <v>21 Science, research, engineering and technology professionals</v>
      </c>
      <c r="AT84" s="18">
        <f t="shared" si="230"/>
        <v>-2.0431437749920289</v>
      </c>
      <c r="AU84" s="18">
        <f t="shared" si="230"/>
        <v>23.073736846967876</v>
      </c>
      <c r="AV84" s="18">
        <f t="shared" si="230"/>
        <v>2.2537194083809275</v>
      </c>
      <c r="AW84" s="18">
        <f t="shared" si="230"/>
        <v>1.039320668140431</v>
      </c>
      <c r="AX84" s="18">
        <f t="shared" si="231"/>
        <v>2.6754395817595533</v>
      </c>
      <c r="AZ84" s="18">
        <f t="shared" si="232"/>
        <v>1.4425092196087341</v>
      </c>
      <c r="BA84" s="18">
        <f t="shared" si="233"/>
        <v>2.3028248412797714</v>
      </c>
      <c r="BB84" s="18">
        <f t="shared" si="234"/>
        <v>3.3811301741536015</v>
      </c>
      <c r="BD84" t="str">
        <f t="shared" si="259"/>
        <v>21 Science, research, engineering and technology professionals</v>
      </c>
      <c r="BE84" s="18">
        <f t="shared" si="235"/>
        <v>5.9301267591281848</v>
      </c>
      <c r="BF84" s="18">
        <f t="shared" si="235"/>
        <v>1.0908295341369945</v>
      </c>
      <c r="BG84" s="18">
        <f t="shared" si="235"/>
        <v>4.0674119024300515</v>
      </c>
      <c r="BH84" s="18">
        <f t="shared" si="235"/>
        <v>1.2285533968186213</v>
      </c>
      <c r="BI84" s="18">
        <f t="shared" si="236"/>
        <v>2.0985889073287023</v>
      </c>
      <c r="BK84" s="18">
        <f t="shared" si="237"/>
        <v>2.1661289613407853</v>
      </c>
      <c r="BL84" s="18">
        <f t="shared" si="238"/>
        <v>2.245986531210642</v>
      </c>
      <c r="BM84" s="18">
        <f t="shared" si="239"/>
        <v>3.89753713512202</v>
      </c>
      <c r="BO84" t="str">
        <f t="shared" si="260"/>
        <v>21 Science, research, engineering and technology professionals</v>
      </c>
      <c r="BP84" s="18">
        <f t="shared" si="240"/>
        <v>2.5270484013192096</v>
      </c>
      <c r="BQ84" s="18">
        <f t="shared" si="240"/>
        <v>2.1623048336226969</v>
      </c>
      <c r="BR84" s="18">
        <f t="shared" si="240"/>
        <v>1.5276099422628642</v>
      </c>
      <c r="BS84" s="18">
        <f t="shared" si="240"/>
        <v>-0.85130124079623171</v>
      </c>
      <c r="BT84" s="18">
        <f t="shared" si="241"/>
        <v>7.315805367049677E-2</v>
      </c>
      <c r="BV84" s="18">
        <f t="shared" si="242"/>
        <v>-6.4589648608115446E-2</v>
      </c>
      <c r="BW84" s="18">
        <f t="shared" si="243"/>
        <v>2.0201796317008691</v>
      </c>
      <c r="BX84" s="18">
        <f t="shared" si="244"/>
        <v>1.9714214402297481</v>
      </c>
      <c r="BZ84" t="str">
        <f t="shared" si="261"/>
        <v>21 Science, research, engineering and technology professionals</v>
      </c>
      <c r="CA84" s="18">
        <f t="shared" si="245"/>
        <v>1.2700858161793782</v>
      </c>
      <c r="CB84" s="18">
        <f t="shared" si="245"/>
        <v>6.7339167612735951</v>
      </c>
      <c r="CC84" s="18">
        <f t="shared" si="245"/>
        <v>0.51669841556463147</v>
      </c>
      <c r="CD84" s="18">
        <f t="shared" si="245"/>
        <v>-3.5718859707859263</v>
      </c>
      <c r="CE84" s="18">
        <f t="shared" si="246"/>
        <v>-1.6904652784979102</v>
      </c>
      <c r="CG84" s="18">
        <f t="shared" si="247"/>
        <v>-2.2278451468460636</v>
      </c>
      <c r="CH84" s="18">
        <f t="shared" si="248"/>
        <v>1.7620159132847979</v>
      </c>
      <c r="CI84" s="18">
        <f t="shared" si="249"/>
        <v>8.4529362069796221E-2</v>
      </c>
      <c r="CK84" t="str">
        <f t="shared" si="262"/>
        <v>21 Science, research, engineering and technology professionals</v>
      </c>
      <c r="CL84" s="18">
        <f t="shared" si="250"/>
        <v>5.9692820310751404</v>
      </c>
      <c r="CM84" s="18">
        <f t="shared" si="250"/>
        <v>-4.759952838770265</v>
      </c>
      <c r="CN84" s="18">
        <f t="shared" si="250"/>
        <v>9.0758690811870721</v>
      </c>
      <c r="CO84" s="18">
        <f t="shared" si="250"/>
        <v>-0.45396731838655002</v>
      </c>
      <c r="CP84" s="18">
        <f t="shared" si="251"/>
        <v>2.1483629452747177</v>
      </c>
      <c r="CR84" s="18">
        <f t="shared" si="252"/>
        <v>2.6263456891034043</v>
      </c>
      <c r="CS84" s="18">
        <f t="shared" si="253"/>
        <v>2.364529972110474</v>
      </c>
      <c r="CT84" s="18">
        <f t="shared" si="254"/>
        <v>4.3541460094698614</v>
      </c>
    </row>
    <row r="85" spans="1:98" x14ac:dyDescent="0.2">
      <c r="A85" t="str">
        <f t="shared" si="209"/>
        <v>22 Health professionals</v>
      </c>
      <c r="B85" s="18">
        <f t="shared" si="210"/>
        <v>9.5227065369367878</v>
      </c>
      <c r="C85" s="18">
        <f t="shared" si="210"/>
        <v>-9.0429593263186447</v>
      </c>
      <c r="D85" s="18">
        <f t="shared" si="210"/>
        <v>4.1109355499861167</v>
      </c>
      <c r="E85" s="18">
        <f t="shared" si="210"/>
        <v>2.4938057302060335</v>
      </c>
      <c r="F85" s="18">
        <f t="shared" si="211"/>
        <v>2.2305956693188245</v>
      </c>
      <c r="H85" s="18">
        <f t="shared" si="212"/>
        <v>3.0300386172861238</v>
      </c>
      <c r="I85" s="18">
        <f t="shared" si="213"/>
        <v>3.1866204161076217</v>
      </c>
      <c r="J85" s="18">
        <f t="shared" si="214"/>
        <v>5.2864584255950753</v>
      </c>
      <c r="L85" t="str">
        <f t="shared" si="255"/>
        <v>22 Health professionals</v>
      </c>
      <c r="M85" s="18">
        <f t="shared" si="215"/>
        <v>10.288966827060065</v>
      </c>
      <c r="N85" s="18">
        <f t="shared" si="215"/>
        <v>-12.647303625941831</v>
      </c>
      <c r="O85" s="18">
        <f t="shared" si="215"/>
        <v>2.1670724273291864</v>
      </c>
      <c r="P85" s="18">
        <f t="shared" si="215"/>
        <v>2.00511604515623</v>
      </c>
      <c r="Q85" s="18">
        <f t="shared" si="216"/>
        <v>1.071372362672518</v>
      </c>
      <c r="S85" s="18">
        <f t="shared" si="217"/>
        <v>2.0590729596461577</v>
      </c>
      <c r="T85" s="18">
        <f t="shared" si="218"/>
        <v>2.9619346480475706</v>
      </c>
      <c r="U85" s="18">
        <f t="shared" si="219"/>
        <v>4.3973443636565746</v>
      </c>
      <c r="W85" t="str">
        <f t="shared" si="256"/>
        <v>22 Health professionals</v>
      </c>
      <c r="X85" s="18">
        <f t="shared" si="220"/>
        <v>3.5997531219154499</v>
      </c>
      <c r="Y85" s="18">
        <f t="shared" si="220"/>
        <v>6.9978815600366007</v>
      </c>
      <c r="Z85" s="18">
        <f t="shared" si="220"/>
        <v>0.5292769127905439</v>
      </c>
      <c r="AA85" s="18">
        <f t="shared" si="220"/>
        <v>1.4642994706857371</v>
      </c>
      <c r="AB85" s="18">
        <f t="shared" si="221"/>
        <v>1.5075069691356635</v>
      </c>
      <c r="AD85" s="18">
        <f t="shared" si="222"/>
        <v>1.1516629640110354</v>
      </c>
      <c r="AE85" s="18">
        <f t="shared" si="223"/>
        <v>3.3283686090540776</v>
      </c>
      <c r="AF85" s="18">
        <f t="shared" si="224"/>
        <v>4.0789179685022825</v>
      </c>
      <c r="AH85" t="str">
        <f t="shared" si="257"/>
        <v>22 Health professionals</v>
      </c>
      <c r="AI85" s="18">
        <f t="shared" si="225"/>
        <v>-5.9769399603630031</v>
      </c>
      <c r="AJ85" s="18">
        <f t="shared" si="225"/>
        <v>-2.515129595185539</v>
      </c>
      <c r="AK85" s="18">
        <f t="shared" si="225"/>
        <v>-11.265127537675179</v>
      </c>
      <c r="AL85" s="18">
        <f t="shared" si="225"/>
        <v>-7.7916675171426313</v>
      </c>
      <c r="AM85" s="18">
        <f t="shared" si="226"/>
        <v>-8.5740652640268316</v>
      </c>
      <c r="AO85" s="18">
        <f t="shared" si="227"/>
        <v>-8.9643378760665406</v>
      </c>
      <c r="AP85" s="18">
        <f t="shared" si="228"/>
        <v>1.1832635833705751</v>
      </c>
      <c r="AQ85" s="18">
        <f t="shared" si="229"/>
        <v>-5.3633370065292008</v>
      </c>
      <c r="AS85" t="str">
        <f t="shared" si="258"/>
        <v>22 Health professionals</v>
      </c>
      <c r="AT85" s="18">
        <f t="shared" si="230"/>
        <v>4.2719199229354077</v>
      </c>
      <c r="AU85" s="18">
        <f t="shared" si="230"/>
        <v>15.928445602956675</v>
      </c>
      <c r="AV85" s="18">
        <f t="shared" si="230"/>
        <v>0.56853559444747237</v>
      </c>
      <c r="AW85" s="18">
        <f t="shared" si="230"/>
        <v>1.4821851495175675</v>
      </c>
      <c r="AX85" s="18">
        <f t="shared" si="231"/>
        <v>2.0410506328578215</v>
      </c>
      <c r="AZ85" s="18">
        <f t="shared" si="232"/>
        <v>1.176716739310546</v>
      </c>
      <c r="BA85" s="18">
        <f t="shared" si="233"/>
        <v>3.0387482640939822</v>
      </c>
      <c r="BB85" s="18">
        <f t="shared" si="234"/>
        <v>3.8351558181185741</v>
      </c>
      <c r="BD85" t="str">
        <f t="shared" si="259"/>
        <v>22 Health professionals</v>
      </c>
      <c r="BE85" s="18">
        <f t="shared" si="235"/>
        <v>5.7520136149319834</v>
      </c>
      <c r="BF85" s="18">
        <f t="shared" si="235"/>
        <v>9.4683847156594503</v>
      </c>
      <c r="BG85" s="18">
        <f t="shared" si="235"/>
        <v>-0.36479301712712964</v>
      </c>
      <c r="BH85" s="18">
        <f t="shared" si="235"/>
        <v>0.45284960623219739</v>
      </c>
      <c r="BI85" s="18">
        <f t="shared" si="236"/>
        <v>0.73629321730270814</v>
      </c>
      <c r="BK85" s="18">
        <f t="shared" si="237"/>
        <v>0.1795592300540827</v>
      </c>
      <c r="BL85" s="18">
        <f t="shared" si="238"/>
        <v>2.901372790544543</v>
      </c>
      <c r="BM85" s="18">
        <f t="shared" si="239"/>
        <v>3.0222111344244018</v>
      </c>
      <c r="BO85" t="str">
        <f t="shared" si="260"/>
        <v>22 Health professionals</v>
      </c>
      <c r="BP85" s="18">
        <f t="shared" si="240"/>
        <v>3.8753850176730609</v>
      </c>
      <c r="BQ85" s="18">
        <f t="shared" si="240"/>
        <v>6.5551831779066427</v>
      </c>
      <c r="BR85" s="18">
        <f t="shared" si="240"/>
        <v>-2.7222024161185465</v>
      </c>
      <c r="BS85" s="18">
        <f t="shared" si="240"/>
        <v>-2.3641024784568754</v>
      </c>
      <c r="BT85" s="18">
        <f t="shared" si="241"/>
        <v>-1.9418594698280667</v>
      </c>
      <c r="BV85" s="18">
        <f t="shared" si="242"/>
        <v>-2.4836153564210761</v>
      </c>
      <c r="BW85" s="18">
        <f t="shared" si="243"/>
        <v>2.3280125517409322</v>
      </c>
      <c r="BX85" s="18">
        <f t="shared" si="244"/>
        <v>0.6253258261327499</v>
      </c>
      <c r="BZ85" t="str">
        <f t="shared" si="261"/>
        <v>22 Health professionals</v>
      </c>
      <c r="CA85" s="18">
        <f t="shared" si="245"/>
        <v>-1.1201761928400722</v>
      </c>
      <c r="CB85" s="18">
        <f t="shared" si="245"/>
        <v>0.99055497933107084</v>
      </c>
      <c r="CC85" s="18">
        <f t="shared" si="245"/>
        <v>0.87533847660927755</v>
      </c>
      <c r="CD85" s="18">
        <f t="shared" si="245"/>
        <v>-3.9414417610117658</v>
      </c>
      <c r="CE85" s="18">
        <f t="shared" si="246"/>
        <v>-2.1557290873735591</v>
      </c>
      <c r="CG85" s="18">
        <f t="shared" si="247"/>
        <v>-2.3619619018819371</v>
      </c>
      <c r="CH85" s="18">
        <f t="shared" si="248"/>
        <v>2.2075468500004414</v>
      </c>
      <c r="CI85" s="18">
        <f t="shared" si="249"/>
        <v>0.55293375438809633</v>
      </c>
      <c r="CK85" t="str">
        <f t="shared" si="262"/>
        <v>22 Health professionals</v>
      </c>
      <c r="CL85" s="18">
        <f t="shared" si="250"/>
        <v>7.4200383708505679</v>
      </c>
      <c r="CM85" s="18">
        <f t="shared" si="250"/>
        <v>-5.8791261225636493</v>
      </c>
      <c r="CN85" s="18">
        <f t="shared" si="250"/>
        <v>2.8882296937328134</v>
      </c>
      <c r="CO85" s="18">
        <f t="shared" si="250"/>
        <v>-0.269503347413802</v>
      </c>
      <c r="CP85" s="18">
        <f t="shared" si="251"/>
        <v>0.34301362853765838</v>
      </c>
      <c r="CR85" s="18">
        <f t="shared" si="252"/>
        <v>0.77215657814702077</v>
      </c>
      <c r="CS85" s="18">
        <f t="shared" si="253"/>
        <v>2.5122956145023023</v>
      </c>
      <c r="CT85" s="18">
        <f t="shared" si="254"/>
        <v>3.0668526899657822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3.1904214944640907</v>
      </c>
      <c r="C86" s="18">
        <f t="shared" si="210"/>
        <v>-2.255572569402664</v>
      </c>
      <c r="D86" s="18">
        <f t="shared" si="210"/>
        <v>1.1136218930691832</v>
      </c>
      <c r="E86" s="18">
        <f t="shared" si="210"/>
        <v>1.2365327741081789</v>
      </c>
      <c r="F86" s="18">
        <f t="shared" si="211"/>
        <v>0.97632498725606087</v>
      </c>
      <c r="H86" s="18">
        <f t="shared" si="212"/>
        <v>1.1955458886110604</v>
      </c>
      <c r="I86" s="18">
        <f t="shared" si="213"/>
        <v>2.7666288314359466</v>
      </c>
      <c r="J86" s="18">
        <f t="shared" si="214"/>
        <v>3.6048809117787739</v>
      </c>
      <c r="L86" t="str">
        <f t="shared" si="255"/>
        <v>23 Teaching and other educational professionals</v>
      </c>
      <c r="M86" s="18">
        <f t="shared" si="215"/>
        <v>4.6211498754640257</v>
      </c>
      <c r="N86" s="18">
        <f t="shared" si="215"/>
        <v>-3.4959490334957932</v>
      </c>
      <c r="O86" s="18">
        <f t="shared" si="215"/>
        <v>0.79877919012965037</v>
      </c>
      <c r="P86" s="18">
        <f t="shared" si="215"/>
        <v>1.2133249920138756</v>
      </c>
      <c r="Q86" s="18">
        <f t="shared" si="216"/>
        <v>0.78303362946814392</v>
      </c>
      <c r="S86" s="18">
        <f t="shared" si="217"/>
        <v>1.0749539741213621</v>
      </c>
      <c r="T86" s="18">
        <f t="shared" si="218"/>
        <v>2.7889743481444462</v>
      </c>
      <c r="U86" s="18">
        <f t="shared" si="219"/>
        <v>3.5385308150763795</v>
      </c>
      <c r="W86" t="str">
        <f t="shared" si="256"/>
        <v>23 Teaching and other educational professionals</v>
      </c>
      <c r="X86" s="18">
        <f t="shared" si="220"/>
        <v>-4.883537359611978</v>
      </c>
      <c r="Y86" s="18">
        <f t="shared" si="220"/>
        <v>17.346470882268616</v>
      </c>
      <c r="Z86" s="18">
        <f t="shared" si="220"/>
        <v>-5.1475132018750642</v>
      </c>
      <c r="AA86" s="18">
        <f t="shared" si="220"/>
        <v>-2.0368494816195959</v>
      </c>
      <c r="AB86" s="18">
        <f t="shared" si="221"/>
        <v>-1.9192411454065139</v>
      </c>
      <c r="AD86" s="18">
        <f t="shared" si="222"/>
        <v>-3.0849100982652589</v>
      </c>
      <c r="AE86" s="18">
        <f t="shared" si="223"/>
        <v>2.2975809092412591</v>
      </c>
      <c r="AF86" s="18">
        <f t="shared" si="224"/>
        <v>0.20354960488331297</v>
      </c>
      <c r="AH86" t="str">
        <f t="shared" si="257"/>
        <v>23 Teaching and other educational professionals</v>
      </c>
      <c r="AI86" s="18">
        <f t="shared" si="225"/>
        <v>-14.207266728259626</v>
      </c>
      <c r="AJ86" s="18">
        <f t="shared" si="225"/>
        <v>1.2743321621470516</v>
      </c>
      <c r="AK86" s="18">
        <f t="shared" si="225"/>
        <v>-12.365941012786397</v>
      </c>
      <c r="AL86" s="18">
        <f t="shared" si="225"/>
        <v>0.29904783078389396</v>
      </c>
      <c r="AM86" s="18">
        <f t="shared" si="226"/>
        <v>-3.7857258244501368</v>
      </c>
      <c r="AO86" s="18">
        <f t="shared" si="227"/>
        <v>-4.1139306574517693</v>
      </c>
      <c r="AP86" s="18">
        <f t="shared" si="228"/>
        <v>1.0310837725908462</v>
      </c>
      <c r="AQ86" s="18">
        <f t="shared" si="229"/>
        <v>-2.3604315628464767</v>
      </c>
      <c r="AS86" t="str">
        <f t="shared" si="258"/>
        <v>23 Teaching and other educational professionals</v>
      </c>
      <c r="AT86" s="18">
        <f t="shared" si="230"/>
        <v>-3.5210152729148625</v>
      </c>
      <c r="AU86" s="18">
        <f t="shared" si="230"/>
        <v>25.413086258089713</v>
      </c>
      <c r="AV86" s="18">
        <f t="shared" si="230"/>
        <v>-4.0704328604051483</v>
      </c>
      <c r="AW86" s="18">
        <f t="shared" si="230"/>
        <v>-0.67572202901441392</v>
      </c>
      <c r="AX86" s="18">
        <f t="shared" si="231"/>
        <v>-0.30664413936345447</v>
      </c>
      <c r="AZ86" s="18">
        <f t="shared" si="232"/>
        <v>-1.8204344354238455</v>
      </c>
      <c r="BA86" s="18">
        <f t="shared" si="233"/>
        <v>2.2802459553908916</v>
      </c>
      <c r="BB86" s="18">
        <f t="shared" si="234"/>
        <v>1.0033428306783332</v>
      </c>
      <c r="BD86" t="str">
        <f t="shared" si="259"/>
        <v>23 Teaching and other educational professionals</v>
      </c>
      <c r="BE86" s="18">
        <f t="shared" si="235"/>
        <v>2.210581115458532</v>
      </c>
      <c r="BF86" s="18">
        <f t="shared" si="235"/>
        <v>14.720507463591769</v>
      </c>
      <c r="BG86" s="18">
        <f t="shared" si="235"/>
        <v>-2.101483422127437</v>
      </c>
      <c r="BH86" s="18">
        <f t="shared" si="235"/>
        <v>1.3902507132480091</v>
      </c>
      <c r="BI86" s="18">
        <f t="shared" si="236"/>
        <v>1.063125232445139</v>
      </c>
      <c r="BK86" s="18">
        <f t="shared" si="237"/>
        <v>0.21271653731218532</v>
      </c>
      <c r="BL86" s="18">
        <f t="shared" si="238"/>
        <v>2.3256389034941982</v>
      </c>
      <c r="BM86" s="18">
        <f t="shared" si="239"/>
        <v>2.480481617530006</v>
      </c>
      <c r="BO86" t="str">
        <f t="shared" si="260"/>
        <v>23 Teaching and other educational professionals</v>
      </c>
      <c r="BP86" s="18">
        <f t="shared" si="240"/>
        <v>-0.73464369378559713</v>
      </c>
      <c r="BQ86" s="18">
        <f t="shared" si="240"/>
        <v>15.034785513237402</v>
      </c>
      <c r="BR86" s="18">
        <f t="shared" si="240"/>
        <v>-4.8366994303077782</v>
      </c>
      <c r="BS86" s="18">
        <f t="shared" si="240"/>
        <v>-2.2483443455678431</v>
      </c>
      <c r="BT86" s="18">
        <f t="shared" si="241"/>
        <v>-2.0733003595830746</v>
      </c>
      <c r="BV86" s="18">
        <f t="shared" si="242"/>
        <v>-3.1188586096839943</v>
      </c>
      <c r="BW86" s="18">
        <f t="shared" si="243"/>
        <v>2.0926575513914303</v>
      </c>
      <c r="BX86" s="18">
        <f t="shared" si="244"/>
        <v>-9.3708344142484634E-2</v>
      </c>
      <c r="BZ86" t="str">
        <f t="shared" si="261"/>
        <v>23 Teaching and other educational professionals</v>
      </c>
      <c r="CA86" s="18">
        <f t="shared" si="245"/>
        <v>-3.969906333838924</v>
      </c>
      <c r="CB86" s="18">
        <f t="shared" si="245"/>
        <v>20.104544118340151</v>
      </c>
      <c r="CC86" s="18">
        <f t="shared" si="245"/>
        <v>-2.6297240732847449</v>
      </c>
      <c r="CD86" s="18">
        <f t="shared" si="245"/>
        <v>-3.7342288652415845</v>
      </c>
      <c r="CE86" s="18">
        <f t="shared" si="246"/>
        <v>-2.0452165251782284</v>
      </c>
      <c r="CG86" s="18">
        <f t="shared" si="247"/>
        <v>-3.367459752983204</v>
      </c>
      <c r="CH86" s="18">
        <f t="shared" si="248"/>
        <v>2.0425604609955128</v>
      </c>
      <c r="CI86" s="18">
        <f t="shared" si="249"/>
        <v>-0.32374915474006061</v>
      </c>
      <c r="CK86" t="str">
        <f t="shared" si="262"/>
        <v>23 Teaching and other educational professionals</v>
      </c>
      <c r="CL86" s="18">
        <f t="shared" si="250"/>
        <v>6.9855878657178128</v>
      </c>
      <c r="CM86" s="18">
        <f t="shared" si="250"/>
        <v>16.54936189420091</v>
      </c>
      <c r="CN86" s="18">
        <f t="shared" si="250"/>
        <v>2.7969374895922883</v>
      </c>
      <c r="CO86" s="18">
        <f t="shared" si="250"/>
        <v>-0.18405415522151358</v>
      </c>
      <c r="CP86" s="18">
        <f t="shared" si="251"/>
        <v>1.7186594367046837</v>
      </c>
      <c r="CR86" s="18">
        <f t="shared" si="252"/>
        <v>0.79987876537130909</v>
      </c>
      <c r="CS86" s="18">
        <f t="shared" si="253"/>
        <v>2.8535738350858653</v>
      </c>
      <c r="CT86" s="18">
        <f t="shared" si="254"/>
        <v>3.4032553697977974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8.3534656578083677</v>
      </c>
      <c r="C87" s="18">
        <f t="shared" si="210"/>
        <v>2.0234428519002146</v>
      </c>
      <c r="D87" s="18">
        <f t="shared" si="210"/>
        <v>4.2169581025073732</v>
      </c>
      <c r="E87" s="18">
        <f t="shared" si="210"/>
        <v>3.1056277909247809</v>
      </c>
      <c r="F87" s="18">
        <f t="shared" si="211"/>
        <v>3.3834397955982753</v>
      </c>
      <c r="H87" s="18">
        <f t="shared" si="212"/>
        <v>3.47474819206397</v>
      </c>
      <c r="I87" s="18">
        <f t="shared" si="213"/>
        <v>3.3717994864816747</v>
      </c>
      <c r="J87" s="18">
        <f t="shared" si="214"/>
        <v>5.7517001143168045</v>
      </c>
      <c r="L87" t="str">
        <f t="shared" si="255"/>
        <v>24 Business, media and public service professionals</v>
      </c>
      <c r="M87" s="18">
        <f t="shared" si="215"/>
        <v>9.7375646066934163</v>
      </c>
      <c r="N87" s="18">
        <f t="shared" si="215"/>
        <v>0.86128229638751108</v>
      </c>
      <c r="O87" s="18">
        <f t="shared" si="215"/>
        <v>3.2690040479697924</v>
      </c>
      <c r="P87" s="18">
        <f t="shared" si="215"/>
        <v>2.5450290709767343</v>
      </c>
      <c r="Q87" s="18">
        <f t="shared" si="216"/>
        <v>2.6644381178017484</v>
      </c>
      <c r="S87" s="18">
        <f t="shared" si="217"/>
        <v>2.78578835672596</v>
      </c>
      <c r="T87" s="18">
        <f t="shared" si="218"/>
        <v>3.1570748823247952</v>
      </c>
      <c r="U87" s="18">
        <f t="shared" si="219"/>
        <v>5.0841326424646782</v>
      </c>
      <c r="W87" t="str">
        <f t="shared" si="256"/>
        <v>24 Business, media and public service professionals</v>
      </c>
      <c r="X87" s="18">
        <f t="shared" si="220"/>
        <v>1.697838111839256</v>
      </c>
      <c r="Y87" s="18">
        <f t="shared" si="220"/>
        <v>23.698002120968241</v>
      </c>
      <c r="Z87" s="18">
        <f t="shared" si="220"/>
        <v>0.5993757502551933</v>
      </c>
      <c r="AA87" s="18">
        <f t="shared" si="220"/>
        <v>1.3660629879117092</v>
      </c>
      <c r="AB87" s="18">
        <f t="shared" si="221"/>
        <v>2.392125067525086</v>
      </c>
      <c r="AD87" s="18">
        <f t="shared" si="222"/>
        <v>1.1098535345637206</v>
      </c>
      <c r="AE87" s="18">
        <f t="shared" si="223"/>
        <v>3.0762211420444219</v>
      </c>
      <c r="AF87" s="18">
        <f t="shared" si="224"/>
        <v>3.822584787330463</v>
      </c>
      <c r="AH87" t="str">
        <f t="shared" si="257"/>
        <v>24 Business, media and public service professionals</v>
      </c>
      <c r="AI87" s="18">
        <f t="shared" si="225"/>
        <v>-2.5619840639681701</v>
      </c>
      <c r="AJ87" s="18">
        <f t="shared" si="225"/>
        <v>20.050954202447045</v>
      </c>
      <c r="AK87" s="18">
        <f t="shared" si="225"/>
        <v>-1.6878032526880693</v>
      </c>
      <c r="AL87" s="18">
        <f t="shared" si="225"/>
        <v>1.2450431662582195</v>
      </c>
      <c r="AM87" s="18">
        <f t="shared" si="226"/>
        <v>1.3931860077998959</v>
      </c>
      <c r="AO87" s="18">
        <f t="shared" si="227"/>
        <v>0.25783298839707758</v>
      </c>
      <c r="AP87" s="18">
        <f t="shared" si="228"/>
        <v>2.1636389615096174</v>
      </c>
      <c r="AQ87" s="18">
        <f t="shared" si="229"/>
        <v>2.355648187099546</v>
      </c>
      <c r="AS87" t="str">
        <f t="shared" si="258"/>
        <v>24 Business, media and public service professionals</v>
      </c>
      <c r="AT87" s="18">
        <f t="shared" si="230"/>
        <v>-0.72546767657677425</v>
      </c>
      <c r="AU87" s="18">
        <f t="shared" si="230"/>
        <v>29.935285838579983</v>
      </c>
      <c r="AV87" s="18">
        <f t="shared" si="230"/>
        <v>0.3010750440276766</v>
      </c>
      <c r="AW87" s="18">
        <f t="shared" si="230"/>
        <v>1.5432386425883626</v>
      </c>
      <c r="AX87" s="18">
        <f t="shared" si="231"/>
        <v>2.7242128562387391</v>
      </c>
      <c r="AZ87" s="18">
        <f t="shared" si="232"/>
        <v>1.1274841849974182</v>
      </c>
      <c r="BA87" s="18">
        <f t="shared" si="233"/>
        <v>2.8340628987170602</v>
      </c>
      <c r="BB87" s="18">
        <f t="shared" si="234"/>
        <v>3.6166035902644555</v>
      </c>
      <c r="BD87" t="str">
        <f t="shared" si="259"/>
        <v>24 Business, media and public service professionals</v>
      </c>
      <c r="BE87" s="18">
        <f t="shared" si="235"/>
        <v>5.7128298989309823</v>
      </c>
      <c r="BF87" s="18">
        <f t="shared" si="235"/>
        <v>9.2313733713803803</v>
      </c>
      <c r="BG87" s="18">
        <f t="shared" si="235"/>
        <v>0.57047122831062058</v>
      </c>
      <c r="BH87" s="18">
        <f t="shared" si="235"/>
        <v>1.0846469255976654</v>
      </c>
      <c r="BI87" s="18">
        <f t="shared" si="236"/>
        <v>1.413784034153287</v>
      </c>
      <c r="BK87" s="18">
        <f t="shared" si="237"/>
        <v>0.91296360265784582</v>
      </c>
      <c r="BL87" s="18">
        <f t="shared" si="238"/>
        <v>2.5026873904151925</v>
      </c>
      <c r="BM87" s="18">
        <f t="shared" si="239"/>
        <v>3.1610914681063473</v>
      </c>
      <c r="BO87" t="str">
        <f t="shared" si="260"/>
        <v>24 Business, media and public service professionals</v>
      </c>
      <c r="BP87" s="18">
        <f t="shared" si="240"/>
        <v>2.3518923025389382</v>
      </c>
      <c r="BQ87" s="18">
        <f t="shared" si="240"/>
        <v>11.07334011757759</v>
      </c>
      <c r="BR87" s="18">
        <f t="shared" si="240"/>
        <v>-2.4389215183451385</v>
      </c>
      <c r="BS87" s="18">
        <f t="shared" si="240"/>
        <v>-1.8287029697252155</v>
      </c>
      <c r="BT87" s="18">
        <f t="shared" si="241"/>
        <v>-1.26073724068404</v>
      </c>
      <c r="BV87" s="18">
        <f t="shared" si="242"/>
        <v>-2.0325320618031495</v>
      </c>
      <c r="BW87" s="18">
        <f t="shared" si="243"/>
        <v>2.0455143422308364</v>
      </c>
      <c r="BX87" s="18">
        <f t="shared" si="244"/>
        <v>0.5749707476931265</v>
      </c>
      <c r="BZ87" t="str">
        <f t="shared" si="261"/>
        <v>24 Business, media and public service professionals</v>
      </c>
      <c r="CA87" s="18">
        <f t="shared" si="245"/>
        <v>0.81437813963656236</v>
      </c>
      <c r="CB87" s="18">
        <f t="shared" si="245"/>
        <v>18.769697077445514</v>
      </c>
      <c r="CC87" s="18">
        <f t="shared" si="245"/>
        <v>-1.4203763932098212</v>
      </c>
      <c r="CD87" s="18">
        <f t="shared" si="245"/>
        <v>-3.9120416191860574</v>
      </c>
      <c r="CE87" s="18">
        <f t="shared" si="246"/>
        <v>-1.8487821074550048</v>
      </c>
      <c r="CG87" s="18">
        <f t="shared" si="247"/>
        <v>-3.0885639410380805</v>
      </c>
      <c r="CH87" s="18">
        <f t="shared" si="248"/>
        <v>1.9807008516982805</v>
      </c>
      <c r="CI87" s="18">
        <f t="shared" si="249"/>
        <v>-0.22561242104263135</v>
      </c>
      <c r="CK87" t="str">
        <f t="shared" si="262"/>
        <v>24 Business, media and public service professionals</v>
      </c>
      <c r="CL87" s="18">
        <f t="shared" si="250"/>
        <v>6.8815959481166145</v>
      </c>
      <c r="CM87" s="18">
        <f t="shared" si="250"/>
        <v>-0.98427275039845163</v>
      </c>
      <c r="CN87" s="18">
        <f t="shared" si="250"/>
        <v>3.3990265776262296</v>
      </c>
      <c r="CO87" s="18">
        <f t="shared" si="250"/>
        <v>-1.0844354127037881</v>
      </c>
      <c r="CP87" s="18">
        <f t="shared" si="251"/>
        <v>0.30170104749691617</v>
      </c>
      <c r="CR87" s="18">
        <f t="shared" si="252"/>
        <v>0.38802408689926349</v>
      </c>
      <c r="CS87" s="18">
        <f t="shared" si="253"/>
        <v>2.4163941981363513</v>
      </c>
      <c r="CT87" s="18">
        <f t="shared" si="254"/>
        <v>2.6964143388636952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10.125007156853471</v>
      </c>
      <c r="C88" s="18">
        <f t="shared" si="210"/>
        <v>0.9552199325180144</v>
      </c>
      <c r="D88" s="18">
        <f t="shared" si="210"/>
        <v>3.2386740424177329</v>
      </c>
      <c r="E88" s="18">
        <f t="shared" si="210"/>
        <v>3.864456031357455</v>
      </c>
      <c r="F88" s="18">
        <f t="shared" si="211"/>
        <v>3.4845817308320592</v>
      </c>
      <c r="H88" s="18">
        <f t="shared" si="212"/>
        <v>3.6554417017872654</v>
      </c>
      <c r="I88" s="18">
        <f t="shared" si="213"/>
        <v>3.1168592201256784</v>
      </c>
      <c r="J88" s="18">
        <f t="shared" si="214"/>
        <v>5.7042158619375671</v>
      </c>
      <c r="L88" t="str">
        <f t="shared" si="255"/>
        <v>31 Science, engineering and technology associate professionals</v>
      </c>
      <c r="M88" s="18">
        <f t="shared" si="215"/>
        <v>8.774494427610513</v>
      </c>
      <c r="N88" s="18">
        <f t="shared" si="215"/>
        <v>2.1193250090918658</v>
      </c>
      <c r="O88" s="18">
        <f t="shared" si="215"/>
        <v>2.6485559042545681</v>
      </c>
      <c r="P88" s="18">
        <f t="shared" si="215"/>
        <v>3.3379519654261447</v>
      </c>
      <c r="Q88" s="18">
        <f t="shared" si="216"/>
        <v>3.0455913820091718</v>
      </c>
      <c r="S88" s="18">
        <f t="shared" si="217"/>
        <v>3.1076403590721391</v>
      </c>
      <c r="T88" s="18">
        <f t="shared" si="218"/>
        <v>2.8749313003441301</v>
      </c>
      <c r="U88" s="18">
        <f t="shared" si="219"/>
        <v>5.1118653223726884</v>
      </c>
      <c r="W88" t="str">
        <f t="shared" si="256"/>
        <v>31 Science, engineering and technology associate professionals</v>
      </c>
      <c r="X88" s="18">
        <f t="shared" si="220"/>
        <v>2.4253366271988375</v>
      </c>
      <c r="Y88" s="18">
        <f t="shared" si="220"/>
        <v>18.136326528560719</v>
      </c>
      <c r="Z88" s="18">
        <f t="shared" si="220"/>
        <v>-0.45057601141145209</v>
      </c>
      <c r="AA88" s="18">
        <f t="shared" si="220"/>
        <v>1.5018270909516129</v>
      </c>
      <c r="AB88" s="18">
        <f t="shared" si="221"/>
        <v>1.849110078535654</v>
      </c>
      <c r="AD88" s="18">
        <f t="shared" si="222"/>
        <v>0.8468081336511224</v>
      </c>
      <c r="AE88" s="18">
        <f t="shared" si="223"/>
        <v>2.5432072365529246</v>
      </c>
      <c r="AF88" s="18">
        <f t="shared" si="224"/>
        <v>3.1498577486132273</v>
      </c>
      <c r="AH88" t="str">
        <f t="shared" si="257"/>
        <v>31 Science, engineering and technology associate professionals</v>
      </c>
      <c r="AI88" s="18">
        <f t="shared" si="225"/>
        <v>0.5954680291687664</v>
      </c>
      <c r="AJ88" s="18">
        <f t="shared" si="225"/>
        <v>25.002627651747055</v>
      </c>
      <c r="AK88" s="18">
        <f t="shared" si="225"/>
        <v>0.87229587842312384</v>
      </c>
      <c r="AL88" s="18">
        <f t="shared" si="225"/>
        <v>2.9586738542134006</v>
      </c>
      <c r="AM88" s="18">
        <f t="shared" si="226"/>
        <v>3.5500956589335386</v>
      </c>
      <c r="AO88" s="18">
        <f t="shared" si="227"/>
        <v>2.2584632693975148</v>
      </c>
      <c r="AP88" s="18">
        <f t="shared" si="228"/>
        <v>2.9066344056350557</v>
      </c>
      <c r="AQ88" s="18">
        <f t="shared" si="229"/>
        <v>4.4984755481123129</v>
      </c>
      <c r="AS88" t="str">
        <f t="shared" si="258"/>
        <v>31 Science, engineering and technology associate professionals</v>
      </c>
      <c r="AT88" s="18">
        <f t="shared" si="230"/>
        <v>-2.159109214148891</v>
      </c>
      <c r="AU88" s="18">
        <f t="shared" si="230"/>
        <v>24.879120240117846</v>
      </c>
      <c r="AV88" s="18">
        <f t="shared" si="230"/>
        <v>-3.4294915732966391</v>
      </c>
      <c r="AW88" s="18">
        <f t="shared" si="230"/>
        <v>0.67398123939994559</v>
      </c>
      <c r="AX88" s="18">
        <f t="shared" si="231"/>
        <v>0.72048385689964523</v>
      </c>
      <c r="AZ88" s="18">
        <f t="shared" si="232"/>
        <v>-0.71285982685082017</v>
      </c>
      <c r="BA88" s="18">
        <f t="shared" si="233"/>
        <v>1.9198429861873478</v>
      </c>
      <c r="BB88" s="18">
        <f t="shared" si="234"/>
        <v>1.3805113109926603</v>
      </c>
      <c r="BD88" t="str">
        <f t="shared" si="259"/>
        <v>31 Science, engineering and technology associate professionals</v>
      </c>
      <c r="BE88" s="18">
        <f t="shared" si="235"/>
        <v>4.9927033221860428</v>
      </c>
      <c r="BF88" s="18">
        <f t="shared" si="235"/>
        <v>7.1144122997649939</v>
      </c>
      <c r="BG88" s="18">
        <f t="shared" si="235"/>
        <v>-2.385037109228294</v>
      </c>
      <c r="BH88" s="18">
        <f t="shared" si="235"/>
        <v>-0.21673048920981541</v>
      </c>
      <c r="BI88" s="18">
        <f t="shared" si="236"/>
        <v>-0.45935545815464218</v>
      </c>
      <c r="BK88" s="18">
        <f t="shared" si="237"/>
        <v>-0.94479879002365985</v>
      </c>
      <c r="BL88" s="18">
        <f t="shared" si="238"/>
        <v>1.8608379406620079</v>
      </c>
      <c r="BM88" s="18">
        <f t="shared" si="239"/>
        <v>1.1429741473438559</v>
      </c>
      <c r="BO88" t="str">
        <f t="shared" si="260"/>
        <v>31 Science, engineering and technology associate professionals</v>
      </c>
      <c r="BP88" s="18">
        <f t="shared" si="240"/>
        <v>4.0269816260307678</v>
      </c>
      <c r="BQ88" s="18">
        <f t="shared" si="240"/>
        <v>7.8988098206278501</v>
      </c>
      <c r="BR88" s="18">
        <f t="shared" si="240"/>
        <v>-3.062950349089788</v>
      </c>
      <c r="BS88" s="18">
        <f t="shared" si="240"/>
        <v>-0.50705739335262789</v>
      </c>
      <c r="BT88" s="18">
        <f t="shared" si="241"/>
        <v>-0.81139668330318937</v>
      </c>
      <c r="BV88" s="18">
        <f t="shared" si="242"/>
        <v>-1.3664230719693471</v>
      </c>
      <c r="BW88" s="18">
        <f t="shared" si="243"/>
        <v>1.8822705836864628</v>
      </c>
      <c r="BX88" s="18">
        <f t="shared" si="244"/>
        <v>0.85537537382833762</v>
      </c>
      <c r="BZ88" t="str">
        <f t="shared" si="261"/>
        <v>31 Science, engineering and technology associate professionals</v>
      </c>
      <c r="CA88" s="18">
        <f t="shared" si="245"/>
        <v>2.6187068922846057</v>
      </c>
      <c r="CB88" s="18">
        <f t="shared" si="245"/>
        <v>18.812351816775319</v>
      </c>
      <c r="CC88" s="18">
        <f t="shared" si="245"/>
        <v>-4.0458102988200189</v>
      </c>
      <c r="CD88" s="18">
        <f t="shared" si="245"/>
        <v>-2.1630688303259649</v>
      </c>
      <c r="CE88" s="18">
        <f t="shared" si="246"/>
        <v>-1.5675952738746335</v>
      </c>
      <c r="CG88" s="18">
        <f t="shared" si="247"/>
        <v>-2.794718568100607</v>
      </c>
      <c r="CH88" s="18">
        <f t="shared" si="248"/>
        <v>1.7127242907591267</v>
      </c>
      <c r="CI88" s="18">
        <f t="shared" si="249"/>
        <v>-0.38506391866967027</v>
      </c>
      <c r="CK88" t="str">
        <f t="shared" si="262"/>
        <v>31 Science, engineering and technology associate professionals</v>
      </c>
      <c r="CL88" s="18">
        <f t="shared" si="250"/>
        <v>8.1100706623435279</v>
      </c>
      <c r="CM88" s="18">
        <f t="shared" si="250"/>
        <v>12.41345957173381</v>
      </c>
      <c r="CN88" s="18">
        <f t="shared" si="250"/>
        <v>3.2445275511883143</v>
      </c>
      <c r="CO88" s="18">
        <f t="shared" si="250"/>
        <v>0.49784801591417072</v>
      </c>
      <c r="CP88" s="18">
        <f t="shared" si="251"/>
        <v>2.0604717395086514</v>
      </c>
      <c r="CR88" s="18">
        <f t="shared" si="252"/>
        <v>1.4051912729437177</v>
      </c>
      <c r="CS88" s="18">
        <f t="shared" si="253"/>
        <v>2.4629997908774515</v>
      </c>
      <c r="CT88" s="18">
        <f t="shared" si="254"/>
        <v>3.4915770346252817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12.951509168633812</v>
      </c>
      <c r="C89" s="18">
        <f t="shared" si="210"/>
        <v>-27.175442223840729</v>
      </c>
      <c r="D89" s="18">
        <f t="shared" si="210"/>
        <v>13.137197186332838</v>
      </c>
      <c r="E89" s="18">
        <f t="shared" si="210"/>
        <v>4.6890164697143577</v>
      </c>
      <c r="F89" s="18">
        <f t="shared" si="211"/>
        <v>4.8533373761437293</v>
      </c>
      <c r="H89" s="18">
        <f t="shared" si="212"/>
        <v>7.4325501962616114</v>
      </c>
      <c r="I89" s="18">
        <f t="shared" si="213"/>
        <v>5.2762413597636781</v>
      </c>
      <c r="J89" s="18">
        <f t="shared" si="214"/>
        <v>9.8518492448669512</v>
      </c>
      <c r="L89" t="str">
        <f t="shared" si="255"/>
        <v>32 Health and social care associate professionals</v>
      </c>
      <c r="M89" s="18">
        <f t="shared" si="215"/>
        <v>12.414968817075266</v>
      </c>
      <c r="N89" s="18">
        <f t="shared" si="215"/>
        <v>-13.524037392923848</v>
      </c>
      <c r="O89" s="18">
        <f t="shared" si="215"/>
        <v>13.682898662422915</v>
      </c>
      <c r="P89" s="18">
        <f t="shared" si="215"/>
        <v>4.114687032224662</v>
      </c>
      <c r="Q89" s="18">
        <f t="shared" si="216"/>
        <v>5.7805187227393917</v>
      </c>
      <c r="S89" s="18">
        <f t="shared" si="217"/>
        <v>7.2110900183415927</v>
      </c>
      <c r="T89" s="18">
        <f t="shared" si="218"/>
        <v>5.0023427557520428</v>
      </c>
      <c r="U89" s="18">
        <f t="shared" si="219"/>
        <v>9.53755054980987</v>
      </c>
      <c r="W89" t="str">
        <f t="shared" si="256"/>
        <v>32 Health and social care associate professionals</v>
      </c>
      <c r="X89" s="18">
        <f t="shared" si="220"/>
        <v>4.6500470470713484</v>
      </c>
      <c r="Y89" s="18">
        <f t="shared" si="220"/>
        <v>4.0595731094759113</v>
      </c>
      <c r="Z89" s="18">
        <f t="shared" si="220"/>
        <v>12.378979884710017</v>
      </c>
      <c r="AA89" s="18">
        <f t="shared" si="220"/>
        <v>3.4277967593724146</v>
      </c>
      <c r="AB89" s="18">
        <f t="shared" si="221"/>
        <v>6.1860614213255616</v>
      </c>
      <c r="AD89" s="18">
        <f t="shared" si="222"/>
        <v>6.3293626632017652</v>
      </c>
      <c r="AE89" s="18">
        <f t="shared" si="223"/>
        <v>5.6135510153630719</v>
      </c>
      <c r="AF89" s="18">
        <f t="shared" si="224"/>
        <v>9.2686832482718806</v>
      </c>
      <c r="AH89" t="str">
        <f t="shared" si="257"/>
        <v>32 Health and social care associate professionals</v>
      </c>
      <c r="AI89" s="18">
        <f t="shared" si="225"/>
        <v>-3.3365167579158417</v>
      </c>
      <c r="AJ89" s="18">
        <f t="shared" si="225"/>
        <v>-0.18918360598976225</v>
      </c>
      <c r="AK89" s="18">
        <f t="shared" si="225"/>
        <v>3.2053007373906262</v>
      </c>
      <c r="AL89" s="18">
        <f t="shared" si="225"/>
        <v>-4.3533385758260934</v>
      </c>
      <c r="AM89" s="18">
        <f t="shared" si="226"/>
        <v>-1.7914924328973125</v>
      </c>
      <c r="AO89" s="18">
        <f t="shared" si="227"/>
        <v>-1.8973938364974074</v>
      </c>
      <c r="AP89" s="18">
        <f t="shared" si="228"/>
        <v>2.541073439911834</v>
      </c>
      <c r="AQ89" s="18">
        <f t="shared" si="229"/>
        <v>1.2637272394325549</v>
      </c>
      <c r="AS89" t="str">
        <f t="shared" si="258"/>
        <v>32 Health and social care associate professionals</v>
      </c>
      <c r="AT89" s="18">
        <f t="shared" si="230"/>
        <v>4.0097564687993748</v>
      </c>
      <c r="AU89" s="18">
        <f t="shared" si="230"/>
        <v>10.90408463890007</v>
      </c>
      <c r="AV89" s="18">
        <f t="shared" si="230"/>
        <v>8.2409953214169782</v>
      </c>
      <c r="AW89" s="18">
        <f t="shared" si="230"/>
        <v>2.1840555241554371</v>
      </c>
      <c r="AX89" s="18">
        <f t="shared" si="231"/>
        <v>4.5733717533010809</v>
      </c>
      <c r="AZ89" s="18">
        <f t="shared" si="232"/>
        <v>4.1644078032763154</v>
      </c>
      <c r="BA89" s="18">
        <f t="shared" si="233"/>
        <v>4.4574990157874028</v>
      </c>
      <c r="BB89" s="18">
        <f t="shared" si="234"/>
        <v>7.0222091018870447</v>
      </c>
      <c r="BD89" t="str">
        <f t="shared" si="259"/>
        <v>32 Health and social care associate professionals</v>
      </c>
      <c r="BE89" s="18">
        <f t="shared" si="235"/>
        <v>5.547089504899172</v>
      </c>
      <c r="BF89" s="18">
        <f t="shared" si="235"/>
        <v>9.320925063554597</v>
      </c>
      <c r="BG89" s="18">
        <f t="shared" si="235"/>
        <v>9.7038593255975201</v>
      </c>
      <c r="BH89" s="18">
        <f t="shared" si="235"/>
        <v>1.8736729295955934</v>
      </c>
      <c r="BI89" s="18">
        <f t="shared" si="236"/>
        <v>4.7193721040273529</v>
      </c>
      <c r="BK89" s="18">
        <f t="shared" si="237"/>
        <v>4.4195807015375621</v>
      </c>
      <c r="BL89" s="18">
        <f t="shared" si="238"/>
        <v>4.5275211077625777</v>
      </c>
      <c r="BM89" s="18">
        <f t="shared" si="239"/>
        <v>7.2466964528983491</v>
      </c>
      <c r="BO89" t="str">
        <f t="shared" si="260"/>
        <v>32 Health and social care associate professionals</v>
      </c>
      <c r="BP89" s="18">
        <f t="shared" si="240"/>
        <v>3.0610197907574355</v>
      </c>
      <c r="BQ89" s="18">
        <f t="shared" si="240"/>
        <v>2.7420897971309532</v>
      </c>
      <c r="BR89" s="18">
        <f t="shared" si="240"/>
        <v>6.4601298569284316</v>
      </c>
      <c r="BS89" s="18">
        <f t="shared" si="240"/>
        <v>-1.8618607379476293</v>
      </c>
      <c r="BT89" s="18">
        <f t="shared" si="241"/>
        <v>0.95523560066665958</v>
      </c>
      <c r="BV89" s="18">
        <f t="shared" si="242"/>
        <v>0.837222953326755</v>
      </c>
      <c r="BW89" s="18">
        <f t="shared" si="243"/>
        <v>3.6397046853703818</v>
      </c>
      <c r="BX89" s="18">
        <f t="shared" si="244"/>
        <v>4.1594535402744492</v>
      </c>
      <c r="BZ89" t="str">
        <f t="shared" si="261"/>
        <v>32 Health and social care associate professionals</v>
      </c>
      <c r="CA89" s="18">
        <f t="shared" si="245"/>
        <v>-6.6854891833744601</v>
      </c>
      <c r="CB89" s="18">
        <f t="shared" si="245"/>
        <v>0.94363115630184957</v>
      </c>
      <c r="CC89" s="18">
        <f t="shared" si="245"/>
        <v>7.8220347196516604</v>
      </c>
      <c r="CD89" s="18">
        <f t="shared" si="245"/>
        <v>-3.5496272410878715</v>
      </c>
      <c r="CE89" s="18">
        <f t="shared" si="246"/>
        <v>0.15346467216368342</v>
      </c>
      <c r="CG89" s="18">
        <f t="shared" si="247"/>
        <v>0.10100736468658944</v>
      </c>
      <c r="CH89" s="18">
        <f t="shared" si="248"/>
        <v>2.9875115822896925</v>
      </c>
      <c r="CI89" s="18">
        <f t="shared" si="249"/>
        <v>3.0545713137483776</v>
      </c>
      <c r="CK89" t="str">
        <f t="shared" si="262"/>
        <v>32 Health and social care associate professionals</v>
      </c>
      <c r="CL89" s="18">
        <f t="shared" si="250"/>
        <v>2.6224817292538338</v>
      </c>
      <c r="CM89" s="18">
        <f t="shared" si="250"/>
        <v>-2.6815516681445328</v>
      </c>
      <c r="CN89" s="18">
        <f t="shared" si="250"/>
        <v>11.515135244768238</v>
      </c>
      <c r="CO89" s="18">
        <f t="shared" si="250"/>
        <v>1.203914727333899</v>
      </c>
      <c r="CP89" s="18">
        <f t="shared" si="251"/>
        <v>4.0644362425849234</v>
      </c>
      <c r="CR89" s="18">
        <f t="shared" si="252"/>
        <v>4.5304483483537883</v>
      </c>
      <c r="CS89" s="18">
        <f t="shared" si="253"/>
        <v>3.9179630716338787</v>
      </c>
      <c r="CT89" s="18">
        <f t="shared" si="254"/>
        <v>6.9076033655136593</v>
      </c>
    </row>
    <row r="90" spans="1:98" x14ac:dyDescent="0.2">
      <c r="A90" t="str">
        <f t="shared" si="209"/>
        <v>33 Protective service occupations</v>
      </c>
      <c r="B90" s="18">
        <f t="shared" si="210"/>
        <v>8.2351687363636508</v>
      </c>
      <c r="C90" s="18">
        <f t="shared" si="210"/>
        <v>-6.4617910462323351</v>
      </c>
      <c r="D90" s="18">
        <f t="shared" si="210"/>
        <v>3.2025341299559695</v>
      </c>
      <c r="E90" s="18">
        <f t="shared" si="210"/>
        <v>4.7634973242602463</v>
      </c>
      <c r="F90" s="18">
        <f t="shared" si="211"/>
        <v>3.5371714221634099</v>
      </c>
      <c r="H90" s="18">
        <f t="shared" si="212"/>
        <v>4.2405704131628363</v>
      </c>
      <c r="I90" s="18">
        <f t="shared" si="213"/>
        <v>2.8914911783597619</v>
      </c>
      <c r="J90" s="18">
        <f t="shared" si="214"/>
        <v>6.0041995630500722</v>
      </c>
      <c r="L90" t="str">
        <f t="shared" si="255"/>
        <v>33 Protective service occupations</v>
      </c>
      <c r="M90" s="18">
        <f t="shared" si="215"/>
        <v>5.6738002959534128</v>
      </c>
      <c r="N90" s="18">
        <f t="shared" si="215"/>
        <v>1.1382088388582234</v>
      </c>
      <c r="O90" s="18">
        <f t="shared" si="215"/>
        <v>1.1583991886705336</v>
      </c>
      <c r="P90" s="18">
        <f t="shared" si="215"/>
        <v>4.0727352269877892</v>
      </c>
      <c r="Q90" s="18">
        <f t="shared" si="216"/>
        <v>2.9688631624698925</v>
      </c>
      <c r="S90" s="18">
        <f t="shared" si="217"/>
        <v>3.0920783686318787</v>
      </c>
      <c r="T90" s="18">
        <f t="shared" si="218"/>
        <v>2.2738368132954268</v>
      </c>
      <c r="U90" s="18">
        <f t="shared" si="219"/>
        <v>4.6595722678256069</v>
      </c>
      <c r="W90" t="str">
        <f t="shared" si="256"/>
        <v>33 Protective service occupations</v>
      </c>
      <c r="X90" s="18">
        <f t="shared" si="220"/>
        <v>0.54813827602728793</v>
      </c>
      <c r="Y90" s="18">
        <f t="shared" si="220"/>
        <v>20.320579320056666</v>
      </c>
      <c r="Z90" s="18">
        <f t="shared" si="220"/>
        <v>-1.6199467100297404</v>
      </c>
      <c r="AA90" s="18">
        <f t="shared" si="220"/>
        <v>3.1621404410594467</v>
      </c>
      <c r="AB90" s="18">
        <f t="shared" si="221"/>
        <v>2.6254121129719366</v>
      </c>
      <c r="AD90" s="18">
        <f t="shared" si="222"/>
        <v>1.5428263571762191</v>
      </c>
      <c r="AE90" s="18">
        <f t="shared" si="223"/>
        <v>2.3394014760259374</v>
      </c>
      <c r="AF90" s="18">
        <f t="shared" si="224"/>
        <v>3.4894907758066473</v>
      </c>
      <c r="AH90" t="str">
        <f t="shared" si="257"/>
        <v>33 Protective service occupations</v>
      </c>
      <c r="AI90" s="18">
        <f t="shared" si="225"/>
        <v>-0.37445222085871199</v>
      </c>
      <c r="AJ90" s="18">
        <f t="shared" si="225"/>
        <v>25.083507612383471</v>
      </c>
      <c r="AK90" s="18">
        <f t="shared" si="225"/>
        <v>-1.7573932902288592</v>
      </c>
      <c r="AL90" s="18">
        <f t="shared" si="225"/>
        <v>2.5401898271514067</v>
      </c>
      <c r="AM90" s="18">
        <f t="shared" si="226"/>
        <v>2.4418795390233061</v>
      </c>
      <c r="AO90" s="18">
        <f t="shared" si="227"/>
        <v>1.0871697168805206</v>
      </c>
      <c r="AP90" s="18">
        <f t="shared" si="228"/>
        <v>2.0570914616089064</v>
      </c>
      <c r="AQ90" s="18">
        <f t="shared" si="229"/>
        <v>2.8904785156917079</v>
      </c>
      <c r="AS90" t="str">
        <f t="shared" si="258"/>
        <v>33 Protective service occupations</v>
      </c>
      <c r="AT90" s="18">
        <f t="shared" si="230"/>
        <v>-4.6915060894169418</v>
      </c>
      <c r="AU90" s="18">
        <f t="shared" si="230"/>
        <v>17.448179514636042</v>
      </c>
      <c r="AV90" s="18">
        <f t="shared" si="230"/>
        <v>-5.301920267231008</v>
      </c>
      <c r="AW90" s="18">
        <f t="shared" si="230"/>
        <v>1.0149974188043753</v>
      </c>
      <c r="AX90" s="18">
        <f t="shared" si="231"/>
        <v>-6.6023199568943092E-2</v>
      </c>
      <c r="AZ90" s="18">
        <f t="shared" si="232"/>
        <v>-1.1361249678626506</v>
      </c>
      <c r="BA90" s="18">
        <f t="shared" si="233"/>
        <v>1.6562177493270713</v>
      </c>
      <c r="BB90" s="18">
        <f t="shared" si="234"/>
        <v>0.7697590038107105</v>
      </c>
      <c r="BD90" t="str">
        <f t="shared" si="259"/>
        <v>33 Protective service occupations</v>
      </c>
      <c r="BE90" s="18">
        <f t="shared" si="235"/>
        <v>0.972182256886156</v>
      </c>
      <c r="BF90" s="18">
        <f t="shared" si="235"/>
        <v>-3.4310914871295561</v>
      </c>
      <c r="BG90" s="18">
        <f t="shared" si="235"/>
        <v>-1.7745205457739943</v>
      </c>
      <c r="BH90" s="18">
        <f t="shared" si="235"/>
        <v>-0.12301377693678672</v>
      </c>
      <c r="BI90" s="18">
        <f t="shared" si="236"/>
        <v>-0.85101445562892897</v>
      </c>
      <c r="BK90" s="18">
        <f t="shared" si="237"/>
        <v>-0.67657847789605041</v>
      </c>
      <c r="BL90" s="18">
        <f t="shared" si="238"/>
        <v>1.417617377513869</v>
      </c>
      <c r="BM90" s="18">
        <f t="shared" si="239"/>
        <v>0.86718561576317743</v>
      </c>
      <c r="BO90" t="str">
        <f t="shared" si="260"/>
        <v>33 Protective service occupations</v>
      </c>
      <c r="BP90" s="18">
        <f t="shared" si="240"/>
        <v>0.38529523004104949</v>
      </c>
      <c r="BQ90" s="18">
        <f t="shared" si="240"/>
        <v>-3.1336721921774724</v>
      </c>
      <c r="BR90" s="18">
        <f t="shared" si="240"/>
        <v>-5.072774284971926</v>
      </c>
      <c r="BS90" s="18">
        <f t="shared" si="240"/>
        <v>-2.4821231836233304</v>
      </c>
      <c r="BT90" s="18">
        <f t="shared" si="241"/>
        <v>-3.3397148655381792</v>
      </c>
      <c r="BV90" s="18">
        <f t="shared" si="242"/>
        <v>-3.3534354505143082</v>
      </c>
      <c r="BW90" s="18">
        <f t="shared" si="243"/>
        <v>1.2654855468809734</v>
      </c>
      <c r="BX90" s="18">
        <f t="shared" si="244"/>
        <v>-1.4185110303200243</v>
      </c>
      <c r="BZ90" t="str">
        <f t="shared" si="261"/>
        <v>33 Protective service occupations</v>
      </c>
      <c r="CA90" s="18">
        <f t="shared" si="245"/>
        <v>-3.411334626211715</v>
      </c>
      <c r="CB90" s="18">
        <f t="shared" si="245"/>
        <v>6.2986264390243907</v>
      </c>
      <c r="CC90" s="18">
        <f t="shared" si="245"/>
        <v>-5.3375875981459764</v>
      </c>
      <c r="CD90" s="18">
        <f t="shared" si="245"/>
        <v>-3.4512898075416687</v>
      </c>
      <c r="CE90" s="18">
        <f t="shared" si="246"/>
        <v>-3.4660635860187305</v>
      </c>
      <c r="CG90" s="18">
        <f t="shared" si="247"/>
        <v>-4.084195559027604</v>
      </c>
      <c r="CH90" s="18">
        <f t="shared" si="248"/>
        <v>1.3797522373935278</v>
      </c>
      <c r="CI90" s="18">
        <f t="shared" si="249"/>
        <v>-1.7854662032103397</v>
      </c>
      <c r="CK90" t="str">
        <f t="shared" si="262"/>
        <v>33 Protective service occupations</v>
      </c>
      <c r="CL90" s="18">
        <f t="shared" si="250"/>
        <v>-3.6821207688959134</v>
      </c>
      <c r="CM90" s="18">
        <f t="shared" si="250"/>
        <v>-12.325355845407838</v>
      </c>
      <c r="CN90" s="18">
        <f t="shared" si="250"/>
        <v>-3.0375081752663013</v>
      </c>
      <c r="CO90" s="18">
        <f t="shared" si="250"/>
        <v>-9.0673183271739237</v>
      </c>
      <c r="CP90" s="18">
        <f t="shared" si="251"/>
        <v>-7.4357466089310043</v>
      </c>
      <c r="CR90" s="18">
        <f t="shared" si="252"/>
        <v>-7.1002407380895693</v>
      </c>
      <c r="CS90" s="18">
        <f t="shared" si="253"/>
        <v>0.97252595770267458</v>
      </c>
      <c r="CT90" s="18">
        <f t="shared" si="254"/>
        <v>-4.6763603019856603</v>
      </c>
    </row>
    <row r="91" spans="1:98" x14ac:dyDescent="0.2">
      <c r="A91" t="str">
        <f t="shared" si="209"/>
        <v>34 Culture, media and sports occupations</v>
      </c>
      <c r="B91" s="18">
        <f t="shared" si="210"/>
        <v>11.707198186134438</v>
      </c>
      <c r="C91" s="18">
        <f t="shared" si="210"/>
        <v>5.5079148003801981</v>
      </c>
      <c r="D91" s="18">
        <f t="shared" si="210"/>
        <v>1.1162727358919655</v>
      </c>
      <c r="E91" s="18">
        <f t="shared" si="210"/>
        <v>2.421693614657805</v>
      </c>
      <c r="F91" s="18">
        <f t="shared" si="211"/>
        <v>2.2014045945186966</v>
      </c>
      <c r="H91" s="18">
        <f t="shared" si="212"/>
        <v>1.9846914181873343</v>
      </c>
      <c r="I91" s="18">
        <f t="shared" si="213"/>
        <v>2.8836630284649223</v>
      </c>
      <c r="J91" s="18">
        <f t="shared" si="214"/>
        <v>4.2783702029352888</v>
      </c>
      <c r="L91" t="str">
        <f t="shared" si="255"/>
        <v>34 Culture, media and sports occupations</v>
      </c>
      <c r="M91" s="18">
        <f t="shared" si="215"/>
        <v>8.8266583902281361</v>
      </c>
      <c r="N91" s="18">
        <f t="shared" si="215"/>
        <v>-8.2379858897228768</v>
      </c>
      <c r="O91" s="18">
        <f t="shared" si="215"/>
        <v>-0.4266132129465805</v>
      </c>
      <c r="P91" s="18">
        <f t="shared" si="215"/>
        <v>2.3194616579837568</v>
      </c>
      <c r="Q91" s="18">
        <f t="shared" si="216"/>
        <v>0.76509353009726055</v>
      </c>
      <c r="S91" s="18">
        <f t="shared" si="217"/>
        <v>1.3957901717134957</v>
      </c>
      <c r="T91" s="18">
        <f t="shared" si="218"/>
        <v>2.6895248737030641</v>
      </c>
      <c r="U91" s="18">
        <f t="shared" si="219"/>
        <v>3.6820791236312989</v>
      </c>
      <c r="W91" t="str">
        <f t="shared" si="256"/>
        <v>34 Culture, media and sports occupations</v>
      </c>
      <c r="X91" s="18">
        <f t="shared" si="220"/>
        <v>-1.9245646472063616</v>
      </c>
      <c r="Y91" s="18">
        <f t="shared" si="220"/>
        <v>12.627316264741761</v>
      </c>
      <c r="Z91" s="18">
        <f t="shared" si="220"/>
        <v>-2.8994337116598712</v>
      </c>
      <c r="AA91" s="18">
        <f t="shared" si="220"/>
        <v>0.70843982648771675</v>
      </c>
      <c r="AB91" s="18">
        <f t="shared" si="221"/>
        <v>0.26531020437816633</v>
      </c>
      <c r="AD91" s="18">
        <f t="shared" si="222"/>
        <v>-0.50883884275330082</v>
      </c>
      <c r="AE91" s="18">
        <f t="shared" si="223"/>
        <v>2.4699526218893819</v>
      </c>
      <c r="AF91" s="18">
        <f t="shared" si="224"/>
        <v>2.11234716754376</v>
      </c>
      <c r="AH91" t="str">
        <f t="shared" si="257"/>
        <v>34 Culture, media and sports occupations</v>
      </c>
      <c r="AI91" s="18">
        <f t="shared" si="225"/>
        <v>0.36185195991491614</v>
      </c>
      <c r="AJ91" s="18">
        <f t="shared" si="225"/>
        <v>22.632426873586709</v>
      </c>
      <c r="AK91" s="18">
        <f t="shared" si="225"/>
        <v>-2.7285459369570275</v>
      </c>
      <c r="AL91" s="18">
        <f t="shared" si="225"/>
        <v>2.542654882796902</v>
      </c>
      <c r="AM91" s="18">
        <f t="shared" si="226"/>
        <v>1.9996357896562733</v>
      </c>
      <c r="AO91" s="18">
        <f t="shared" si="227"/>
        <v>0.75459018872903183</v>
      </c>
      <c r="AP91" s="18">
        <f t="shared" si="228"/>
        <v>2.5420709700416433</v>
      </c>
      <c r="AQ91" s="18">
        <f t="shared" si="229"/>
        <v>3.0817018303298305</v>
      </c>
      <c r="AS91" t="str">
        <f t="shared" si="258"/>
        <v>34 Culture, media and sports occupations</v>
      </c>
      <c r="AT91" s="18">
        <f t="shared" si="230"/>
        <v>-2.3331774538197902</v>
      </c>
      <c r="AU91" s="18">
        <f t="shared" si="230"/>
        <v>10.827441722736308</v>
      </c>
      <c r="AV91" s="18">
        <f t="shared" si="230"/>
        <v>-3.9621847584900616</v>
      </c>
      <c r="AW91" s="18">
        <f t="shared" si="230"/>
        <v>0.30970419342963851</v>
      </c>
      <c r="AX91" s="18">
        <f t="shared" si="231"/>
        <v>-0.42667483385383509</v>
      </c>
      <c r="AZ91" s="18">
        <f t="shared" si="232"/>
        <v>-1.1349651636750058</v>
      </c>
      <c r="BA91" s="18">
        <f t="shared" si="233"/>
        <v>2.2799284593767677</v>
      </c>
      <c r="BB91" s="18">
        <f t="shared" si="234"/>
        <v>1.4715564885347421</v>
      </c>
      <c r="BD91" t="str">
        <f t="shared" si="259"/>
        <v>34 Culture, media and sports occupations</v>
      </c>
      <c r="BE91" s="18">
        <f t="shared" si="235"/>
        <v>0.75150848278626725</v>
      </c>
      <c r="BF91" s="18">
        <f t="shared" si="235"/>
        <v>-2.9906313204745016</v>
      </c>
      <c r="BG91" s="18">
        <f t="shared" si="235"/>
        <v>-4.8458948816249574</v>
      </c>
      <c r="BH91" s="18">
        <f t="shared" si="235"/>
        <v>0.31892321163524695</v>
      </c>
      <c r="BI91" s="18">
        <f t="shared" si="236"/>
        <v>-1.5311770711736949</v>
      </c>
      <c r="BK91" s="18">
        <f t="shared" si="237"/>
        <v>-1.4331030658003341</v>
      </c>
      <c r="BL91" s="18">
        <f t="shared" si="238"/>
        <v>1.8143016543365365</v>
      </c>
      <c r="BM91" s="18">
        <f t="shared" si="239"/>
        <v>0.72770429805899539</v>
      </c>
      <c r="BO91" t="str">
        <f t="shared" si="260"/>
        <v>34 Culture, media and sports occupations</v>
      </c>
      <c r="BP91" s="18">
        <f t="shared" si="240"/>
        <v>-4.59703556588269</v>
      </c>
      <c r="BQ91" s="18">
        <f t="shared" si="240"/>
        <v>-5.9631328282616414</v>
      </c>
      <c r="BR91" s="18">
        <f t="shared" si="240"/>
        <v>-8.7603778146210018</v>
      </c>
      <c r="BS91" s="18">
        <f t="shared" si="240"/>
        <v>-5.114104787233142</v>
      </c>
      <c r="BT91" s="18">
        <f t="shared" si="241"/>
        <v>-6.3215904969767251</v>
      </c>
      <c r="BV91" s="18">
        <f t="shared" si="242"/>
        <v>-6.3454390340863087</v>
      </c>
      <c r="BW91" s="18">
        <f t="shared" si="243"/>
        <v>1.3868334214527822</v>
      </c>
      <c r="BX91" s="18">
        <f t="shared" si="244"/>
        <v>-3.3102664583626096</v>
      </c>
      <c r="BZ91" t="str">
        <f t="shared" si="261"/>
        <v>34 Culture, media and sports occupations</v>
      </c>
      <c r="CA91" s="18">
        <f t="shared" si="245"/>
        <v>-3.907941914130808</v>
      </c>
      <c r="CB91" s="18">
        <f t="shared" si="245"/>
        <v>1.5861178813510124</v>
      </c>
      <c r="CC91" s="18">
        <f t="shared" si="245"/>
        <v>-5.7927610822754101</v>
      </c>
      <c r="CD91" s="18">
        <f t="shared" si="245"/>
        <v>-4.8652009947157122</v>
      </c>
      <c r="CE91" s="18">
        <f t="shared" si="246"/>
        <v>-4.7663100545354053</v>
      </c>
      <c r="CG91" s="18">
        <f t="shared" si="247"/>
        <v>-5.175398021336064</v>
      </c>
      <c r="CH91" s="18">
        <f t="shared" si="248"/>
        <v>1.495472235246309</v>
      </c>
      <c r="CI91" s="18">
        <f t="shared" si="249"/>
        <v>-2.3495907726503451</v>
      </c>
      <c r="CK91" t="str">
        <f t="shared" si="262"/>
        <v>34 Culture, media and sports occupations</v>
      </c>
      <c r="CL91" s="18">
        <f t="shared" si="250"/>
        <v>6.2903797010986029</v>
      </c>
      <c r="CM91" s="18">
        <f t="shared" si="250"/>
        <v>-7.4060736992373251</v>
      </c>
      <c r="CN91" s="18">
        <f t="shared" si="250"/>
        <v>0.45363017828308205</v>
      </c>
      <c r="CO91" s="18">
        <f t="shared" si="250"/>
        <v>-1.3937869122008006</v>
      </c>
      <c r="CP91" s="18">
        <f t="shared" si="251"/>
        <v>-1.2093500611742525</v>
      </c>
      <c r="CR91" s="18">
        <f t="shared" si="252"/>
        <v>-0.78178744826489233</v>
      </c>
      <c r="CS91" s="18">
        <f t="shared" si="253"/>
        <v>2.0424151857807438</v>
      </c>
      <c r="CT91" s="18">
        <f t="shared" si="254"/>
        <v>1.4619743103102767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5.7551195309392567</v>
      </c>
      <c r="C92" s="18">
        <f t="shared" si="210"/>
        <v>-3.2769286600542014</v>
      </c>
      <c r="D92" s="18">
        <f t="shared" si="210"/>
        <v>4.1177851460108883</v>
      </c>
      <c r="E92" s="18">
        <f t="shared" si="210"/>
        <v>3.2140620647576723</v>
      </c>
      <c r="F92" s="18">
        <f t="shared" si="211"/>
        <v>3.0763334316595836</v>
      </c>
      <c r="H92" s="18">
        <f t="shared" si="212"/>
        <v>3.5144281403617805</v>
      </c>
      <c r="I92" s="18">
        <f t="shared" si="213"/>
        <v>3.2152478119784611</v>
      </c>
      <c r="J92" s="18">
        <f t="shared" si="214"/>
        <v>5.6679399712905143</v>
      </c>
      <c r="L92" t="str">
        <f t="shared" si="255"/>
        <v>35 Business and public service associate professionals</v>
      </c>
      <c r="M92" s="18">
        <f t="shared" si="215"/>
        <v>8.3362002010858305</v>
      </c>
      <c r="N92" s="18">
        <f t="shared" si="215"/>
        <v>-5.3809163736040722</v>
      </c>
      <c r="O92" s="18">
        <f t="shared" si="215"/>
        <v>3.6465378512201552</v>
      </c>
      <c r="P92" s="18">
        <f t="shared" si="215"/>
        <v>2.6421720806111937</v>
      </c>
      <c r="Q92" s="18">
        <f t="shared" si="216"/>
        <v>2.4325990175278367</v>
      </c>
      <c r="S92" s="18">
        <f t="shared" si="217"/>
        <v>2.975874586613636</v>
      </c>
      <c r="T92" s="18">
        <f t="shared" si="218"/>
        <v>3.1208903237297525</v>
      </c>
      <c r="U92" s="18">
        <f t="shared" si="219"/>
        <v>5.1967222110501643</v>
      </c>
      <c r="W92" t="str">
        <f t="shared" si="256"/>
        <v>35 Business and public service associate professionals</v>
      </c>
      <c r="X92" s="18">
        <f t="shared" si="220"/>
        <v>0.25401625918191062</v>
      </c>
      <c r="Y92" s="18">
        <f t="shared" si="220"/>
        <v>12.425256947199426</v>
      </c>
      <c r="Z92" s="18">
        <f t="shared" si="220"/>
        <v>0.87785324416786992</v>
      </c>
      <c r="AA92" s="18">
        <f t="shared" si="220"/>
        <v>1.2147272270880194</v>
      </c>
      <c r="AB92" s="18">
        <f t="shared" si="221"/>
        <v>1.7753274989232626</v>
      </c>
      <c r="AD92" s="18">
        <f t="shared" si="222"/>
        <v>1.1023110884652798</v>
      </c>
      <c r="AE92" s="18">
        <f t="shared" si="223"/>
        <v>2.9903973225246627</v>
      </c>
      <c r="AF92" s="18">
        <f t="shared" si="224"/>
        <v>3.7397926777649859</v>
      </c>
      <c r="AH92" t="str">
        <f t="shared" si="257"/>
        <v>35 Business and public service associate professionals</v>
      </c>
      <c r="AI92" s="18">
        <f t="shared" si="225"/>
        <v>0.16885026598725261</v>
      </c>
      <c r="AJ92" s="18">
        <f t="shared" si="225"/>
        <v>17.963265561494858</v>
      </c>
      <c r="AK92" s="18">
        <f t="shared" si="225"/>
        <v>1.2350500453059521</v>
      </c>
      <c r="AL92" s="18">
        <f t="shared" si="225"/>
        <v>1.9274347474849574</v>
      </c>
      <c r="AM92" s="18">
        <f t="shared" si="226"/>
        <v>2.6436329359786015</v>
      </c>
      <c r="AO92" s="18">
        <f t="shared" si="227"/>
        <v>1.6961152753334208</v>
      </c>
      <c r="AP92" s="18">
        <f t="shared" si="228"/>
        <v>2.9693869466335343</v>
      </c>
      <c r="AQ92" s="18">
        <f t="shared" si="229"/>
        <v>4.1412991630324969</v>
      </c>
      <c r="AS92" t="str">
        <f t="shared" si="258"/>
        <v>35 Business and public service associate professionals</v>
      </c>
      <c r="AT92" s="18">
        <f t="shared" si="230"/>
        <v>-1.0550668038763256</v>
      </c>
      <c r="AU92" s="18">
        <f t="shared" si="230"/>
        <v>18.835580930690554</v>
      </c>
      <c r="AV92" s="18">
        <f t="shared" si="230"/>
        <v>0.52948726175987559</v>
      </c>
      <c r="AW92" s="18">
        <f t="shared" si="230"/>
        <v>1.6535296816725831</v>
      </c>
      <c r="AX92" s="18">
        <f t="shared" si="231"/>
        <v>2.2945282552765622</v>
      </c>
      <c r="AZ92" s="18">
        <f t="shared" si="232"/>
        <v>1.2774593067589768</v>
      </c>
      <c r="BA92" s="18">
        <f t="shared" si="233"/>
        <v>2.7798614783433706</v>
      </c>
      <c r="BB92" s="18">
        <f t="shared" si="234"/>
        <v>3.6756215065833597</v>
      </c>
      <c r="BD92" t="str">
        <f t="shared" si="259"/>
        <v>35 Business and public service associate professionals</v>
      </c>
      <c r="BE92" s="18">
        <f t="shared" si="235"/>
        <v>2.5555969780932442</v>
      </c>
      <c r="BF92" s="18">
        <f t="shared" si="235"/>
        <v>5.6446741504563525</v>
      </c>
      <c r="BG92" s="18">
        <f t="shared" si="235"/>
        <v>-0.81061453258238769</v>
      </c>
      <c r="BH92" s="18">
        <f t="shared" si="235"/>
        <v>2.2393878469695316E-2</v>
      </c>
      <c r="BI92" s="18">
        <f t="shared" si="236"/>
        <v>0.10289283488162937</v>
      </c>
      <c r="BK92" s="18">
        <f t="shared" si="237"/>
        <v>-0.25605000900370545</v>
      </c>
      <c r="BL92" s="18">
        <f t="shared" si="238"/>
        <v>2.2978670832789261</v>
      </c>
      <c r="BM92" s="18">
        <f t="shared" si="239"/>
        <v>2.1125462432679321</v>
      </c>
      <c r="BO92" t="str">
        <f t="shared" si="260"/>
        <v>35 Business and public service associate professionals</v>
      </c>
      <c r="BP92" s="18">
        <f t="shared" si="240"/>
        <v>0.54171261036066731</v>
      </c>
      <c r="BQ92" s="18">
        <f t="shared" si="240"/>
        <v>3.8008694870530935</v>
      </c>
      <c r="BR92" s="18">
        <f t="shared" si="240"/>
        <v>-2.756396589040111</v>
      </c>
      <c r="BS92" s="18">
        <f t="shared" si="240"/>
        <v>-2.0699075255388277</v>
      </c>
      <c r="BT92" s="18">
        <f t="shared" si="241"/>
        <v>-1.9287431928322496</v>
      </c>
      <c r="BV92" s="18">
        <f t="shared" si="242"/>
        <v>-2.2992740035182035</v>
      </c>
      <c r="BW92" s="18">
        <f t="shared" si="243"/>
        <v>1.9389700519507169</v>
      </c>
      <c r="BX92" s="18">
        <f t="shared" si="244"/>
        <v>0.25725312896982544</v>
      </c>
      <c r="BZ92" t="str">
        <f t="shared" si="261"/>
        <v>35 Business and public service associate professionals</v>
      </c>
      <c r="CA92" s="18">
        <f t="shared" si="245"/>
        <v>-1.9338992956436818</v>
      </c>
      <c r="CB92" s="18">
        <f t="shared" si="245"/>
        <v>3.6317101348072756</v>
      </c>
      <c r="CC92" s="18">
        <f t="shared" si="245"/>
        <v>-3.0394693088073632</v>
      </c>
      <c r="CD92" s="18">
        <f t="shared" si="245"/>
        <v>-4.3519380228233873</v>
      </c>
      <c r="CE92" s="18">
        <f t="shared" si="246"/>
        <v>-3.4612139803575914</v>
      </c>
      <c r="CG92" s="18">
        <f t="shared" si="247"/>
        <v>-3.9164343910542132</v>
      </c>
      <c r="CH92" s="18">
        <f t="shared" si="248"/>
        <v>1.6865966073282168</v>
      </c>
      <c r="CI92" s="18">
        <f t="shared" si="249"/>
        <v>-1.1999847467323965</v>
      </c>
      <c r="CK92" t="str">
        <f t="shared" si="262"/>
        <v>35 Business and public service associate professionals</v>
      </c>
      <c r="CL92" s="18">
        <f t="shared" si="250"/>
        <v>3.3140579739033837</v>
      </c>
      <c r="CM92" s="18">
        <f t="shared" si="250"/>
        <v>-10.716331722462424</v>
      </c>
      <c r="CN92" s="18">
        <f t="shared" si="250"/>
        <v>-2.1033152883097483</v>
      </c>
      <c r="CO92" s="18">
        <f t="shared" si="250"/>
        <v>-1.374610809922483</v>
      </c>
      <c r="CP92" s="18">
        <f t="shared" si="251"/>
        <v>-2.2129819028730457</v>
      </c>
      <c r="CR92" s="18">
        <f t="shared" si="252"/>
        <v>-1.6181130052553394</v>
      </c>
      <c r="CS92" s="18">
        <f t="shared" si="253"/>
        <v>1.7479680733637926</v>
      </c>
      <c r="CT92" s="18">
        <f t="shared" si="254"/>
        <v>0.5130087524296556</v>
      </c>
    </row>
    <row r="93" spans="1:98" x14ac:dyDescent="0.2">
      <c r="A93" t="str">
        <f t="shared" si="209"/>
        <v>41 Administrative occupations</v>
      </c>
      <c r="B93" s="18">
        <f t="shared" si="210"/>
        <v>7.5899042178678044</v>
      </c>
      <c r="C93" s="18">
        <f t="shared" si="210"/>
        <v>-10.49279389039739</v>
      </c>
      <c r="D93" s="18">
        <f t="shared" si="210"/>
        <v>5.253492902823953</v>
      </c>
      <c r="E93" s="18">
        <f t="shared" si="210"/>
        <v>3.516933848952486</v>
      </c>
      <c r="F93" s="18">
        <f t="shared" si="211"/>
        <v>3.1150748919074323</v>
      </c>
      <c r="H93" s="18">
        <f t="shared" si="212"/>
        <v>4.0925798309385364</v>
      </c>
      <c r="I93" s="18">
        <f t="shared" si="213"/>
        <v>3.565734147216526</v>
      </c>
      <c r="J93" s="18">
        <f t="shared" si="214"/>
        <v>6.3457285763352633</v>
      </c>
      <c r="L93" t="str">
        <f t="shared" si="255"/>
        <v>41 Administrative occupations</v>
      </c>
      <c r="M93" s="18">
        <f t="shared" si="215"/>
        <v>9.0180835631640477</v>
      </c>
      <c r="N93" s="18">
        <f t="shared" si="215"/>
        <v>-10.305718646847362</v>
      </c>
      <c r="O93" s="18">
        <f t="shared" si="215"/>
        <v>5.7759440035426879</v>
      </c>
      <c r="P93" s="18">
        <f t="shared" si="215"/>
        <v>3.3034839990329079</v>
      </c>
      <c r="Q93" s="18">
        <f t="shared" si="216"/>
        <v>3.1550661645719957</v>
      </c>
      <c r="S93" s="18">
        <f t="shared" si="217"/>
        <v>4.121148308926581</v>
      </c>
      <c r="T93" s="18">
        <f t="shared" si="218"/>
        <v>3.6340410041177718</v>
      </c>
      <c r="U93" s="18">
        <f t="shared" si="219"/>
        <v>6.4139902496271439</v>
      </c>
      <c r="W93" t="str">
        <f t="shared" si="256"/>
        <v>41 Administrative occupations</v>
      </c>
      <c r="X93" s="18">
        <f t="shared" si="220"/>
        <v>1.2706603208347822</v>
      </c>
      <c r="Y93" s="18">
        <f t="shared" si="220"/>
        <v>7.4166273936536076</v>
      </c>
      <c r="Z93" s="18">
        <f t="shared" si="220"/>
        <v>3.598890370200758</v>
      </c>
      <c r="AA93" s="18">
        <f t="shared" si="220"/>
        <v>2.1886039723506778</v>
      </c>
      <c r="AB93" s="18">
        <f t="shared" si="221"/>
        <v>2.9477788233965407</v>
      </c>
      <c r="AD93" s="18">
        <f t="shared" si="222"/>
        <v>2.6565533005100228</v>
      </c>
      <c r="AE93" s="18">
        <f t="shared" si="223"/>
        <v>3.7175666099444005</v>
      </c>
      <c r="AF93" s="18">
        <f t="shared" si="224"/>
        <v>5.4313832975874998</v>
      </c>
      <c r="AH93" t="str">
        <f t="shared" si="257"/>
        <v>41 Administrative occupations</v>
      </c>
      <c r="AI93" s="18">
        <f t="shared" si="225"/>
        <v>1.7674138991055743</v>
      </c>
      <c r="AJ93" s="18">
        <f t="shared" si="225"/>
        <v>4.5547908742670451</v>
      </c>
      <c r="AK93" s="18">
        <f t="shared" si="225"/>
        <v>2.9893720468966434</v>
      </c>
      <c r="AL93" s="18">
        <f t="shared" si="225"/>
        <v>2.1114408931712125</v>
      </c>
      <c r="AM93" s="18">
        <f t="shared" si="226"/>
        <v>2.5364145459211507</v>
      </c>
      <c r="AO93" s="18">
        <f t="shared" si="227"/>
        <v>2.4032498994133178</v>
      </c>
      <c r="AP93" s="18">
        <f t="shared" si="228"/>
        <v>3.7766941421198741</v>
      </c>
      <c r="AQ93" s="18">
        <f t="shared" si="229"/>
        <v>5.3061485255546215</v>
      </c>
      <c r="AS93" t="str">
        <f t="shared" si="258"/>
        <v>41 Administrative occupations</v>
      </c>
      <c r="AT93" s="18">
        <f t="shared" si="230"/>
        <v>1.1759766900071966</v>
      </c>
      <c r="AU93" s="18">
        <f t="shared" si="230"/>
        <v>5.4451958290016478</v>
      </c>
      <c r="AV93" s="18">
        <f t="shared" si="230"/>
        <v>1.9053111359854435</v>
      </c>
      <c r="AW93" s="18">
        <f t="shared" si="230"/>
        <v>1.8848945449556842</v>
      </c>
      <c r="AX93" s="18">
        <f t="shared" si="231"/>
        <v>2.1102421402720006</v>
      </c>
      <c r="AZ93" s="18">
        <f t="shared" si="232"/>
        <v>1.8916996207655412</v>
      </c>
      <c r="BA93" s="18">
        <f t="shared" si="233"/>
        <v>3.4610820298943246</v>
      </c>
      <c r="BB93" s="18">
        <f t="shared" si="234"/>
        <v>4.6962307878789744</v>
      </c>
      <c r="BD93" t="str">
        <f t="shared" si="259"/>
        <v>41 Administrative occupations</v>
      </c>
      <c r="BE93" s="18">
        <f t="shared" si="235"/>
        <v>0.45357528908722688</v>
      </c>
      <c r="BF93" s="18">
        <f t="shared" si="235"/>
        <v>9.0056557679356164</v>
      </c>
      <c r="BG93" s="18">
        <f t="shared" si="235"/>
        <v>-0.19600883688798421</v>
      </c>
      <c r="BH93" s="18">
        <f t="shared" si="235"/>
        <v>-0.61003840604275661</v>
      </c>
      <c r="BI93" s="18">
        <f t="shared" si="236"/>
        <v>9.5225617929139972E-2</v>
      </c>
      <c r="BK93" s="18">
        <f t="shared" si="237"/>
        <v>-0.47221974364471953</v>
      </c>
      <c r="BL93" s="18">
        <f t="shared" si="238"/>
        <v>2.5688938048754828</v>
      </c>
      <c r="BM93" s="18">
        <f t="shared" si="239"/>
        <v>2.2413202286174494</v>
      </c>
      <c r="BO93" t="str">
        <f t="shared" si="260"/>
        <v>41 Administrative occupations</v>
      </c>
      <c r="BP93" s="18">
        <f t="shared" si="240"/>
        <v>-1.7818397089180094</v>
      </c>
      <c r="BQ93" s="18">
        <f t="shared" si="240"/>
        <v>5.2314618372932831</v>
      </c>
      <c r="BR93" s="18">
        <f t="shared" si="240"/>
        <v>-2.4377524434182063</v>
      </c>
      <c r="BS93" s="18">
        <f t="shared" si="240"/>
        <v>-3.3131115002662748</v>
      </c>
      <c r="BT93" s="18">
        <f t="shared" si="241"/>
        <v>-2.5258623054752682</v>
      </c>
      <c r="BV93" s="18">
        <f t="shared" si="242"/>
        <v>-3.0222013124284075</v>
      </c>
      <c r="BW93" s="18">
        <f t="shared" si="243"/>
        <v>2.1542657990744729</v>
      </c>
      <c r="BX93" s="18">
        <f t="shared" si="244"/>
        <v>5.185715574043126E-2</v>
      </c>
      <c r="BZ93" t="str">
        <f t="shared" si="261"/>
        <v>41 Administrative occupations</v>
      </c>
      <c r="CA93" s="18">
        <f t="shared" si="245"/>
        <v>-8.1740963266168087</v>
      </c>
      <c r="CB93" s="18">
        <f t="shared" si="245"/>
        <v>2.1532872924129753</v>
      </c>
      <c r="CC93" s="18">
        <f t="shared" si="245"/>
        <v>-4.9200448876215326</v>
      </c>
      <c r="CD93" s="18">
        <f t="shared" si="245"/>
        <v>-8.3376430616638579</v>
      </c>
      <c r="CE93" s="18">
        <f t="shared" si="246"/>
        <v>-6.6529792138262822</v>
      </c>
      <c r="CG93" s="18">
        <f t="shared" si="247"/>
        <v>-7.2123157112448988</v>
      </c>
      <c r="CH93" s="18">
        <f t="shared" si="248"/>
        <v>1.3866599744987163</v>
      </c>
      <c r="CI93" s="18">
        <f t="shared" si="249"/>
        <v>-3.8514369447690378</v>
      </c>
      <c r="CK93" t="str">
        <f t="shared" si="262"/>
        <v>41 Administrative occupations</v>
      </c>
      <c r="CL93" s="18">
        <f t="shared" si="250"/>
        <v>-1.8183366215716257</v>
      </c>
      <c r="CM93" s="18">
        <f t="shared" si="250"/>
        <v>-14.354914478616966</v>
      </c>
      <c r="CN93" s="18">
        <f t="shared" si="250"/>
        <v>-1.9051284812854008</v>
      </c>
      <c r="CO93" s="18">
        <f t="shared" si="250"/>
        <v>-4.32765426409214</v>
      </c>
      <c r="CP93" s="18">
        <f t="shared" si="251"/>
        <v>-4.2420397603712967</v>
      </c>
      <c r="CR93" s="18">
        <f t="shared" si="252"/>
        <v>-3.5268670406624736</v>
      </c>
      <c r="CS93" s="18">
        <f t="shared" si="253"/>
        <v>1.6763563190839603</v>
      </c>
      <c r="CT93" s="18">
        <f t="shared" si="254"/>
        <v>-0.94853517688122668</v>
      </c>
    </row>
    <row r="94" spans="1:98" x14ac:dyDescent="0.2">
      <c r="A94" t="str">
        <f t="shared" si="209"/>
        <v>42 Secretarial and related occupations</v>
      </c>
      <c r="B94" s="18">
        <f t="shared" si="210"/>
        <v>11.556050549017582</v>
      </c>
      <c r="C94" s="18">
        <f t="shared" si="210"/>
        <v>-11.616258198054407</v>
      </c>
      <c r="D94" s="18">
        <f t="shared" si="210"/>
        <v>9.071268084862405</v>
      </c>
      <c r="E94" s="18">
        <f t="shared" si="210"/>
        <v>4.8667239412901075</v>
      </c>
      <c r="F94" s="18">
        <f t="shared" si="211"/>
        <v>5.0343434780477869</v>
      </c>
      <c r="H94" s="18">
        <f t="shared" si="212"/>
        <v>6.249914186982819</v>
      </c>
      <c r="I94" s="18">
        <f t="shared" si="213"/>
        <v>4.5568695989835595</v>
      </c>
      <c r="J94" s="18">
        <f t="shared" si="214"/>
        <v>8.5722646269022817</v>
      </c>
      <c r="L94" t="str">
        <f t="shared" si="255"/>
        <v>42 Secretarial and related occupations</v>
      </c>
      <c r="M94" s="18">
        <f t="shared" si="215"/>
        <v>8.4402451467699535</v>
      </c>
      <c r="N94" s="18">
        <f t="shared" si="215"/>
        <v>-17.181356561109574</v>
      </c>
      <c r="O94" s="18">
        <f t="shared" si="215"/>
        <v>7.8734220326706295</v>
      </c>
      <c r="P94" s="18">
        <f t="shared" si="215"/>
        <v>2.5478876496802583</v>
      </c>
      <c r="Q94" s="18">
        <f t="shared" si="216"/>
        <v>2.8011501995697019</v>
      </c>
      <c r="S94" s="18">
        <f t="shared" si="217"/>
        <v>4.293193174904264</v>
      </c>
      <c r="T94" s="18">
        <f t="shared" si="218"/>
        <v>3.9036313962747871</v>
      </c>
      <c r="U94" s="18">
        <f t="shared" si="219"/>
        <v>6.7253650166217094</v>
      </c>
      <c r="W94" t="str">
        <f t="shared" si="256"/>
        <v>42 Secretarial and related occupations</v>
      </c>
      <c r="X94" s="18">
        <f t="shared" si="220"/>
        <v>1.916687569307518</v>
      </c>
      <c r="Y94" s="18">
        <f t="shared" si="220"/>
        <v>5.7050155207161168E-2</v>
      </c>
      <c r="Z94" s="18">
        <f t="shared" si="220"/>
        <v>5.0177471449534883</v>
      </c>
      <c r="AA94" s="18">
        <f t="shared" si="220"/>
        <v>2.9650408241607362</v>
      </c>
      <c r="AB94" s="18">
        <f t="shared" si="221"/>
        <v>3.4168240614410816</v>
      </c>
      <c r="AD94" s="18">
        <f t="shared" si="222"/>
        <v>3.6447790026646443</v>
      </c>
      <c r="AE94" s="18">
        <f t="shared" si="223"/>
        <v>4.2704366418250927</v>
      </c>
      <c r="AF94" s="18">
        <f t="shared" si="224"/>
        <v>6.5316543416202855</v>
      </c>
      <c r="AH94" t="str">
        <f t="shared" si="257"/>
        <v>42 Secretarial and related occupations</v>
      </c>
      <c r="AI94" s="18">
        <f t="shared" si="225"/>
        <v>1.3428696406928342</v>
      </c>
      <c r="AJ94" s="18">
        <f t="shared" si="225"/>
        <v>2.2945487762162431</v>
      </c>
      <c r="AK94" s="18">
        <f t="shared" si="225"/>
        <v>2.8267496724298846</v>
      </c>
      <c r="AL94" s="18">
        <f t="shared" si="225"/>
        <v>0.46114866229611806</v>
      </c>
      <c r="AM94" s="18">
        <f t="shared" si="226"/>
        <v>1.3089412441031456</v>
      </c>
      <c r="AO94" s="18">
        <f t="shared" si="227"/>
        <v>1.2435727392367424</v>
      </c>
      <c r="AP94" s="18">
        <f t="shared" si="228"/>
        <v>3.5384326486790574</v>
      </c>
      <c r="AQ94" s="18">
        <f t="shared" si="229"/>
        <v>4.3292462939622967</v>
      </c>
      <c r="AS94" t="str">
        <f t="shared" si="258"/>
        <v>42 Secretarial and related occupations</v>
      </c>
      <c r="AT94" s="18">
        <f t="shared" si="230"/>
        <v>0.37745031291351872</v>
      </c>
      <c r="AU94" s="18">
        <f t="shared" si="230"/>
        <v>1.637211791658566</v>
      </c>
      <c r="AV94" s="18">
        <f t="shared" si="230"/>
        <v>2.5934087262461158</v>
      </c>
      <c r="AW94" s="18">
        <f t="shared" si="230"/>
        <v>-1.0133129088993109</v>
      </c>
      <c r="AX94" s="18">
        <f t="shared" si="231"/>
        <v>0.2654069818461835</v>
      </c>
      <c r="AZ94" s="18">
        <f t="shared" si="232"/>
        <v>0.17461443391144638</v>
      </c>
      <c r="BA94" s="18">
        <f t="shared" si="233"/>
        <v>3.3379784867320517</v>
      </c>
      <c r="BB94" s="18">
        <f t="shared" si="234"/>
        <v>3.4487669706903201</v>
      </c>
      <c r="BD94" t="str">
        <f t="shared" si="259"/>
        <v>42 Secretarial and related occupations</v>
      </c>
      <c r="BE94" s="18">
        <f t="shared" si="235"/>
        <v>-0.48009271082526395</v>
      </c>
      <c r="BF94" s="18">
        <f t="shared" si="235"/>
        <v>-0.18016259039046467</v>
      </c>
      <c r="BG94" s="18">
        <f t="shared" si="235"/>
        <v>-1.5505253397330665</v>
      </c>
      <c r="BH94" s="18">
        <f t="shared" si="235"/>
        <v>-8.6610632219867085</v>
      </c>
      <c r="BI94" s="18">
        <f t="shared" si="236"/>
        <v>-5.9756776560504381</v>
      </c>
      <c r="BK94" s="18">
        <f t="shared" si="237"/>
        <v>-6.3498589899073421</v>
      </c>
      <c r="BL94" s="18">
        <f t="shared" si="238"/>
        <v>2.0163044630834737</v>
      </c>
      <c r="BM94" s="18">
        <f t="shared" si="239"/>
        <v>-2.1401077132866653</v>
      </c>
      <c r="BO94" t="str">
        <f t="shared" si="260"/>
        <v>42 Secretarial and related occupations</v>
      </c>
      <c r="BP94" s="18">
        <f t="shared" si="240"/>
        <v>-3.3945918733495062</v>
      </c>
      <c r="BQ94" s="18">
        <f t="shared" si="240"/>
        <v>-0.85092097392679422</v>
      </c>
      <c r="BR94" s="18">
        <f t="shared" si="240"/>
        <v>-5.7376886088727819</v>
      </c>
      <c r="BS94" s="18">
        <f t="shared" si="240"/>
        <v>-9.6447923888936966</v>
      </c>
      <c r="BT94" s="18">
        <f t="shared" si="241"/>
        <v>-7.9085233283201166</v>
      </c>
      <c r="BV94" s="18">
        <f t="shared" si="242"/>
        <v>-8.3607582558622777</v>
      </c>
      <c r="BW94" s="18">
        <f t="shared" si="243"/>
        <v>1.7252704024449006</v>
      </c>
      <c r="BX94" s="18">
        <f t="shared" si="244"/>
        <v>-3.7640541608767064</v>
      </c>
      <c r="BZ94" t="str">
        <f t="shared" si="261"/>
        <v>42 Secretarial and related occupations</v>
      </c>
      <c r="CA94" s="18">
        <f t="shared" si="245"/>
        <v>-6.9107015769276137</v>
      </c>
      <c r="CB94" s="18">
        <f t="shared" si="245"/>
        <v>-2.6982447450830227</v>
      </c>
      <c r="CC94" s="18">
        <f t="shared" si="245"/>
        <v>-9.6274790579628071</v>
      </c>
      <c r="CD94" s="18">
        <f t="shared" si="245"/>
        <v>-9.4501546558995457</v>
      </c>
      <c r="CE94" s="18">
        <f t="shared" si="246"/>
        <v>-9.0979375696520037</v>
      </c>
      <c r="CG94" s="18">
        <f t="shared" si="247"/>
        <v>-9.5093014159117306</v>
      </c>
      <c r="CH94" s="18">
        <f t="shared" si="248"/>
        <v>1.2539523673583464</v>
      </c>
      <c r="CI94" s="18">
        <f t="shared" si="249"/>
        <v>-5.4869191544053013</v>
      </c>
      <c r="CK94" t="str">
        <f t="shared" si="262"/>
        <v>42 Secretarial and related occupations</v>
      </c>
      <c r="CL94" s="18">
        <f t="shared" si="250"/>
        <v>1.1782958359189744</v>
      </c>
      <c r="CM94" s="18">
        <f t="shared" si="250"/>
        <v>-8.4810247538778309</v>
      </c>
      <c r="CN94" s="18">
        <f t="shared" si="250"/>
        <v>1.5422768172135948</v>
      </c>
      <c r="CO94" s="18">
        <f t="shared" si="250"/>
        <v>-1.1363201860743355</v>
      </c>
      <c r="CP94" s="18">
        <f t="shared" si="251"/>
        <v>-0.7867710514378512</v>
      </c>
      <c r="CR94" s="18">
        <f t="shared" si="252"/>
        <v>-0.25139901249648933</v>
      </c>
      <c r="CS94" s="18">
        <f t="shared" si="253"/>
        <v>2.7067364086379886</v>
      </c>
      <c r="CT94" s="18">
        <f t="shared" si="254"/>
        <v>2.534773484797137</v>
      </c>
    </row>
    <row r="95" spans="1:98" x14ac:dyDescent="0.2">
      <c r="A95" t="str">
        <f t="shared" si="209"/>
        <v>51 Skilled agricultural and related trades</v>
      </c>
      <c r="B95" s="18">
        <f t="shared" si="210"/>
        <v>28.322464928889612</v>
      </c>
      <c r="C95" s="18">
        <f t="shared" si="210"/>
        <v>-61.021623329097885</v>
      </c>
      <c r="D95" s="18">
        <f t="shared" si="210"/>
        <v>3.1388215634433614</v>
      </c>
      <c r="E95" s="18">
        <f t="shared" si="210"/>
        <v>2.3312274964606639</v>
      </c>
      <c r="F95" s="18">
        <f t="shared" si="211"/>
        <v>-3.4224852089243862</v>
      </c>
      <c r="H95" s="18">
        <f t="shared" si="212"/>
        <v>2.5997204406752239</v>
      </c>
      <c r="I95" s="18">
        <f t="shared" si="213"/>
        <v>4.1165484611362713</v>
      </c>
      <c r="J95" s="18">
        <f t="shared" si="214"/>
        <v>5.7129519860542599</v>
      </c>
      <c r="L95" t="str">
        <f t="shared" si="255"/>
        <v>51 Skilled agricultural and related trades</v>
      </c>
      <c r="M95" s="18">
        <f t="shared" si="215"/>
        <v>3.0643330733251428</v>
      </c>
      <c r="N95" s="18">
        <f t="shared" si="215"/>
        <v>-16.528119913522943</v>
      </c>
      <c r="O95" s="18">
        <f t="shared" si="215"/>
        <v>-0.51418438400622213</v>
      </c>
      <c r="P95" s="18">
        <f t="shared" si="215"/>
        <v>2.9993177954565686</v>
      </c>
      <c r="Q95" s="18">
        <f t="shared" si="216"/>
        <v>0.55833962177744834</v>
      </c>
      <c r="S95" s="18">
        <f t="shared" si="217"/>
        <v>1.8145752319984831</v>
      </c>
      <c r="T95" s="18">
        <f t="shared" si="218"/>
        <v>3.0791046614279338</v>
      </c>
      <c r="U95" s="18">
        <f t="shared" si="219"/>
        <v>4.3191366140457044</v>
      </c>
      <c r="W95" t="str">
        <f t="shared" si="256"/>
        <v>51 Skilled agricultural and related trades</v>
      </c>
      <c r="X95" s="18">
        <f t="shared" si="220"/>
        <v>2.7425351445474977</v>
      </c>
      <c r="Y95" s="18">
        <f t="shared" si="220"/>
        <v>30.7722006398931</v>
      </c>
      <c r="Z95" s="18">
        <f t="shared" si="220"/>
        <v>1.594196917188051</v>
      </c>
      <c r="AA95" s="18">
        <f t="shared" si="220"/>
        <v>2.9764352330954758</v>
      </c>
      <c r="AB95" s="18">
        <f t="shared" si="221"/>
        <v>4.0854213933128269</v>
      </c>
      <c r="AD95" s="18">
        <f t="shared" si="222"/>
        <v>2.5136121056593685</v>
      </c>
      <c r="AE95" s="18">
        <f t="shared" si="223"/>
        <v>3.9104722920070945</v>
      </c>
      <c r="AF95" s="18">
        <f t="shared" si="224"/>
        <v>5.4890837871382603</v>
      </c>
      <c r="AH95" t="str">
        <f t="shared" si="257"/>
        <v>51 Skilled agricultural and related trades</v>
      </c>
      <c r="AI95" s="18">
        <f t="shared" si="225"/>
        <v>2.4470301897992375</v>
      </c>
      <c r="AJ95" s="18">
        <f t="shared" si="225"/>
        <v>7.2952237078574678</v>
      </c>
      <c r="AK95" s="18">
        <f t="shared" si="225"/>
        <v>1.5463487555034128E-2</v>
      </c>
      <c r="AL95" s="18">
        <f t="shared" si="225"/>
        <v>2.1425137681033712</v>
      </c>
      <c r="AM95" s="18">
        <f t="shared" si="226"/>
        <v>1.7856016189909063</v>
      </c>
      <c r="AO95" s="18">
        <f t="shared" si="227"/>
        <v>1.4285176651236187</v>
      </c>
      <c r="AP95" s="18">
        <f t="shared" si="228"/>
        <v>3.8928901766317914</v>
      </c>
      <c r="AQ95" s="18">
        <f t="shared" si="229"/>
        <v>4.7656686001236404</v>
      </c>
      <c r="AS95" t="str">
        <f t="shared" si="258"/>
        <v>51 Skilled agricultural and related trades</v>
      </c>
      <c r="AT95" s="18">
        <f t="shared" si="230"/>
        <v>-3.8034904079504273</v>
      </c>
      <c r="AU95" s="18">
        <f t="shared" si="230"/>
        <v>43.227541941146598</v>
      </c>
      <c r="AV95" s="18">
        <f t="shared" si="230"/>
        <v>-0.12711362644463042</v>
      </c>
      <c r="AW95" s="18">
        <f t="shared" si="230"/>
        <v>2.5117539175231851</v>
      </c>
      <c r="AX95" s="18">
        <f t="shared" si="231"/>
        <v>3.8275423496481054</v>
      </c>
      <c r="AZ95" s="18">
        <f t="shared" si="232"/>
        <v>1.6244737966337963</v>
      </c>
      <c r="BA95" s="18">
        <f t="shared" si="233"/>
        <v>3.4939058426854519</v>
      </c>
      <c r="BB95" s="18">
        <f t="shared" si="234"/>
        <v>4.5431307818579736</v>
      </c>
      <c r="BD95" t="str">
        <f t="shared" si="259"/>
        <v>51 Skilled agricultural and related trades</v>
      </c>
      <c r="BE95" s="18">
        <f t="shared" si="235"/>
        <v>7.3578202529600567E-2</v>
      </c>
      <c r="BF95" s="18">
        <f t="shared" si="235"/>
        <v>12.247112892343415</v>
      </c>
      <c r="BG95" s="18">
        <f t="shared" si="235"/>
        <v>-2.2199953229853131</v>
      </c>
      <c r="BH95" s="18">
        <f t="shared" si="235"/>
        <v>-0.37888260770239102</v>
      </c>
      <c r="BI95" s="18">
        <f t="shared" si="236"/>
        <v>-0.21650281670155813</v>
      </c>
      <c r="BK95" s="18">
        <f t="shared" si="237"/>
        <v>-0.99640680124203351</v>
      </c>
      <c r="BL95" s="18">
        <f t="shared" si="238"/>
        <v>2.6174738516395513</v>
      </c>
      <c r="BM95" s="18">
        <f t="shared" si="239"/>
        <v>1.939398532665737</v>
      </c>
      <c r="BO95" t="str">
        <f t="shared" si="260"/>
        <v>51 Skilled agricultural and related trades</v>
      </c>
      <c r="BP95" s="18">
        <f t="shared" si="240"/>
        <v>1.2593600199545696</v>
      </c>
      <c r="BQ95" s="18">
        <f t="shared" si="240"/>
        <v>8.538262464758084</v>
      </c>
      <c r="BR95" s="18">
        <f t="shared" si="240"/>
        <v>-2.1189485699930288</v>
      </c>
      <c r="BS95" s="18">
        <f t="shared" si="240"/>
        <v>-0.72779326856491355</v>
      </c>
      <c r="BT95" s="18">
        <f t="shared" si="241"/>
        <v>-0.61186365206301607</v>
      </c>
      <c r="BV95" s="18">
        <f t="shared" si="242"/>
        <v>-1.1936948380803392</v>
      </c>
      <c r="BW95" s="18">
        <f t="shared" si="243"/>
        <v>2.5905990186449568</v>
      </c>
      <c r="BX95" s="18">
        <f t="shared" si="244"/>
        <v>1.7789744700207555</v>
      </c>
      <c r="BZ95" t="str">
        <f t="shared" si="261"/>
        <v>51 Skilled agricultural and related trades</v>
      </c>
      <c r="CA95" s="18">
        <f t="shared" si="245"/>
        <v>-5.6099884446427666</v>
      </c>
      <c r="CB95" s="18">
        <f t="shared" si="245"/>
        <v>17.571530256989611</v>
      </c>
      <c r="CC95" s="18">
        <f t="shared" si="245"/>
        <v>-6.0694904455585341</v>
      </c>
      <c r="CD95" s="18">
        <f t="shared" si="245"/>
        <v>-5.0083604866428377</v>
      </c>
      <c r="CE95" s="18">
        <f t="shared" si="246"/>
        <v>-4.0711280978082298</v>
      </c>
      <c r="CG95" s="18">
        <f t="shared" si="247"/>
        <v>-5.3633957792645015</v>
      </c>
      <c r="CH95" s="18">
        <f t="shared" si="248"/>
        <v>1.8306870020374788</v>
      </c>
      <c r="CI95" s="18">
        <f t="shared" si="249"/>
        <v>-1.8982747255917198</v>
      </c>
      <c r="CK95" t="str">
        <f t="shared" si="262"/>
        <v>51 Skilled agricultural and related trades</v>
      </c>
      <c r="CL95" s="18">
        <f t="shared" si="250"/>
        <v>-5.2201833218068927</v>
      </c>
      <c r="CM95" s="18">
        <f t="shared" si="250"/>
        <v>19.539727099912984</v>
      </c>
      <c r="CN95" s="18">
        <f t="shared" si="250"/>
        <v>0.29490709776853752</v>
      </c>
      <c r="CO95" s="18">
        <f t="shared" si="250"/>
        <v>-4.7422232104616491</v>
      </c>
      <c r="CP95" s="18">
        <f t="shared" si="251"/>
        <v>-1.812332732926869</v>
      </c>
      <c r="CR95" s="18">
        <f t="shared" si="252"/>
        <v>-3.0919352002500289</v>
      </c>
      <c r="CS95" s="18">
        <f t="shared" si="253"/>
        <v>1.7580363342254435</v>
      </c>
      <c r="CT95" s="18">
        <f t="shared" si="254"/>
        <v>-0.53222185592495252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2.536791138363359E-2</v>
      </c>
      <c r="C96" s="18">
        <f t="shared" si="210"/>
        <v>17.066206762232273</v>
      </c>
      <c r="D96" s="18">
        <f t="shared" si="210"/>
        <v>4.5088011564072605</v>
      </c>
      <c r="E96" s="18">
        <f t="shared" si="210"/>
        <v>3.642754596153619</v>
      </c>
      <c r="F96" s="18">
        <f t="shared" si="211"/>
        <v>4.7066064132369911</v>
      </c>
      <c r="H96" s="18">
        <f t="shared" si="212"/>
        <v>3.9306364117344561</v>
      </c>
      <c r="I96" s="18">
        <f t="shared" si="213"/>
        <v>3.2936215213237308</v>
      </c>
      <c r="J96" s="18">
        <f t="shared" si="214"/>
        <v>6.0364303248603646</v>
      </c>
      <c r="L96" t="str">
        <f t="shared" si="255"/>
        <v>52 Skilled metal, electrical and electronic trades</v>
      </c>
      <c r="M96" s="18">
        <f t="shared" si="215"/>
        <v>5.51290641089901</v>
      </c>
      <c r="N96" s="18">
        <f t="shared" si="215"/>
        <v>-19.418358955155458</v>
      </c>
      <c r="O96" s="18">
        <f t="shared" si="215"/>
        <v>7.1957104827455209</v>
      </c>
      <c r="P96" s="18">
        <f t="shared" si="215"/>
        <v>4.2896773647103315</v>
      </c>
      <c r="Q96" s="18">
        <f t="shared" si="216"/>
        <v>3.5073104309343073</v>
      </c>
      <c r="S96" s="18">
        <f t="shared" si="217"/>
        <v>5.2494944145956124</v>
      </c>
      <c r="T96" s="18">
        <f t="shared" si="218"/>
        <v>3.7388406281757103</v>
      </c>
      <c r="U96" s="18">
        <f t="shared" si="219"/>
        <v>7.3277599113514835</v>
      </c>
      <c r="W96" t="str">
        <f t="shared" si="256"/>
        <v>52 Skilled metal, electrical and electronic trades</v>
      </c>
      <c r="X96" s="18">
        <f t="shared" si="220"/>
        <v>-1.8601530229226726</v>
      </c>
      <c r="Y96" s="18">
        <f t="shared" si="220"/>
        <v>3.6196646123779264</v>
      </c>
      <c r="Z96" s="18">
        <f t="shared" si="220"/>
        <v>2.7927753620056173</v>
      </c>
      <c r="AA96" s="18">
        <f t="shared" si="220"/>
        <v>2.3793355145875994</v>
      </c>
      <c r="AB96" s="18">
        <f t="shared" si="221"/>
        <v>2.5855374140590692</v>
      </c>
      <c r="AD96" s="18">
        <f t="shared" si="222"/>
        <v>2.51696370106127</v>
      </c>
      <c r="AE96" s="18">
        <f t="shared" si="223"/>
        <v>3.1293515612985434</v>
      </c>
      <c r="AF96" s="18">
        <f t="shared" si="224"/>
        <v>4.8659582237982058</v>
      </c>
      <c r="AH96" t="str">
        <f t="shared" si="257"/>
        <v>52 Skilled metal, electrical and electronic trades</v>
      </c>
      <c r="AI96" s="18">
        <f t="shared" si="225"/>
        <v>-4.0236163120836661</v>
      </c>
      <c r="AJ96" s="18">
        <f t="shared" si="225"/>
        <v>11.213778737016922</v>
      </c>
      <c r="AK96" s="18">
        <f t="shared" si="225"/>
        <v>1.7864174230437957</v>
      </c>
      <c r="AL96" s="18">
        <f t="shared" si="225"/>
        <v>2.242668541004611</v>
      </c>
      <c r="AM96" s="18">
        <f t="shared" si="226"/>
        <v>2.6379794523322619</v>
      </c>
      <c r="AO96" s="18">
        <f t="shared" si="227"/>
        <v>2.09035805136637</v>
      </c>
      <c r="AP96" s="18">
        <f t="shared" si="228"/>
        <v>2.8263975003692821</v>
      </c>
      <c r="AQ96" s="18">
        <f t="shared" si="229"/>
        <v>4.3090226318089675</v>
      </c>
      <c r="AS96" t="str">
        <f t="shared" si="258"/>
        <v>52 Skilled metal, electrical and electronic trades</v>
      </c>
      <c r="AT96" s="18">
        <f t="shared" si="230"/>
        <v>-4.9929519262311377</v>
      </c>
      <c r="AU96" s="18">
        <f t="shared" si="230"/>
        <v>7.377510726445391</v>
      </c>
      <c r="AV96" s="18">
        <f t="shared" si="230"/>
        <v>6.6952276041409853E-2</v>
      </c>
      <c r="AW96" s="18">
        <f t="shared" si="230"/>
        <v>1.2961319836043872</v>
      </c>
      <c r="AX96" s="18">
        <f t="shared" si="231"/>
        <v>1.2787790742963656</v>
      </c>
      <c r="AZ96" s="18">
        <f t="shared" si="232"/>
        <v>0.88473687274797097</v>
      </c>
      <c r="BA96" s="18">
        <f t="shared" si="233"/>
        <v>2.5219268048452204</v>
      </c>
      <c r="BB96" s="18">
        <f t="shared" si="234"/>
        <v>3.1580097929387652</v>
      </c>
      <c r="BD96" t="str">
        <f t="shared" si="259"/>
        <v>52 Skilled metal, electrical and electronic trades</v>
      </c>
      <c r="BE96" s="18">
        <f t="shared" si="235"/>
        <v>1.1246271455781498</v>
      </c>
      <c r="BF96" s="18">
        <f t="shared" si="235"/>
        <v>-15.328470905557944</v>
      </c>
      <c r="BG96" s="18">
        <f t="shared" si="235"/>
        <v>-6.1179263109334414E-2</v>
      </c>
      <c r="BH96" s="18">
        <f t="shared" si="235"/>
        <v>-0.41238578678982618</v>
      </c>
      <c r="BI96" s="18">
        <f t="shared" si="236"/>
        <v>-1.3087018085645941</v>
      </c>
      <c r="BK96" s="18">
        <f t="shared" si="237"/>
        <v>-0.29545429522472855</v>
      </c>
      <c r="BL96" s="18">
        <f t="shared" si="238"/>
        <v>2.0331666202233922</v>
      </c>
      <c r="BM96" s="18">
        <f t="shared" si="239"/>
        <v>1.8114773883336044</v>
      </c>
      <c r="BO96" t="str">
        <f t="shared" si="260"/>
        <v>52 Skilled metal, electrical and electronic trades</v>
      </c>
      <c r="BP96" s="18">
        <f t="shared" si="240"/>
        <v>-0.82366776223767868</v>
      </c>
      <c r="BQ96" s="18">
        <f t="shared" si="240"/>
        <v>-13.637923571652166</v>
      </c>
      <c r="BR96" s="18">
        <f t="shared" si="240"/>
        <v>-2.0135882963370988</v>
      </c>
      <c r="BS96" s="18">
        <f t="shared" si="240"/>
        <v>-2.051332030101527</v>
      </c>
      <c r="BT96" s="18">
        <f t="shared" si="241"/>
        <v>-2.8073092697738833</v>
      </c>
      <c r="BV96" s="18">
        <f t="shared" si="242"/>
        <v>-2.0387524011947544</v>
      </c>
      <c r="BW96" s="18">
        <f t="shared" si="243"/>
        <v>1.7934821649908672</v>
      </c>
      <c r="BX96" s="18">
        <f t="shared" si="244"/>
        <v>0.26032617720015416</v>
      </c>
      <c r="BZ96" t="str">
        <f t="shared" si="261"/>
        <v>52 Skilled metal, electrical and electronic trades</v>
      </c>
      <c r="CA96" s="18">
        <f t="shared" si="245"/>
        <v>-4.4270415548070314</v>
      </c>
      <c r="CB96" s="18">
        <f t="shared" si="245"/>
        <v>-7.4222359737415093</v>
      </c>
      <c r="CC96" s="18">
        <f t="shared" si="245"/>
        <v>-4.7665710397053473</v>
      </c>
      <c r="CD96" s="18">
        <f t="shared" si="245"/>
        <v>-5.9291686749142318</v>
      </c>
      <c r="CE96" s="18">
        <f t="shared" si="246"/>
        <v>-5.6617694846048616</v>
      </c>
      <c r="CG96" s="18">
        <f t="shared" si="247"/>
        <v>-5.5432217302827542</v>
      </c>
      <c r="CH96" s="18">
        <f t="shared" si="248"/>
        <v>1.5337493762517029</v>
      </c>
      <c r="CI96" s="18">
        <f t="shared" si="249"/>
        <v>-2.5231558583315938</v>
      </c>
      <c r="CK96" t="str">
        <f t="shared" si="262"/>
        <v>52 Skilled metal, electrical and electronic trades</v>
      </c>
      <c r="CL96" s="18">
        <f t="shared" si="250"/>
        <v>0.59726691265578058</v>
      </c>
      <c r="CM96" s="18">
        <f t="shared" si="250"/>
        <v>-16.112602953498012</v>
      </c>
      <c r="CN96" s="18">
        <f t="shared" si="250"/>
        <v>0.92369832398508933</v>
      </c>
      <c r="CO96" s="18">
        <f t="shared" si="250"/>
        <v>-3.0331292367425378</v>
      </c>
      <c r="CP96" s="18">
        <f t="shared" si="251"/>
        <v>-2.698727651000743</v>
      </c>
      <c r="CR96" s="18">
        <f t="shared" si="252"/>
        <v>-1.731730999026071</v>
      </c>
      <c r="CS96" s="18">
        <f t="shared" si="253"/>
        <v>1.7262688273640414</v>
      </c>
      <c r="CT96" s="18">
        <f t="shared" si="254"/>
        <v>0.40297183201749576</v>
      </c>
    </row>
    <row r="97" spans="1:98" x14ac:dyDescent="0.2">
      <c r="A97" t="str">
        <f t="shared" si="209"/>
        <v>53 Skilled construction and building trades</v>
      </c>
      <c r="B97" s="18">
        <f t="shared" si="210"/>
        <v>-11.204209214150652</v>
      </c>
      <c r="C97" s="18">
        <f t="shared" si="210"/>
        <v>-23.000060586267924</v>
      </c>
      <c r="D97" s="18">
        <f t="shared" si="210"/>
        <v>9.7838452811009002</v>
      </c>
      <c r="E97" s="18">
        <f t="shared" si="210"/>
        <v>0.29765990136880749</v>
      </c>
      <c r="F97" s="18">
        <f t="shared" si="211"/>
        <v>1.4800473446358708</v>
      </c>
      <c r="H97" s="18">
        <f t="shared" si="212"/>
        <v>3.3649612945165996</v>
      </c>
      <c r="I97" s="18">
        <f t="shared" si="213"/>
        <v>3.6855264035501323</v>
      </c>
      <c r="J97" s="18">
        <f t="shared" si="214"/>
        <v>5.9028559459676666</v>
      </c>
      <c r="L97" t="str">
        <f t="shared" si="255"/>
        <v>53 Skilled construction and building trades</v>
      </c>
      <c r="M97" s="18">
        <f t="shared" si="215"/>
        <v>1.0801677764616269</v>
      </c>
      <c r="N97" s="18">
        <f t="shared" si="215"/>
        <v>-19.550780046168125</v>
      </c>
      <c r="O97" s="18">
        <f t="shared" si="215"/>
        <v>5.0261820265708801</v>
      </c>
      <c r="P97" s="18">
        <f t="shared" si="215"/>
        <v>2.4309669232577047</v>
      </c>
      <c r="Q97" s="18">
        <f t="shared" si="216"/>
        <v>1.6881047800094029</v>
      </c>
      <c r="S97" s="18">
        <f t="shared" si="217"/>
        <v>3.2888338676197337</v>
      </c>
      <c r="T97" s="18">
        <f t="shared" si="218"/>
        <v>3.4606293755560236</v>
      </c>
      <c r="U97" s="18">
        <f t="shared" si="219"/>
        <v>5.6809816201702112</v>
      </c>
      <c r="W97" t="str">
        <f t="shared" si="256"/>
        <v>53 Skilled construction and building trades</v>
      </c>
      <c r="X97" s="18">
        <f t="shared" si="220"/>
        <v>-6.6420702392710922</v>
      </c>
      <c r="Y97" s="18">
        <f t="shared" si="220"/>
        <v>3.3998077856239872</v>
      </c>
      <c r="Z97" s="18">
        <f t="shared" si="220"/>
        <v>2.4460716483265976</v>
      </c>
      <c r="AA97" s="18">
        <f t="shared" si="220"/>
        <v>1.6815294716820528</v>
      </c>
      <c r="AB97" s="18">
        <f t="shared" si="221"/>
        <v>2.0266345783809703</v>
      </c>
      <c r="AD97" s="18">
        <f t="shared" si="222"/>
        <v>1.9357407872396371</v>
      </c>
      <c r="AE97" s="18">
        <f t="shared" si="223"/>
        <v>3.1382932870178237</v>
      </c>
      <c r="AF97" s="18">
        <f t="shared" si="224"/>
        <v>4.4551004516130366</v>
      </c>
      <c r="AH97" t="str">
        <f t="shared" si="257"/>
        <v>53 Skilled construction and building trades</v>
      </c>
      <c r="AI97" s="18">
        <f t="shared" si="225"/>
        <v>-2.3110763074608243</v>
      </c>
      <c r="AJ97" s="18">
        <f t="shared" si="225"/>
        <v>1.9741655460540075</v>
      </c>
      <c r="AK97" s="18">
        <f t="shared" si="225"/>
        <v>2.2803773114251413</v>
      </c>
      <c r="AL97" s="18">
        <f t="shared" si="225"/>
        <v>1.7795210032320874</v>
      </c>
      <c r="AM97" s="18">
        <f t="shared" si="226"/>
        <v>1.9479476177008737</v>
      </c>
      <c r="AO97" s="18">
        <f t="shared" si="227"/>
        <v>1.9461999955000531</v>
      </c>
      <c r="AP97" s="18">
        <f t="shared" si="228"/>
        <v>3.2348600803422167</v>
      </c>
      <c r="AQ97" s="18">
        <f t="shared" si="229"/>
        <v>4.5433967995053504</v>
      </c>
      <c r="AS97" t="str">
        <f t="shared" si="258"/>
        <v>53 Skilled construction and building trades</v>
      </c>
      <c r="AT97" s="18">
        <f t="shared" si="230"/>
        <v>-4.065067982108217</v>
      </c>
      <c r="AU97" s="18">
        <f t="shared" si="230"/>
        <v>-1.6175526235612914</v>
      </c>
      <c r="AV97" s="18">
        <f t="shared" si="230"/>
        <v>2.239108063348616</v>
      </c>
      <c r="AW97" s="18">
        <f t="shared" si="230"/>
        <v>1.1296763592761216</v>
      </c>
      <c r="AX97" s="18">
        <f t="shared" si="231"/>
        <v>1.3005529577025277</v>
      </c>
      <c r="AZ97" s="18">
        <f t="shared" si="232"/>
        <v>1.4981427877396758</v>
      </c>
      <c r="BA97" s="18">
        <f t="shared" si="233"/>
        <v>3.1009376034898395</v>
      </c>
      <c r="BB97" s="18">
        <f t="shared" si="234"/>
        <v>4.1145014185968387</v>
      </c>
      <c r="BD97" t="str">
        <f t="shared" si="259"/>
        <v>53 Skilled construction and building trades</v>
      </c>
      <c r="BE97" s="18">
        <f t="shared" si="235"/>
        <v>-1.1253680233516472</v>
      </c>
      <c r="BF97" s="18">
        <f t="shared" si="235"/>
        <v>-20.950804889690133</v>
      </c>
      <c r="BG97" s="18">
        <f t="shared" si="235"/>
        <v>-0.64958636453747998</v>
      </c>
      <c r="BH97" s="18">
        <f t="shared" si="235"/>
        <v>-1.3514886261457582</v>
      </c>
      <c r="BI97" s="18">
        <f t="shared" si="236"/>
        <v>-2.4918985144136596</v>
      </c>
      <c r="BK97" s="18">
        <f t="shared" si="237"/>
        <v>-1.1180739295238662</v>
      </c>
      <c r="BL97" s="18">
        <f t="shared" si="238"/>
        <v>2.0189781920191496</v>
      </c>
      <c r="BM97" s="18">
        <f t="shared" si="239"/>
        <v>1.1914982557691634</v>
      </c>
      <c r="BO97" t="str">
        <f t="shared" si="260"/>
        <v>53 Skilled construction and building trades</v>
      </c>
      <c r="BP97" s="18">
        <f t="shared" si="240"/>
        <v>0.34634826641373184</v>
      </c>
      <c r="BQ97" s="18">
        <f t="shared" si="240"/>
        <v>-19.629668342399686</v>
      </c>
      <c r="BR97" s="18">
        <f t="shared" si="240"/>
        <v>-0.45155494712365574</v>
      </c>
      <c r="BS97" s="18">
        <f t="shared" si="240"/>
        <v>-0.92791312546897098</v>
      </c>
      <c r="BT97" s="18">
        <f t="shared" si="241"/>
        <v>-2.0681790826673097</v>
      </c>
      <c r="BV97" s="18">
        <f t="shared" si="242"/>
        <v>-0.76938087997630022</v>
      </c>
      <c r="BW97" s="18">
        <f t="shared" si="243"/>
        <v>2.2782934141630795</v>
      </c>
      <c r="BX97" s="18">
        <f t="shared" si="244"/>
        <v>1.7258595505853291</v>
      </c>
      <c r="BZ97" t="str">
        <f t="shared" si="261"/>
        <v>53 Skilled construction and building trades</v>
      </c>
      <c r="CA97" s="18">
        <f t="shared" si="245"/>
        <v>-3.5325862588408752</v>
      </c>
      <c r="CB97" s="18">
        <f t="shared" si="245"/>
        <v>-13.80363797310954</v>
      </c>
      <c r="CC97" s="18">
        <f t="shared" si="245"/>
        <v>-3.5049772771248211</v>
      </c>
      <c r="CD97" s="18">
        <f t="shared" si="245"/>
        <v>-3.6098700321627653</v>
      </c>
      <c r="CE97" s="18">
        <f t="shared" si="246"/>
        <v>-4.2483652313395792</v>
      </c>
      <c r="CG97" s="18">
        <f t="shared" si="247"/>
        <v>-3.5749184556438163</v>
      </c>
      <c r="CH97" s="18">
        <f t="shared" si="248"/>
        <v>1.8887184435479654</v>
      </c>
      <c r="CI97" s="18">
        <f t="shared" si="249"/>
        <v>-0.67615319606127988</v>
      </c>
      <c r="CK97" t="str">
        <f t="shared" si="262"/>
        <v>53 Skilled construction and building trades</v>
      </c>
      <c r="CL97" s="18">
        <f t="shared" si="250"/>
        <v>-2.2901390447727543</v>
      </c>
      <c r="CM97" s="18">
        <f t="shared" si="250"/>
        <v>-27.921679900009021</v>
      </c>
      <c r="CN97" s="18">
        <f t="shared" si="250"/>
        <v>-2.1110849376348995</v>
      </c>
      <c r="CO97" s="18">
        <f t="shared" si="250"/>
        <v>-10.874396280320052</v>
      </c>
      <c r="CP97" s="18">
        <f t="shared" si="251"/>
        <v>-9.4332950219386369</v>
      </c>
      <c r="CR97" s="18">
        <f t="shared" si="252"/>
        <v>-8.044122124221186</v>
      </c>
      <c r="CS97" s="18">
        <f t="shared" si="253"/>
        <v>1.1827219350680318</v>
      </c>
      <c r="CT97" s="18">
        <f t="shared" si="254"/>
        <v>-4.8135277996706023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1.4585990391634773</v>
      </c>
      <c r="C98" s="18">
        <f t="shared" si="210"/>
        <v>-12.646663555654779</v>
      </c>
      <c r="D98" s="18">
        <f t="shared" si="210"/>
        <v>7.31977191938189</v>
      </c>
      <c r="E98" s="18">
        <f t="shared" si="210"/>
        <v>3.3368596926206306</v>
      </c>
      <c r="F98" s="18">
        <f t="shared" si="211"/>
        <v>3.4729723911035792</v>
      </c>
      <c r="H98" s="18">
        <f t="shared" si="212"/>
        <v>4.6477961714118887</v>
      </c>
      <c r="I98" s="18">
        <f t="shared" si="213"/>
        <v>3.5387733758361462</v>
      </c>
      <c r="J98" s="18">
        <f t="shared" si="214"/>
        <v>6.743676014067268</v>
      </c>
      <c r="L98" t="str">
        <f t="shared" si="255"/>
        <v>54 Textiles, printing and other skilled trades</v>
      </c>
      <c r="M98" s="18">
        <f t="shared" si="215"/>
        <v>9.707110937433594</v>
      </c>
      <c r="N98" s="18">
        <f t="shared" si="215"/>
        <v>-19.398280119192044</v>
      </c>
      <c r="O98" s="18">
        <f t="shared" si="215"/>
        <v>4.3285851738362968</v>
      </c>
      <c r="P98" s="18">
        <f t="shared" si="215"/>
        <v>3.4477214269694079</v>
      </c>
      <c r="Q98" s="18">
        <f t="shared" si="216"/>
        <v>2.117020995541874</v>
      </c>
      <c r="S98" s="18">
        <f t="shared" si="217"/>
        <v>3.7405131951296688</v>
      </c>
      <c r="T98" s="18">
        <f t="shared" si="218"/>
        <v>3.4799653174419243</v>
      </c>
      <c r="U98" s="18">
        <f t="shared" si="219"/>
        <v>6.0254300145448525</v>
      </c>
      <c r="W98" t="str">
        <f t="shared" si="256"/>
        <v>54 Textiles, printing and other skilled trades</v>
      </c>
      <c r="X98" s="18">
        <f t="shared" si="220"/>
        <v>-1.1330044128786354</v>
      </c>
      <c r="Y98" s="18">
        <f t="shared" si="220"/>
        <v>-1.923199595714653</v>
      </c>
      <c r="Z98" s="18">
        <f t="shared" si="220"/>
        <v>4.2048374859402049</v>
      </c>
      <c r="AA98" s="18">
        <f t="shared" si="220"/>
        <v>2.571397317445423</v>
      </c>
      <c r="AB98" s="18">
        <f t="shared" si="221"/>
        <v>2.7908070080324254</v>
      </c>
      <c r="AD98" s="18">
        <f t="shared" si="222"/>
        <v>3.1130124108238677</v>
      </c>
      <c r="AE98" s="18">
        <f t="shared" si="223"/>
        <v>3.6160724802912325</v>
      </c>
      <c r="AF98" s="18">
        <f t="shared" si="224"/>
        <v>5.6715732049462231</v>
      </c>
      <c r="AH98" t="str">
        <f t="shared" si="257"/>
        <v>54 Textiles, printing and other skilled trades</v>
      </c>
      <c r="AI98" s="18">
        <f t="shared" si="225"/>
        <v>-2.9860303281789458</v>
      </c>
      <c r="AJ98" s="18">
        <f t="shared" si="225"/>
        <v>9.8330055266959491</v>
      </c>
      <c r="AK98" s="18">
        <f t="shared" si="225"/>
        <v>2.2512708999578468</v>
      </c>
      <c r="AL98" s="18">
        <f t="shared" si="225"/>
        <v>2.7578049464791698</v>
      </c>
      <c r="AM98" s="18">
        <f t="shared" si="226"/>
        <v>3.027115101952127</v>
      </c>
      <c r="AO98" s="18">
        <f t="shared" si="227"/>
        <v>2.5886820678574285</v>
      </c>
      <c r="AP98" s="18">
        <f t="shared" si="228"/>
        <v>3.3745934610580841</v>
      </c>
      <c r="AQ98" s="18">
        <f t="shared" si="229"/>
        <v>5.1117485688556563</v>
      </c>
      <c r="AS98" t="str">
        <f t="shared" si="258"/>
        <v>54 Textiles, printing and other skilled trades</v>
      </c>
      <c r="AT98" s="18">
        <f t="shared" si="230"/>
        <v>-2.0593340260225745</v>
      </c>
      <c r="AU98" s="18">
        <f t="shared" si="230"/>
        <v>1.5371753381968389</v>
      </c>
      <c r="AV98" s="18">
        <f t="shared" si="230"/>
        <v>3.229545232762554</v>
      </c>
      <c r="AW98" s="18">
        <f t="shared" si="230"/>
        <v>2.2061384660733374</v>
      </c>
      <c r="AX98" s="18">
        <f t="shared" si="231"/>
        <v>2.4827886294952695</v>
      </c>
      <c r="AZ98" s="18">
        <f t="shared" si="232"/>
        <v>2.5461417314976309</v>
      </c>
      <c r="BA98" s="18">
        <f t="shared" si="233"/>
        <v>3.4653489539568705</v>
      </c>
      <c r="BB98" s="18">
        <f t="shared" si="234"/>
        <v>5.1537576891465875</v>
      </c>
      <c r="BD98" t="str">
        <f t="shared" si="259"/>
        <v>54 Textiles, printing and other skilled trades</v>
      </c>
      <c r="BE98" s="18">
        <f t="shared" si="235"/>
        <v>-2.2055185714397907</v>
      </c>
      <c r="BF98" s="18">
        <f t="shared" si="235"/>
        <v>-5.5633821536928751</v>
      </c>
      <c r="BG98" s="18">
        <f t="shared" si="235"/>
        <v>0.74879826326939014</v>
      </c>
      <c r="BH98" s="18">
        <f t="shared" si="235"/>
        <v>-0.55181287560990278</v>
      </c>
      <c r="BI98" s="18">
        <f t="shared" si="236"/>
        <v>-0.46936347783758103</v>
      </c>
      <c r="BK98" s="18">
        <f t="shared" si="237"/>
        <v>-0.12015218873030475</v>
      </c>
      <c r="BL98" s="18">
        <f t="shared" si="238"/>
        <v>2.3796685101394877</v>
      </c>
      <c r="BM98" s="18">
        <f t="shared" si="239"/>
        <v>2.2934403255728375</v>
      </c>
      <c r="BO98" t="str">
        <f t="shared" si="260"/>
        <v>54 Textiles, printing and other skilled trades</v>
      </c>
      <c r="BP98" s="18">
        <f t="shared" si="240"/>
        <v>-5.0531219616301577</v>
      </c>
      <c r="BQ98" s="18">
        <f t="shared" si="240"/>
        <v>-3.7638162334507008</v>
      </c>
      <c r="BR98" s="18">
        <f t="shared" si="240"/>
        <v>-1.7989375953266995</v>
      </c>
      <c r="BS98" s="18">
        <f t="shared" si="240"/>
        <v>-1.9871867282331479</v>
      </c>
      <c r="BT98" s="18">
        <f t="shared" si="241"/>
        <v>-2.040458864251371</v>
      </c>
      <c r="BV98" s="18">
        <f t="shared" si="242"/>
        <v>-1.924477148039061</v>
      </c>
      <c r="BW98" s="18">
        <f t="shared" si="243"/>
        <v>1.9549385413055731</v>
      </c>
      <c r="BX98" s="18">
        <f t="shared" si="244"/>
        <v>0.539972121273391</v>
      </c>
      <c r="BZ98" t="str">
        <f t="shared" si="261"/>
        <v>54 Textiles, printing and other skilled trades</v>
      </c>
      <c r="CA98" s="18">
        <f t="shared" si="245"/>
        <v>-6.4932997042664304</v>
      </c>
      <c r="CB98" s="18">
        <f t="shared" si="245"/>
        <v>2.8329715263881283</v>
      </c>
      <c r="CC98" s="18">
        <f t="shared" si="245"/>
        <v>-0.60302338699125269</v>
      </c>
      <c r="CD98" s="18">
        <f t="shared" si="245"/>
        <v>-2.770446211118005</v>
      </c>
      <c r="CE98" s="18">
        <f t="shared" si="246"/>
        <v>-1.7548038516798314</v>
      </c>
      <c r="CG98" s="18">
        <f t="shared" si="247"/>
        <v>-2.0532748441987825</v>
      </c>
      <c r="CH98" s="18">
        <f t="shared" si="248"/>
        <v>1.9096450595392556</v>
      </c>
      <c r="CI98" s="18">
        <f t="shared" si="249"/>
        <v>0.39341252161806395</v>
      </c>
      <c r="CK98" t="str">
        <f t="shared" si="262"/>
        <v>54 Textiles, printing and other skilled trades</v>
      </c>
      <c r="CL98" s="18">
        <f t="shared" si="250"/>
        <v>-5.0407301323678873</v>
      </c>
      <c r="CM98" s="18">
        <f t="shared" si="250"/>
        <v>-10.765933964833907</v>
      </c>
      <c r="CN98" s="18">
        <f t="shared" si="250"/>
        <v>-3.4888516904846956</v>
      </c>
      <c r="CO98" s="18">
        <f t="shared" si="250"/>
        <v>-4.9370486315978628</v>
      </c>
      <c r="CP98" s="18">
        <f t="shared" si="251"/>
        <v>-4.8638243185011749</v>
      </c>
      <c r="CR98" s="18">
        <f t="shared" si="252"/>
        <v>-4.4567471078779235</v>
      </c>
      <c r="CS98" s="18">
        <f t="shared" si="253"/>
        <v>1.3796621692491406</v>
      </c>
      <c r="CT98" s="18">
        <f t="shared" si="254"/>
        <v>-2.0508339896602945</v>
      </c>
    </row>
    <row r="99" spans="1:98" x14ac:dyDescent="0.2">
      <c r="A99" t="str">
        <f t="shared" si="209"/>
        <v>61 Caring personal service occupations</v>
      </c>
      <c r="B99" s="18">
        <f t="shared" si="210"/>
        <v>6.5033512310614272</v>
      </c>
      <c r="C99" s="18">
        <f t="shared" si="210"/>
        <v>-19.36629645415513</v>
      </c>
      <c r="D99" s="18">
        <f t="shared" si="210"/>
        <v>7.5165876638239482</v>
      </c>
      <c r="E99" s="18">
        <f t="shared" si="210"/>
        <v>3.8140478882672468</v>
      </c>
      <c r="F99" s="18">
        <f t="shared" si="211"/>
        <v>3.3126380860668769</v>
      </c>
      <c r="H99" s="18">
        <f t="shared" si="212"/>
        <v>5.0338394061096414</v>
      </c>
      <c r="I99" s="18">
        <f t="shared" si="213"/>
        <v>4.0315226603052645</v>
      </c>
      <c r="J99" s="18">
        <f t="shared" si="214"/>
        <v>7.3514847159141805</v>
      </c>
      <c r="L99" t="str">
        <f t="shared" si="255"/>
        <v>61 Caring personal service occupations</v>
      </c>
      <c r="M99" s="18">
        <f t="shared" si="215"/>
        <v>9.9475445398223385</v>
      </c>
      <c r="N99" s="18">
        <f t="shared" si="215"/>
        <v>-18.414832201847265</v>
      </c>
      <c r="O99" s="18">
        <f t="shared" si="215"/>
        <v>6.9294729322359361</v>
      </c>
      <c r="P99" s="18">
        <f t="shared" si="215"/>
        <v>3.7086889441280801</v>
      </c>
      <c r="Q99" s="18">
        <f t="shared" si="216"/>
        <v>3.1461711686227911</v>
      </c>
      <c r="S99" s="18">
        <f t="shared" si="217"/>
        <v>4.7713576009859482</v>
      </c>
      <c r="T99" s="18">
        <f t="shared" si="218"/>
        <v>4.0687904648357476</v>
      </c>
      <c r="U99" s="18">
        <f t="shared" si="219"/>
        <v>7.1837016942073229</v>
      </c>
      <c r="W99" t="str">
        <f t="shared" si="256"/>
        <v>61 Caring personal service occupations</v>
      </c>
      <c r="X99" s="18">
        <f t="shared" si="220"/>
        <v>2.7641576292097403</v>
      </c>
      <c r="Y99" s="18">
        <f t="shared" si="220"/>
        <v>-1.6601993891040223</v>
      </c>
      <c r="Z99" s="18">
        <f t="shared" si="220"/>
        <v>4.0731037343770815</v>
      </c>
      <c r="AA99" s="18">
        <f t="shared" si="220"/>
        <v>2.7240906074912363</v>
      </c>
      <c r="AB99" s="18">
        <f t="shared" si="221"/>
        <v>2.8629693085940433</v>
      </c>
      <c r="AD99" s="18">
        <f t="shared" si="222"/>
        <v>3.1718074674467633</v>
      </c>
      <c r="AE99" s="18">
        <f t="shared" si="223"/>
        <v>4.2603324610459348</v>
      </c>
      <c r="AF99" s="18">
        <f t="shared" si="224"/>
        <v>6.2054017596730349</v>
      </c>
      <c r="AH99" t="str">
        <f t="shared" si="257"/>
        <v>61 Caring personal service occupations</v>
      </c>
      <c r="AI99" s="18">
        <f t="shared" si="225"/>
        <v>-0.50052923887530243</v>
      </c>
      <c r="AJ99" s="18">
        <f t="shared" si="225"/>
        <v>-3.7432784204538661</v>
      </c>
      <c r="AK99" s="18">
        <f t="shared" si="225"/>
        <v>0.85636892413842869</v>
      </c>
      <c r="AL99" s="18">
        <f t="shared" si="225"/>
        <v>0.81487954659231754</v>
      </c>
      <c r="AM99" s="18">
        <f t="shared" si="226"/>
        <v>0.53670071011182596</v>
      </c>
      <c r="AO99" s="18">
        <f t="shared" si="227"/>
        <v>0.82870744236938076</v>
      </c>
      <c r="AP99" s="18">
        <f t="shared" si="228"/>
        <v>3.3014348372326419</v>
      </c>
      <c r="AQ99" s="18">
        <f t="shared" si="229"/>
        <v>3.8389503571312211</v>
      </c>
      <c r="AS99" t="str">
        <f t="shared" si="258"/>
        <v>61 Caring personal service occupations</v>
      </c>
      <c r="AT99" s="18">
        <f t="shared" si="230"/>
        <v>2.1937257747709271</v>
      </c>
      <c r="AU99" s="18">
        <f t="shared" si="230"/>
        <v>-5.0345474749044161</v>
      </c>
      <c r="AV99" s="18">
        <f t="shared" si="230"/>
        <v>1.4626994369494328</v>
      </c>
      <c r="AW99" s="18">
        <f t="shared" si="230"/>
        <v>1.4539783572507403</v>
      </c>
      <c r="AX99" s="18">
        <f t="shared" si="231"/>
        <v>1.0384750165486789</v>
      </c>
      <c r="AZ99" s="18">
        <f t="shared" si="232"/>
        <v>1.4568853005240356</v>
      </c>
      <c r="BA99" s="18">
        <f t="shared" si="233"/>
        <v>3.4484145396593835</v>
      </c>
      <c r="BB99" s="18">
        <f t="shared" si="234"/>
        <v>4.3907579353752002</v>
      </c>
      <c r="BD99" t="str">
        <f t="shared" si="259"/>
        <v>61 Caring personal service occupations</v>
      </c>
      <c r="BE99" s="18">
        <f t="shared" si="235"/>
        <v>2.9803578018933852</v>
      </c>
      <c r="BF99" s="18">
        <f t="shared" si="235"/>
        <v>0.68773456775197417</v>
      </c>
      <c r="BG99" s="18">
        <f t="shared" si="235"/>
        <v>0.96530053217995793</v>
      </c>
      <c r="BH99" s="18">
        <f t="shared" si="235"/>
        <v>1.1181845046813299</v>
      </c>
      <c r="BI99" s="18">
        <f t="shared" si="236"/>
        <v>1.0434392025735706</v>
      </c>
      <c r="BK99" s="18">
        <f t="shared" si="237"/>
        <v>1.0671974755412927</v>
      </c>
      <c r="BL99" s="18">
        <f t="shared" si="238"/>
        <v>3.1503867507786998</v>
      </c>
      <c r="BM99" s="18">
        <f t="shared" si="239"/>
        <v>3.8605089614663468</v>
      </c>
      <c r="BO99" t="str">
        <f t="shared" si="260"/>
        <v>61 Caring personal service occupations</v>
      </c>
      <c r="BP99" s="18">
        <f t="shared" si="240"/>
        <v>-0.66000340193241858</v>
      </c>
      <c r="BQ99" s="18">
        <f t="shared" si="240"/>
        <v>-5.1836492578086428</v>
      </c>
      <c r="BR99" s="18">
        <f t="shared" si="240"/>
        <v>-1.8339518850630565</v>
      </c>
      <c r="BS99" s="18">
        <f t="shared" si="240"/>
        <v>-2.5907827516941984</v>
      </c>
      <c r="BT99" s="18">
        <f t="shared" si="241"/>
        <v>-2.5194110459782815</v>
      </c>
      <c r="BV99" s="18">
        <f t="shared" si="242"/>
        <v>-2.3391563543272986</v>
      </c>
      <c r="BW99" s="18">
        <f t="shared" si="243"/>
        <v>2.4460682212281482</v>
      </c>
      <c r="BX99" s="18">
        <f t="shared" si="244"/>
        <v>0.86585485870311896</v>
      </c>
      <c r="BZ99" t="str">
        <f t="shared" si="261"/>
        <v>61 Caring personal service occupations</v>
      </c>
      <c r="CA99" s="18">
        <f t="shared" si="245"/>
        <v>-17.215690800572723</v>
      </c>
      <c r="CB99" s="18">
        <f t="shared" si="245"/>
        <v>-5.380732310577951</v>
      </c>
      <c r="CC99" s="18">
        <f t="shared" si="245"/>
        <v>-7.29092315020472</v>
      </c>
      <c r="CD99" s="18">
        <f t="shared" si="245"/>
        <v>-3.31981378530527</v>
      </c>
      <c r="CE99" s="18">
        <f t="shared" si="246"/>
        <v>-4.7071418702496315</v>
      </c>
      <c r="CG99" s="18">
        <f t="shared" si="247"/>
        <v>-4.6620657190497239</v>
      </c>
      <c r="CH99" s="18">
        <f t="shared" si="248"/>
        <v>1.3488043989484222</v>
      </c>
      <c r="CI99" s="18">
        <f t="shared" si="249"/>
        <v>-2.2461862938604304</v>
      </c>
      <c r="CK99" t="str">
        <f t="shared" si="262"/>
        <v>61 Caring personal service occupations</v>
      </c>
      <c r="CL99" s="18">
        <f t="shared" si="250"/>
        <v>-2.0759210689841656</v>
      </c>
      <c r="CM99" s="18">
        <f t="shared" si="250"/>
        <v>-11.558429646443935</v>
      </c>
      <c r="CN99" s="18">
        <f t="shared" si="250"/>
        <v>6.8947486129043778</v>
      </c>
      <c r="CO99" s="18">
        <f t="shared" si="250"/>
        <v>1.0721860716304432</v>
      </c>
      <c r="CP99" s="18">
        <f t="shared" si="251"/>
        <v>2.002233272592302</v>
      </c>
      <c r="CR99" s="18">
        <f t="shared" si="252"/>
        <v>2.9769195348624766</v>
      </c>
      <c r="CS99" s="18">
        <f t="shared" si="253"/>
        <v>2.3353725214108723</v>
      </c>
      <c r="CT99" s="18">
        <f t="shared" si="254"/>
        <v>4.6116627302642099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16.717446623684374</v>
      </c>
      <c r="C100" s="18">
        <f t="shared" si="210"/>
        <v>-36.801748696701729</v>
      </c>
      <c r="D100" s="18">
        <f t="shared" si="210"/>
        <v>5.6091651509739382</v>
      </c>
      <c r="E100" s="18">
        <f t="shared" si="210"/>
        <v>4.7584327695516571</v>
      </c>
      <c r="F100" s="18">
        <f t="shared" si="211"/>
        <v>1.7580883601769681</v>
      </c>
      <c r="H100" s="18">
        <f t="shared" si="212"/>
        <v>5.0412460402588399</v>
      </c>
      <c r="I100" s="18">
        <f t="shared" si="213"/>
        <v>3.7668841741552717</v>
      </c>
      <c r="J100" s="18">
        <f t="shared" si="214"/>
        <v>7.1877387817616656</v>
      </c>
      <c r="L100" t="str">
        <f t="shared" si="255"/>
        <v>62 Leisure, travel and related personal service occupations</v>
      </c>
      <c r="M100" s="18">
        <f t="shared" si="215"/>
        <v>15.734614883089471</v>
      </c>
      <c r="N100" s="18">
        <f t="shared" si="215"/>
        <v>-24.755610969036379</v>
      </c>
      <c r="O100" s="18">
        <f t="shared" si="215"/>
        <v>2.6378504266181269</v>
      </c>
      <c r="P100" s="18">
        <f t="shared" si="215"/>
        <v>2.9876261459840681</v>
      </c>
      <c r="Q100" s="18">
        <f t="shared" si="216"/>
        <v>0.87972649751117959</v>
      </c>
      <c r="S100" s="18">
        <f t="shared" si="217"/>
        <v>2.870901996653652</v>
      </c>
      <c r="T100" s="18">
        <f t="shared" si="218"/>
        <v>3.1857820121618197</v>
      </c>
      <c r="U100" s="18">
        <f t="shared" si="219"/>
        <v>5.16866705742276</v>
      </c>
      <c r="W100" t="str">
        <f t="shared" si="256"/>
        <v>62 Leisure, travel and related personal service occupations</v>
      </c>
      <c r="X100" s="18">
        <f t="shared" si="220"/>
        <v>8.5305301489682517</v>
      </c>
      <c r="Y100" s="18">
        <f t="shared" si="220"/>
        <v>-0.64253467033520417</v>
      </c>
      <c r="Z100" s="18">
        <f t="shared" si="220"/>
        <v>2.936817365327471</v>
      </c>
      <c r="AA100" s="18">
        <f t="shared" si="220"/>
        <v>3.5309027939909754</v>
      </c>
      <c r="AB100" s="18">
        <f t="shared" si="221"/>
        <v>3.0794606082320763</v>
      </c>
      <c r="AD100" s="18">
        <f t="shared" si="222"/>
        <v>3.3324943271441088</v>
      </c>
      <c r="AE100" s="18">
        <f t="shared" si="223"/>
        <v>4.0196353165010912</v>
      </c>
      <c r="AF100" s="18">
        <f t="shared" si="224"/>
        <v>6.1304623628428923</v>
      </c>
      <c r="AH100" t="str">
        <f t="shared" si="257"/>
        <v>62 Leisure, travel and related personal service occupations</v>
      </c>
      <c r="AI100" s="18">
        <f t="shared" si="225"/>
        <v>10.062124698957575</v>
      </c>
      <c r="AJ100" s="18">
        <f t="shared" si="225"/>
        <v>-2.3246168133113976</v>
      </c>
      <c r="AK100" s="18">
        <f t="shared" si="225"/>
        <v>1.364355397065431</v>
      </c>
      <c r="AL100" s="18">
        <f t="shared" si="225"/>
        <v>3.4126885661518669</v>
      </c>
      <c r="AM100" s="18">
        <f t="shared" si="226"/>
        <v>2.4022167613334311</v>
      </c>
      <c r="AO100" s="18">
        <f t="shared" si="227"/>
        <v>2.7253525619941987</v>
      </c>
      <c r="AP100" s="18">
        <f t="shared" si="228"/>
        <v>3.7362211148912472</v>
      </c>
      <c r="AQ100" s="18">
        <f t="shared" si="229"/>
        <v>5.4935581284813795</v>
      </c>
      <c r="AS100" t="str">
        <f t="shared" si="258"/>
        <v>62 Leisure, travel and related personal service occupations</v>
      </c>
      <c r="AT100" s="18">
        <f t="shared" si="230"/>
        <v>10.380312763294143</v>
      </c>
      <c r="AU100" s="18">
        <f t="shared" si="230"/>
        <v>9.8360311344922948</v>
      </c>
      <c r="AV100" s="18">
        <f t="shared" si="230"/>
        <v>1.679852716959207</v>
      </c>
      <c r="AW100" s="18">
        <f t="shared" si="230"/>
        <v>4.0747841392038797</v>
      </c>
      <c r="AX100" s="18">
        <f t="shared" si="231"/>
        <v>3.668880837311117</v>
      </c>
      <c r="AZ100" s="18">
        <f t="shared" si="232"/>
        <v>3.2702706818552141</v>
      </c>
      <c r="BA100" s="18">
        <f t="shared" si="233"/>
        <v>3.9068585163645198</v>
      </c>
      <c r="BB100" s="18">
        <f t="shared" si="234"/>
        <v>6.0022722879686796</v>
      </c>
      <c r="BD100" t="str">
        <f t="shared" si="259"/>
        <v>62 Leisure, travel and related personal service occupations</v>
      </c>
      <c r="BE100" s="18">
        <f t="shared" si="235"/>
        <v>6.8901373027649315</v>
      </c>
      <c r="BF100" s="18">
        <f t="shared" si="235"/>
        <v>-1.2429307308579163</v>
      </c>
      <c r="BG100" s="18">
        <f t="shared" si="235"/>
        <v>-2.9838838910382304</v>
      </c>
      <c r="BH100" s="18">
        <f t="shared" si="235"/>
        <v>-0.78284020775140073</v>
      </c>
      <c r="BI100" s="18">
        <f t="shared" si="236"/>
        <v>-1.5045950423899557</v>
      </c>
      <c r="BK100" s="18">
        <f t="shared" si="237"/>
        <v>-1.5220146588359795</v>
      </c>
      <c r="BL100" s="18">
        <f t="shared" si="238"/>
        <v>2.1782840182749785</v>
      </c>
      <c r="BM100" s="18">
        <f t="shared" si="239"/>
        <v>1.0870988445045526</v>
      </c>
      <c r="BO100" t="str">
        <f t="shared" si="260"/>
        <v>62 Leisure, travel and related personal service occupations</v>
      </c>
      <c r="BP100" s="18">
        <f t="shared" si="240"/>
        <v>5.4800508517288016</v>
      </c>
      <c r="BQ100" s="18">
        <f t="shared" si="240"/>
        <v>-4.4990143682009931</v>
      </c>
      <c r="BR100" s="18">
        <f t="shared" si="240"/>
        <v>-4.8608719038320203</v>
      </c>
      <c r="BS100" s="18">
        <f t="shared" si="240"/>
        <v>-2.4497499996759209</v>
      </c>
      <c r="BT100" s="18">
        <f t="shared" si="241"/>
        <v>-3.3380677669115233</v>
      </c>
      <c r="BV100" s="18">
        <f t="shared" si="242"/>
        <v>-3.2601714210973576</v>
      </c>
      <c r="BW100" s="18">
        <f t="shared" si="243"/>
        <v>2.0939125880150566</v>
      </c>
      <c r="BX100" s="18">
        <f t="shared" si="244"/>
        <v>-0.18352177099266731</v>
      </c>
      <c r="BZ100" t="str">
        <f t="shared" si="261"/>
        <v>62 Leisure, travel and related personal service occupations</v>
      </c>
      <c r="CA100" s="18">
        <f t="shared" si="245"/>
        <v>2.3529519917989905</v>
      </c>
      <c r="CB100" s="18">
        <f t="shared" si="245"/>
        <v>-2.5174304765586575</v>
      </c>
      <c r="CC100" s="18">
        <f t="shared" si="245"/>
        <v>-0.37734484557927495</v>
      </c>
      <c r="CD100" s="18">
        <f t="shared" si="245"/>
        <v>-2.7116768412827619</v>
      </c>
      <c r="CE100" s="18">
        <f t="shared" si="246"/>
        <v>-1.9759156039701575</v>
      </c>
      <c r="CG100" s="18">
        <f t="shared" si="247"/>
        <v>-1.939707841765459</v>
      </c>
      <c r="CH100" s="18">
        <f t="shared" si="248"/>
        <v>2.1362640212513329</v>
      </c>
      <c r="CI100" s="18">
        <f t="shared" si="249"/>
        <v>0.74941979748124332</v>
      </c>
      <c r="CK100" t="str">
        <f t="shared" si="262"/>
        <v>62 Leisure, travel and related personal service occupations</v>
      </c>
      <c r="CL100" s="18">
        <f t="shared" si="250"/>
        <v>-1.102796888142743E-2</v>
      </c>
      <c r="CM100" s="18">
        <f t="shared" si="250"/>
        <v>-20.897300535565165</v>
      </c>
      <c r="CN100" s="18">
        <f t="shared" si="250"/>
        <v>-5.5895775929371112</v>
      </c>
      <c r="CO100" s="18">
        <f t="shared" si="250"/>
        <v>-6.7037406234525925</v>
      </c>
      <c r="CP100" s="18">
        <f t="shared" si="251"/>
        <v>-7.3179070060351297</v>
      </c>
      <c r="CR100" s="18">
        <f t="shared" si="252"/>
        <v>-6.3338216114140478</v>
      </c>
      <c r="CS100" s="18">
        <f t="shared" si="253"/>
        <v>1.2545426810545601</v>
      </c>
      <c r="CT100" s="18">
        <f t="shared" si="254"/>
        <v>-3.5620378368922845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8.9788096540958549</v>
      </c>
      <c r="C101" s="18">
        <f t="shared" si="210"/>
        <v>-23.232844116034091</v>
      </c>
      <c r="D101" s="18">
        <f t="shared" si="210"/>
        <v>7.8646043015491163</v>
      </c>
      <c r="E101" s="18">
        <f t="shared" si="210"/>
        <v>3.4881745419743648</v>
      </c>
      <c r="F101" s="18">
        <f t="shared" si="211"/>
        <v>2.897504671210438</v>
      </c>
      <c r="H101" s="18">
        <f t="shared" si="212"/>
        <v>4.9268904222870669</v>
      </c>
      <c r="I101" s="18">
        <f t="shared" si="213"/>
        <v>4.1507911279947018</v>
      </c>
      <c r="J101" s="18">
        <f t="shared" si="214"/>
        <v>7.3507015234965944</v>
      </c>
      <c r="L101" t="str">
        <f t="shared" si="255"/>
        <v>63 Community and civil enforcement occupations</v>
      </c>
      <c r="M101" s="18">
        <f t="shared" si="215"/>
        <v>1.8157820712323192</v>
      </c>
      <c r="N101" s="18">
        <f t="shared" si="215"/>
        <v>6.7715653187771618</v>
      </c>
      <c r="O101" s="18">
        <f t="shared" si="215"/>
        <v>1.3028429419792875</v>
      </c>
      <c r="P101" s="18">
        <f t="shared" si="215"/>
        <v>4.2315221319304763</v>
      </c>
      <c r="Q101" s="18">
        <f t="shared" si="216"/>
        <v>3.4629032904104573</v>
      </c>
      <c r="S101" s="18">
        <f t="shared" si="217"/>
        <v>3.2460069998586638</v>
      </c>
      <c r="T101" s="18">
        <f t="shared" si="218"/>
        <v>3.2343004343434956</v>
      </c>
      <c r="U101" s="18">
        <f t="shared" si="219"/>
        <v>5.4818073061970285</v>
      </c>
      <c r="W101" t="str">
        <f t="shared" si="256"/>
        <v>63 Community and civil enforcement occupations</v>
      </c>
      <c r="X101" s="18">
        <f t="shared" si="220"/>
        <v>-1.2310894354174984</v>
      </c>
      <c r="Y101" s="18">
        <f t="shared" si="220"/>
        <v>17.333585745817292</v>
      </c>
      <c r="Z101" s="18">
        <f t="shared" si="220"/>
        <v>0.53340257446767847</v>
      </c>
      <c r="AA101" s="18">
        <f t="shared" si="220"/>
        <v>3.1348938710696883</v>
      </c>
      <c r="AB101" s="18">
        <f t="shared" si="221"/>
        <v>3.142916372632687</v>
      </c>
      <c r="AD101" s="18">
        <f t="shared" si="222"/>
        <v>2.2603350209959627</v>
      </c>
      <c r="AE101" s="18">
        <f t="shared" si="223"/>
        <v>3.5387821113306517</v>
      </c>
      <c r="AF101" s="18">
        <f t="shared" si="224"/>
        <v>5.0140848858795106</v>
      </c>
      <c r="AH101" t="str">
        <f t="shared" si="257"/>
        <v>63 Community and civil enforcement occupations</v>
      </c>
      <c r="AI101" s="18">
        <f t="shared" si="225"/>
        <v>-3.9821739145738944</v>
      </c>
      <c r="AJ101" s="18">
        <f t="shared" si="225"/>
        <v>41.629688986298618</v>
      </c>
      <c r="AK101" s="18">
        <f t="shared" si="225"/>
        <v>-3.6794522989686662</v>
      </c>
      <c r="AL101" s="18">
        <f t="shared" si="225"/>
        <v>3.0917865687068113</v>
      </c>
      <c r="AM101" s="18">
        <f t="shared" si="226"/>
        <v>2.949526831015481</v>
      </c>
      <c r="AO101" s="18">
        <f t="shared" si="227"/>
        <v>0.78340455159409128</v>
      </c>
      <c r="AP101" s="18">
        <f t="shared" si="228"/>
        <v>2.7773947903599217</v>
      </c>
      <c r="AQ101" s="18">
        <f t="shared" si="229"/>
        <v>3.3209471849532601</v>
      </c>
      <c r="AS101" t="str">
        <f t="shared" si="258"/>
        <v>63 Community and civil enforcement occupations</v>
      </c>
      <c r="AT101" s="18">
        <f t="shared" si="230"/>
        <v>-5.8941987038266035</v>
      </c>
      <c r="AU101" s="18">
        <f t="shared" si="230"/>
        <v>30.619480347206142</v>
      </c>
      <c r="AV101" s="18">
        <f t="shared" si="230"/>
        <v>-5.6714470229646263</v>
      </c>
      <c r="AW101" s="18">
        <f t="shared" si="230"/>
        <v>1.4748064933736815</v>
      </c>
      <c r="AX101" s="18">
        <f t="shared" si="231"/>
        <v>0.7628362001706801</v>
      </c>
      <c r="AZ101" s="18">
        <f t="shared" si="232"/>
        <v>-0.96549269536504445</v>
      </c>
      <c r="BA101" s="18">
        <f t="shared" si="233"/>
        <v>2.5346383779771609</v>
      </c>
      <c r="BB101" s="18">
        <f t="shared" si="234"/>
        <v>1.8692607923556981</v>
      </c>
      <c r="BD101" t="str">
        <f t="shared" si="259"/>
        <v>63 Community and civil enforcement occupations</v>
      </c>
      <c r="BE101" s="18">
        <f t="shared" si="235"/>
        <v>-6.7323141033418299</v>
      </c>
      <c r="BF101" s="18">
        <f t="shared" si="235"/>
        <v>30.922496680312548</v>
      </c>
      <c r="BG101" s="18">
        <f t="shared" si="235"/>
        <v>-6.869552181196104</v>
      </c>
      <c r="BH101" s="18">
        <f t="shared" si="235"/>
        <v>2.2741089978132178</v>
      </c>
      <c r="BI101" s="18">
        <f t="shared" si="236"/>
        <v>0.86909198140385779</v>
      </c>
      <c r="BK101" s="18">
        <f t="shared" si="237"/>
        <v>-0.86940790064349294</v>
      </c>
      <c r="BL101" s="18">
        <f t="shared" si="238"/>
        <v>1.6794903280416218</v>
      </c>
      <c r="BM101" s="18">
        <f t="shared" si="239"/>
        <v>1.0004298698047753</v>
      </c>
      <c r="BO101" t="str">
        <f t="shared" si="260"/>
        <v>63 Community and civil enforcement occupations</v>
      </c>
      <c r="BP101" s="18">
        <f t="shared" si="240"/>
        <v>-4.1988328863527098</v>
      </c>
      <c r="BQ101" s="18">
        <f t="shared" si="240"/>
        <v>23.634262782710145</v>
      </c>
      <c r="BR101" s="18">
        <f t="shared" si="240"/>
        <v>-6.3259088055287016</v>
      </c>
      <c r="BS101" s="18">
        <f t="shared" si="240"/>
        <v>0.3889845011350257</v>
      </c>
      <c r="BT101" s="18">
        <f t="shared" si="241"/>
        <v>-0.47239441832926943</v>
      </c>
      <c r="BV101" s="18">
        <f t="shared" si="242"/>
        <v>-1.901160402988622</v>
      </c>
      <c r="BW101" s="18">
        <f t="shared" si="243"/>
        <v>1.8271906777466818</v>
      </c>
      <c r="BX101" s="18">
        <f t="shared" si="244"/>
        <v>0.40113832061758892</v>
      </c>
      <c r="BZ101" t="str">
        <f t="shared" si="261"/>
        <v>63 Community and civil enforcement occupations</v>
      </c>
      <c r="CA101" s="18">
        <f t="shared" si="245"/>
        <v>-6.2145182504282808</v>
      </c>
      <c r="CB101" s="18">
        <f t="shared" si="245"/>
        <v>36.23831336983303</v>
      </c>
      <c r="CC101" s="18">
        <f t="shared" si="245"/>
        <v>-7.1204535389634565</v>
      </c>
      <c r="CD101" s="18">
        <f t="shared" si="245"/>
        <v>-2.366443628283299</v>
      </c>
      <c r="CE101" s="18">
        <f t="shared" si="246"/>
        <v>-1.8550012741314292</v>
      </c>
      <c r="CG101" s="18">
        <f t="shared" si="247"/>
        <v>-3.9775532438464545</v>
      </c>
      <c r="CH101" s="18">
        <f t="shared" si="248"/>
        <v>1.5849012599834289</v>
      </c>
      <c r="CI101" s="18">
        <f t="shared" si="249"/>
        <v>-1.3949721225971379</v>
      </c>
      <c r="CK101" t="str">
        <f t="shared" si="262"/>
        <v>63 Community and civil enforcement occupations</v>
      </c>
      <c r="CL101" s="18">
        <f t="shared" si="250"/>
        <v>-9.6405566301901224</v>
      </c>
      <c r="CM101" s="18">
        <f t="shared" si="250"/>
        <v>17.7689091074412</v>
      </c>
      <c r="CN101" s="18">
        <f t="shared" si="250"/>
        <v>-13.083499718037327</v>
      </c>
      <c r="CO101" s="18">
        <f t="shared" si="250"/>
        <v>-3.6006856207134508</v>
      </c>
      <c r="CP101" s="18">
        <f t="shared" si="251"/>
        <v>-5.4949364191673293</v>
      </c>
      <c r="CR101" s="18">
        <f t="shared" si="252"/>
        <v>-6.8713357852074104</v>
      </c>
      <c r="CS101" s="18">
        <f t="shared" si="253"/>
        <v>0.79002225250854874</v>
      </c>
      <c r="CT101" s="18">
        <f t="shared" si="254"/>
        <v>-4.9218265588028771</v>
      </c>
    </row>
    <row r="102" spans="1:98" x14ac:dyDescent="0.2">
      <c r="A102" t="str">
        <f t="shared" si="209"/>
        <v>71 Sales occupations</v>
      </c>
      <c r="B102" s="18">
        <f t="shared" si="210"/>
        <v>6.2512416832498641</v>
      </c>
      <c r="C102" s="18">
        <f t="shared" si="210"/>
        <v>-29.485238913059476</v>
      </c>
      <c r="D102" s="18">
        <f t="shared" si="210"/>
        <v>3.847257615539923</v>
      </c>
      <c r="E102" s="18">
        <f t="shared" si="210"/>
        <v>2.6996400262025322</v>
      </c>
      <c r="F102" s="18">
        <f t="shared" si="211"/>
        <v>0.66338396772565034</v>
      </c>
      <c r="H102" s="18">
        <f t="shared" si="212"/>
        <v>3.0807631077943709</v>
      </c>
      <c r="I102" s="18">
        <f t="shared" si="213"/>
        <v>2.9863578398037216</v>
      </c>
      <c r="J102" s="18">
        <f t="shared" si="214"/>
        <v>5.1741955036219478</v>
      </c>
      <c r="L102" t="str">
        <f t="shared" si="255"/>
        <v>71 Sales occupations</v>
      </c>
      <c r="M102" s="18">
        <f t="shared" si="215"/>
        <v>5.7045789051143991</v>
      </c>
      <c r="N102" s="18">
        <f t="shared" si="215"/>
        <v>-13.260778339393086</v>
      </c>
      <c r="O102" s="18">
        <f t="shared" si="215"/>
        <v>5.0320621390088638</v>
      </c>
      <c r="P102" s="18">
        <f t="shared" si="215"/>
        <v>4.2408582958313179</v>
      </c>
      <c r="Q102" s="18">
        <f t="shared" si="216"/>
        <v>3.2940481521979814</v>
      </c>
      <c r="S102" s="18">
        <f t="shared" si="217"/>
        <v>4.5039284479025943</v>
      </c>
      <c r="T102" s="18">
        <f t="shared" si="218"/>
        <v>3.39120031918001</v>
      </c>
      <c r="U102" s="18">
        <f t="shared" si="219"/>
        <v>6.5376129971028707</v>
      </c>
      <c r="W102" t="str">
        <f t="shared" si="256"/>
        <v>71 Sales occupations</v>
      </c>
      <c r="X102" s="18">
        <f t="shared" si="220"/>
        <v>-0.33886403705514212</v>
      </c>
      <c r="Y102" s="18">
        <f t="shared" si="220"/>
        <v>7.0359966608145363</v>
      </c>
      <c r="Z102" s="18">
        <f t="shared" si="220"/>
        <v>2.5965388492714014</v>
      </c>
      <c r="AA102" s="18">
        <f t="shared" si="220"/>
        <v>3.3464040218404767</v>
      </c>
      <c r="AB102" s="18">
        <f t="shared" si="221"/>
        <v>3.3377958572974542</v>
      </c>
      <c r="AD102" s="18">
        <f t="shared" si="222"/>
        <v>3.0958419707357798</v>
      </c>
      <c r="AE102" s="18">
        <f t="shared" si="223"/>
        <v>3.6151180265478589</v>
      </c>
      <c r="AF102" s="18">
        <f t="shared" si="224"/>
        <v>5.6586684069035442</v>
      </c>
      <c r="AH102" t="str">
        <f t="shared" si="257"/>
        <v>71 Sales occupations</v>
      </c>
      <c r="AI102" s="18">
        <f t="shared" si="225"/>
        <v>-0.17135875019806956</v>
      </c>
      <c r="AJ102" s="18">
        <f t="shared" si="225"/>
        <v>2.8258494865266659</v>
      </c>
      <c r="AK102" s="18">
        <f t="shared" si="225"/>
        <v>1.51251871357303</v>
      </c>
      <c r="AL102" s="18">
        <f t="shared" si="225"/>
        <v>3.4002361502454947</v>
      </c>
      <c r="AM102" s="18">
        <f t="shared" si="226"/>
        <v>2.7707975521290562</v>
      </c>
      <c r="AO102" s="18">
        <f t="shared" si="227"/>
        <v>2.7671284713173927</v>
      </c>
      <c r="AP102" s="18">
        <f t="shared" si="228"/>
        <v>3.6073918049650322</v>
      </c>
      <c r="AQ102" s="18">
        <f t="shared" si="229"/>
        <v>5.4211338425709021</v>
      </c>
      <c r="AS102" t="str">
        <f t="shared" si="258"/>
        <v>71 Sales occupations</v>
      </c>
      <c r="AT102" s="18">
        <f t="shared" si="230"/>
        <v>-1.9671168488581858</v>
      </c>
      <c r="AU102" s="18">
        <f t="shared" si="230"/>
        <v>8.7920402307922743</v>
      </c>
      <c r="AV102" s="18">
        <f t="shared" si="230"/>
        <v>0.35878020947281986</v>
      </c>
      <c r="AW102" s="18">
        <f t="shared" si="230"/>
        <v>2.581413451071457</v>
      </c>
      <c r="AX102" s="18">
        <f t="shared" si="231"/>
        <v>2.2565882979035168</v>
      </c>
      <c r="AZ102" s="18">
        <f t="shared" si="232"/>
        <v>1.8351194785151792</v>
      </c>
      <c r="BA102" s="18">
        <f t="shared" si="233"/>
        <v>2.8711356277557387</v>
      </c>
      <c r="BB102" s="18">
        <f t="shared" si="234"/>
        <v>4.1586114657484075</v>
      </c>
      <c r="BD102" t="str">
        <f t="shared" si="259"/>
        <v>71 Sales occupations</v>
      </c>
      <c r="BE102" s="18">
        <f t="shared" si="235"/>
        <v>0.12264326593245389</v>
      </c>
      <c r="BF102" s="18">
        <f t="shared" si="235"/>
        <v>-0.38214994899524735</v>
      </c>
      <c r="BG102" s="18">
        <f t="shared" si="235"/>
        <v>-9.9530017625337752E-2</v>
      </c>
      <c r="BH102" s="18">
        <f t="shared" si="235"/>
        <v>0.77090986887817792</v>
      </c>
      <c r="BI102" s="18">
        <f t="shared" si="236"/>
        <v>0.42582629404355199</v>
      </c>
      <c r="BK102" s="18">
        <f t="shared" si="237"/>
        <v>0.47992379745662728</v>
      </c>
      <c r="BL102" s="18">
        <f t="shared" si="238"/>
        <v>2.5784761765919262</v>
      </c>
      <c r="BM102" s="18">
        <f t="shared" si="239"/>
        <v>2.918055541963005</v>
      </c>
      <c r="BO102" t="str">
        <f t="shared" si="260"/>
        <v>71 Sales occupations</v>
      </c>
      <c r="BP102" s="18">
        <f t="shared" si="240"/>
        <v>-2.7199299549462763</v>
      </c>
      <c r="BQ102" s="18">
        <f t="shared" si="240"/>
        <v>-3.8053279183559718</v>
      </c>
      <c r="BR102" s="18">
        <f t="shared" si="240"/>
        <v>-1.8257531356713597</v>
      </c>
      <c r="BS102" s="18">
        <f t="shared" si="240"/>
        <v>-1.7500883574058879</v>
      </c>
      <c r="BT102" s="18">
        <f t="shared" si="241"/>
        <v>-1.9034379340995056</v>
      </c>
      <c r="BV102" s="18">
        <f t="shared" si="242"/>
        <v>-1.775316427531215</v>
      </c>
      <c r="BW102" s="18">
        <f t="shared" si="243"/>
        <v>2.4654775349551405</v>
      </c>
      <c r="BX102" s="18">
        <f t="shared" si="244"/>
        <v>1.253079392141343</v>
      </c>
      <c r="BZ102" t="str">
        <f t="shared" si="261"/>
        <v>71 Sales occupations</v>
      </c>
      <c r="CA102" s="18">
        <f t="shared" si="245"/>
        <v>-6.425916683225708</v>
      </c>
      <c r="CB102" s="18">
        <f t="shared" si="245"/>
        <v>-3.5367934262724332</v>
      </c>
      <c r="CC102" s="18">
        <f t="shared" si="245"/>
        <v>-2.9818352666136749</v>
      </c>
      <c r="CD102" s="18">
        <f t="shared" si="245"/>
        <v>-9.9162353415751969</v>
      </c>
      <c r="CE102" s="18">
        <f t="shared" si="246"/>
        <v>-7.4091086106826243</v>
      </c>
      <c r="CG102" s="18">
        <f t="shared" si="247"/>
        <v>-7.661665587973121</v>
      </c>
      <c r="CH102" s="18">
        <f t="shared" si="248"/>
        <v>1.4645660170356845</v>
      </c>
      <c r="CI102" s="18">
        <f t="shared" si="249"/>
        <v>-3.9515492120057782</v>
      </c>
      <c r="CK102" t="str">
        <f t="shared" si="262"/>
        <v>71 Sales occupations</v>
      </c>
      <c r="CL102" s="18">
        <f t="shared" si="250"/>
        <v>-4.6197256518475278</v>
      </c>
      <c r="CM102" s="18">
        <f t="shared" si="250"/>
        <v>-19.995033862534594</v>
      </c>
      <c r="CN102" s="18">
        <f t="shared" si="250"/>
        <v>-3.5466688071116526</v>
      </c>
      <c r="CO102" s="18">
        <f t="shared" si="250"/>
        <v>-3.9879744955865104</v>
      </c>
      <c r="CP102" s="18">
        <f t="shared" si="251"/>
        <v>-4.9400757666514084</v>
      </c>
      <c r="CR102" s="18">
        <f t="shared" si="252"/>
        <v>-3.8410974033596168</v>
      </c>
      <c r="CS102" s="18">
        <f t="shared" si="253"/>
        <v>1.2468850770628759</v>
      </c>
      <c r="CT102" s="18">
        <f t="shared" si="254"/>
        <v>-1.8131507566646166</v>
      </c>
    </row>
    <row r="103" spans="1:98" x14ac:dyDescent="0.2">
      <c r="A103" t="str">
        <f t="shared" si="209"/>
        <v>72 Customer service occupations</v>
      </c>
      <c r="B103" s="18">
        <f t="shared" si="210"/>
        <v>4.7074975296879096</v>
      </c>
      <c r="C103" s="18">
        <f t="shared" si="210"/>
        <v>-4.2303790182526395</v>
      </c>
      <c r="D103" s="18">
        <f t="shared" si="210"/>
        <v>8.4526646325324251</v>
      </c>
      <c r="E103" s="18">
        <f t="shared" si="210"/>
        <v>3.600671896427543</v>
      </c>
      <c r="F103" s="18">
        <f t="shared" si="211"/>
        <v>4.5781401545941014</v>
      </c>
      <c r="H103" s="18">
        <f t="shared" si="212"/>
        <v>5.1933914310257956</v>
      </c>
      <c r="I103" s="18">
        <f t="shared" si="213"/>
        <v>3.4852009946023221</v>
      </c>
      <c r="J103" s="18">
        <f t="shared" si="214"/>
        <v>7.1277786270313781</v>
      </c>
      <c r="L103" t="str">
        <f t="shared" si="255"/>
        <v>72 Customer service occupations</v>
      </c>
      <c r="M103" s="18">
        <f t="shared" si="215"/>
        <v>9.7097247395343089</v>
      </c>
      <c r="N103" s="18">
        <f t="shared" si="215"/>
        <v>-13.661457662866106</v>
      </c>
      <c r="O103" s="18">
        <f t="shared" si="215"/>
        <v>7.3324502431801442</v>
      </c>
      <c r="P103" s="18">
        <f t="shared" si="215"/>
        <v>3.7928055207673284</v>
      </c>
      <c r="Q103" s="18">
        <f t="shared" si="216"/>
        <v>3.6861568665407018</v>
      </c>
      <c r="S103" s="18">
        <f t="shared" si="217"/>
        <v>4.9595230773950005</v>
      </c>
      <c r="T103" s="18">
        <f t="shared" si="218"/>
        <v>3.5952157638681648</v>
      </c>
      <c r="U103" s="18">
        <f t="shared" si="219"/>
        <v>7.0168511559328905</v>
      </c>
      <c r="W103" t="str">
        <f t="shared" si="256"/>
        <v>72 Customer service occupations</v>
      </c>
      <c r="X103" s="18">
        <f t="shared" si="220"/>
        <v>2.9277185547382345</v>
      </c>
      <c r="Y103" s="18">
        <f t="shared" si="220"/>
        <v>5.8036616400607866</v>
      </c>
      <c r="Z103" s="18">
        <f t="shared" si="220"/>
        <v>4.2871070906115305</v>
      </c>
      <c r="AA103" s="18">
        <f t="shared" si="220"/>
        <v>3.2286754035359078</v>
      </c>
      <c r="AB103" s="18">
        <f t="shared" si="221"/>
        <v>3.7178687662289711</v>
      </c>
      <c r="AD103" s="18">
        <f t="shared" si="222"/>
        <v>3.5802869670789939</v>
      </c>
      <c r="AE103" s="18">
        <f t="shared" si="223"/>
        <v>3.6974456504394793</v>
      </c>
      <c r="AF103" s="18">
        <f t="shared" si="224"/>
        <v>6.0655470897304831</v>
      </c>
      <c r="AH103" t="str">
        <f t="shared" si="257"/>
        <v>72 Customer service occupations</v>
      </c>
      <c r="AI103" s="18">
        <f t="shared" si="225"/>
        <v>3.8190067778716141</v>
      </c>
      <c r="AJ103" s="18">
        <f t="shared" si="225"/>
        <v>8.9495279991249177</v>
      </c>
      <c r="AK103" s="18">
        <f t="shared" si="225"/>
        <v>3.8238186862386891</v>
      </c>
      <c r="AL103" s="18">
        <f t="shared" si="225"/>
        <v>3.1470844789673214</v>
      </c>
      <c r="AM103" s="18">
        <f t="shared" si="226"/>
        <v>3.7122352830874172</v>
      </c>
      <c r="AO103" s="18">
        <f t="shared" si="227"/>
        <v>3.3721710092116775</v>
      </c>
      <c r="AP103" s="18">
        <f t="shared" si="228"/>
        <v>3.687012113625121</v>
      </c>
      <c r="AQ103" s="18">
        <f t="shared" si="229"/>
        <v>5.9090945661503191</v>
      </c>
      <c r="AS103" t="str">
        <f t="shared" si="258"/>
        <v>72 Customer service occupations</v>
      </c>
      <c r="AT103" s="18">
        <f t="shared" si="230"/>
        <v>1.3500685558206715</v>
      </c>
      <c r="AU103" s="18">
        <f t="shared" si="230"/>
        <v>9.7639786932061554</v>
      </c>
      <c r="AV103" s="18">
        <f t="shared" si="230"/>
        <v>3.9496605067818713</v>
      </c>
      <c r="AW103" s="18">
        <f t="shared" si="230"/>
        <v>1.8144126216511403</v>
      </c>
      <c r="AX103" s="18">
        <f t="shared" si="231"/>
        <v>2.959574394519926</v>
      </c>
      <c r="AZ103" s="18">
        <f t="shared" si="232"/>
        <v>2.5212434967191388</v>
      </c>
      <c r="BA103" s="18">
        <f t="shared" si="233"/>
        <v>3.2201610266230585</v>
      </c>
      <c r="BB103" s="18">
        <f t="shared" si="234"/>
        <v>4.9410217985910831</v>
      </c>
      <c r="BD103" t="str">
        <f t="shared" si="259"/>
        <v>72 Customer service occupations</v>
      </c>
      <c r="BE103" s="18">
        <f t="shared" si="235"/>
        <v>2.3641958575450817</v>
      </c>
      <c r="BF103" s="18">
        <f t="shared" si="235"/>
        <v>6.7159929827542042</v>
      </c>
      <c r="BG103" s="18">
        <f t="shared" si="235"/>
        <v>1.5756063833587186</v>
      </c>
      <c r="BH103" s="18">
        <f t="shared" si="235"/>
        <v>1.1103514556725758</v>
      </c>
      <c r="BI103" s="18">
        <f t="shared" si="236"/>
        <v>1.5975655736039096</v>
      </c>
      <c r="BK103" s="18">
        <f t="shared" si="237"/>
        <v>1.2651991655180161</v>
      </c>
      <c r="BL103" s="18">
        <f t="shared" si="238"/>
        <v>2.6807902475215473</v>
      </c>
      <c r="BM103" s="18">
        <f t="shared" si="239"/>
        <v>3.5790182427394734</v>
      </c>
      <c r="BO103" t="str">
        <f t="shared" si="260"/>
        <v>72 Customer service occupations</v>
      </c>
      <c r="BP103" s="18">
        <f t="shared" si="240"/>
        <v>1.286418921132304</v>
      </c>
      <c r="BQ103" s="18">
        <f t="shared" si="240"/>
        <v>0.66250979578494906</v>
      </c>
      <c r="BR103" s="18">
        <f t="shared" si="240"/>
        <v>-7.2045837840206683E-2</v>
      </c>
      <c r="BS103" s="18">
        <f t="shared" si="240"/>
        <v>-1.1473610239664755</v>
      </c>
      <c r="BT103" s="18">
        <f t="shared" si="241"/>
        <v>-0.70003663098163749</v>
      </c>
      <c r="BV103" s="18">
        <f t="shared" si="242"/>
        <v>-0.79021452365435341</v>
      </c>
      <c r="BW103" s="18">
        <f t="shared" si="243"/>
        <v>2.6708532258809425</v>
      </c>
      <c r="BX103" s="18">
        <f t="shared" si="244"/>
        <v>2.1345229141998212</v>
      </c>
      <c r="BZ103" t="str">
        <f t="shared" si="261"/>
        <v>72 Customer service occupations</v>
      </c>
      <c r="CA103" s="18">
        <f t="shared" si="245"/>
        <v>-4.6438194560267432</v>
      </c>
      <c r="CB103" s="18">
        <f t="shared" si="245"/>
        <v>7.5640527081222153E-2</v>
      </c>
      <c r="CC103" s="18">
        <f t="shared" si="245"/>
        <v>-2.0619608250517008</v>
      </c>
      <c r="CD103" s="18">
        <f t="shared" si="245"/>
        <v>-3.5576501999400656</v>
      </c>
      <c r="CE103" s="18">
        <f t="shared" si="246"/>
        <v>-2.8684761522624003</v>
      </c>
      <c r="CG103" s="18">
        <f t="shared" si="247"/>
        <v>-3.0616424406281206</v>
      </c>
      <c r="CH103" s="18">
        <f t="shared" si="248"/>
        <v>1.6184691386575301</v>
      </c>
      <c r="CI103" s="18">
        <f t="shared" si="249"/>
        <v>-0.70331072974790798</v>
      </c>
      <c r="CK103" t="str">
        <f t="shared" si="262"/>
        <v>72 Customer service occupations</v>
      </c>
      <c r="CL103" s="18">
        <f t="shared" si="250"/>
        <v>5.0456695911727412</v>
      </c>
      <c r="CM103" s="18">
        <f t="shared" si="250"/>
        <v>-11.360420287637151</v>
      </c>
      <c r="CN103" s="18">
        <f t="shared" si="250"/>
        <v>5.3493318239997922</v>
      </c>
      <c r="CO103" s="18">
        <f t="shared" si="250"/>
        <v>1.2892548422816175</v>
      </c>
      <c r="CP103" s="18">
        <f t="shared" si="251"/>
        <v>1.6895378424714558</v>
      </c>
      <c r="CR103" s="18">
        <f t="shared" si="252"/>
        <v>2.6249233892340573</v>
      </c>
      <c r="CS103" s="18">
        <f t="shared" si="253"/>
        <v>2.4828578933019374</v>
      </c>
      <c r="CT103" s="18">
        <f t="shared" si="254"/>
        <v>4.4435907242037942</v>
      </c>
    </row>
    <row r="104" spans="1:98" x14ac:dyDescent="0.2">
      <c r="A104" t="str">
        <f t="shared" si="209"/>
        <v>81 Process, plant and machine operatives</v>
      </c>
      <c r="B104" s="18">
        <f t="shared" si="210"/>
        <v>11.883823268857107</v>
      </c>
      <c r="C104" s="18">
        <f t="shared" si="210"/>
        <v>-27.867322326803023</v>
      </c>
      <c r="D104" s="18">
        <f t="shared" si="210"/>
        <v>6.7689899273733589</v>
      </c>
      <c r="E104" s="18">
        <f t="shared" si="210"/>
        <v>7.1409281783722633</v>
      </c>
      <c r="F104" s="18">
        <f t="shared" si="211"/>
        <v>4.4105745418349773</v>
      </c>
      <c r="H104" s="18">
        <f t="shared" si="212"/>
        <v>7.0168050197675802</v>
      </c>
      <c r="I104" s="18">
        <f t="shared" si="213"/>
        <v>4.4757158662347196</v>
      </c>
      <c r="J104" s="18">
        <f t="shared" si="214"/>
        <v>9.1022734002970793</v>
      </c>
      <c r="L104" t="str">
        <f t="shared" si="255"/>
        <v>81 Process, plant and machine operatives</v>
      </c>
      <c r="M104" s="18">
        <f t="shared" si="215"/>
        <v>10.487518590456201</v>
      </c>
      <c r="N104" s="18">
        <f t="shared" si="215"/>
        <v>-24.038250943691398</v>
      </c>
      <c r="O104" s="18">
        <f t="shared" si="215"/>
        <v>10.61756381894099</v>
      </c>
      <c r="P104" s="18">
        <f t="shared" si="215"/>
        <v>6.9320952112911005</v>
      </c>
      <c r="Q104" s="18">
        <f t="shared" si="216"/>
        <v>5.7851632236634476</v>
      </c>
      <c r="S104" s="18">
        <f t="shared" si="217"/>
        <v>8.1467354252304336</v>
      </c>
      <c r="T104" s="18">
        <f t="shared" si="218"/>
        <v>4.8293738543557785</v>
      </c>
      <c r="U104" s="18">
        <f t="shared" si="219"/>
        <v>10.154735392485325</v>
      </c>
      <c r="W104" t="str">
        <f t="shared" si="256"/>
        <v>81 Process, plant and machine operatives</v>
      </c>
      <c r="X104" s="18">
        <f t="shared" si="220"/>
        <v>1.5645125900291879</v>
      </c>
      <c r="Y104" s="18">
        <f t="shared" si="220"/>
        <v>-1.6624718887959133</v>
      </c>
      <c r="Z104" s="18">
        <f t="shared" si="220"/>
        <v>7.3995180096268154</v>
      </c>
      <c r="AA104" s="18">
        <f t="shared" si="220"/>
        <v>5.8600815849476628</v>
      </c>
      <c r="AB104" s="18">
        <f t="shared" si="221"/>
        <v>5.8499907823603925</v>
      </c>
      <c r="AD104" s="18">
        <f t="shared" si="222"/>
        <v>6.3707595448375232</v>
      </c>
      <c r="AE104" s="18">
        <f t="shared" si="223"/>
        <v>4.4554780817239292</v>
      </c>
      <c r="AF104" s="18">
        <f t="shared" si="224"/>
        <v>8.6027819244747672</v>
      </c>
      <c r="AH104" t="str">
        <f t="shared" si="257"/>
        <v>81 Process, plant and machine operatives</v>
      </c>
      <c r="AI104" s="18">
        <f t="shared" si="225"/>
        <v>-0.1841168367890389</v>
      </c>
      <c r="AJ104" s="18">
        <f t="shared" si="225"/>
        <v>6.5966597557001183</v>
      </c>
      <c r="AK104" s="18">
        <f t="shared" si="225"/>
        <v>4.8152451142482677</v>
      </c>
      <c r="AL104" s="18">
        <f t="shared" si="225"/>
        <v>2.9150713046074861</v>
      </c>
      <c r="AM104" s="18">
        <f t="shared" si="226"/>
        <v>3.7327708736956344</v>
      </c>
      <c r="AO104" s="18">
        <f t="shared" si="227"/>
        <v>3.5446038653597745</v>
      </c>
      <c r="AP104" s="18">
        <f t="shared" si="228"/>
        <v>3.4736194875422788</v>
      </c>
      <c r="AQ104" s="18">
        <f t="shared" si="229"/>
        <v>5.8769546632395864</v>
      </c>
      <c r="AS104" t="str">
        <f t="shared" si="258"/>
        <v>81 Process, plant and machine operatives</v>
      </c>
      <c r="AT104" s="18">
        <f t="shared" si="230"/>
        <v>-1.9002895706785483</v>
      </c>
      <c r="AU104" s="18">
        <f t="shared" si="230"/>
        <v>10.242648738984993</v>
      </c>
      <c r="AV104" s="18">
        <f t="shared" si="230"/>
        <v>3.7763337146081932</v>
      </c>
      <c r="AW104" s="18">
        <f t="shared" si="230"/>
        <v>2.9387507731557738</v>
      </c>
      <c r="AX104" s="18">
        <f t="shared" si="231"/>
        <v>3.6428595885408477</v>
      </c>
      <c r="AZ104" s="18">
        <f t="shared" si="232"/>
        <v>3.2171912503283551</v>
      </c>
      <c r="BA104" s="18">
        <f t="shared" si="233"/>
        <v>3.4045222389776919</v>
      </c>
      <c r="BB104" s="18">
        <f t="shared" si="234"/>
        <v>5.5871362068655728</v>
      </c>
      <c r="BD104" t="str">
        <f t="shared" si="259"/>
        <v>81 Process, plant and machine operatives</v>
      </c>
      <c r="BE104" s="18">
        <f t="shared" si="235"/>
        <v>1.3542924764746278</v>
      </c>
      <c r="BF104" s="18">
        <f t="shared" si="235"/>
        <v>-11.425449887565753</v>
      </c>
      <c r="BG104" s="18">
        <f t="shared" si="235"/>
        <v>2.8811992170084677</v>
      </c>
      <c r="BH104" s="18">
        <f t="shared" si="235"/>
        <v>0.82231711055940071</v>
      </c>
      <c r="BI104" s="18">
        <f t="shared" si="236"/>
        <v>0.64326946391408679</v>
      </c>
      <c r="BK104" s="18">
        <f t="shared" si="237"/>
        <v>1.5039918541301045</v>
      </c>
      <c r="BL104" s="18">
        <f t="shared" si="238"/>
        <v>2.4611229496773523</v>
      </c>
      <c r="BM104" s="18">
        <f t="shared" si="239"/>
        <v>3.5643848021115643</v>
      </c>
      <c r="BO104" t="str">
        <f t="shared" si="260"/>
        <v>81 Process, plant and machine operatives</v>
      </c>
      <c r="BP104" s="18">
        <f t="shared" si="240"/>
        <v>0.29685001676815759</v>
      </c>
      <c r="BQ104" s="18">
        <f t="shared" si="240"/>
        <v>-12.936605204341788</v>
      </c>
      <c r="BR104" s="18">
        <f t="shared" si="240"/>
        <v>0.91391873571871063</v>
      </c>
      <c r="BS104" s="18">
        <f t="shared" si="240"/>
        <v>-1.2351376338023301</v>
      </c>
      <c r="BT104" s="18">
        <f t="shared" si="241"/>
        <v>-1.3491176804895533</v>
      </c>
      <c r="BV104" s="18">
        <f t="shared" si="242"/>
        <v>-0.52391937688560652</v>
      </c>
      <c r="BW104" s="18">
        <f t="shared" si="243"/>
        <v>2.2952553444746782</v>
      </c>
      <c r="BX104" s="18">
        <f t="shared" si="244"/>
        <v>1.9180253662204771</v>
      </c>
      <c r="BZ104" t="str">
        <f t="shared" si="261"/>
        <v>81 Process, plant and machine operatives</v>
      </c>
      <c r="CA104" s="18">
        <f t="shared" si="245"/>
        <v>-4.030655762159407</v>
      </c>
      <c r="CB104" s="18">
        <f t="shared" si="245"/>
        <v>-8.0179248275501269</v>
      </c>
      <c r="CC104" s="18">
        <f t="shared" si="245"/>
        <v>-2.5047857393542872</v>
      </c>
      <c r="CD104" s="18">
        <f t="shared" si="245"/>
        <v>-7.8243804673962529</v>
      </c>
      <c r="CE104" s="18">
        <f t="shared" si="246"/>
        <v>-6.2062776956453014</v>
      </c>
      <c r="CG104" s="18">
        <f t="shared" si="247"/>
        <v>-6.0842402426692033</v>
      </c>
      <c r="CH104" s="18">
        <f t="shared" si="248"/>
        <v>1.5375656664961657</v>
      </c>
      <c r="CI104" s="18">
        <f t="shared" si="249"/>
        <v>-2.8589796520951061</v>
      </c>
      <c r="CK104" t="str">
        <f t="shared" si="262"/>
        <v>81 Process, plant and machine operatives</v>
      </c>
      <c r="CL104" s="18">
        <f t="shared" si="250"/>
        <v>-5.3397628862411617</v>
      </c>
      <c r="CM104" s="18">
        <f t="shared" si="250"/>
        <v>-21.975528647849028</v>
      </c>
      <c r="CN104" s="18">
        <f t="shared" si="250"/>
        <v>-13.58762510043352</v>
      </c>
      <c r="CO104" s="18">
        <f t="shared" si="250"/>
        <v>-7.6424982698743538</v>
      </c>
      <c r="CP104" s="18">
        <f t="shared" si="251"/>
        <v>-10.491450525687274</v>
      </c>
      <c r="CR104" s="18">
        <f t="shared" si="252"/>
        <v>-9.6683177449894195</v>
      </c>
      <c r="CS104" s="18">
        <f t="shared" si="253"/>
        <v>0.75087919482488275</v>
      </c>
      <c r="CT104" s="18">
        <f t="shared" si="254"/>
        <v>-7.0070121211920018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4.964484063623531</v>
      </c>
      <c r="C105" s="18">
        <f t="shared" si="210"/>
        <v>4.3343215238389243</v>
      </c>
      <c r="D105" s="18">
        <f t="shared" si="210"/>
        <v>6.9162621708154015</v>
      </c>
      <c r="E105" s="18">
        <f t="shared" si="210"/>
        <v>4.4593770510903186</v>
      </c>
      <c r="F105" s="18">
        <f t="shared" si="211"/>
        <v>5.2131496440455782</v>
      </c>
      <c r="H105" s="18">
        <f t="shared" si="212"/>
        <v>5.2720006998349556</v>
      </c>
      <c r="I105" s="18">
        <f t="shared" si="213"/>
        <v>4.6893132737416909</v>
      </c>
      <c r="J105" s="18">
        <f t="shared" si="214"/>
        <v>7.948912211587178</v>
      </c>
      <c r="L105" t="str">
        <f t="shared" si="255"/>
        <v>82 Transport and mobile machine drivers and operatives</v>
      </c>
      <c r="M105" s="18">
        <f t="shared" si="215"/>
        <v>5.7499752278012961</v>
      </c>
      <c r="N105" s="18">
        <f t="shared" si="215"/>
        <v>-0.55804637821182945</v>
      </c>
      <c r="O105" s="18">
        <f t="shared" si="215"/>
        <v>4.9130221882895952</v>
      </c>
      <c r="P105" s="18">
        <f t="shared" si="215"/>
        <v>3.568482398268924</v>
      </c>
      <c r="Q105" s="18">
        <f t="shared" si="216"/>
        <v>3.7228753669870551</v>
      </c>
      <c r="S105" s="18">
        <f t="shared" si="217"/>
        <v>4.0147367524116406</v>
      </c>
      <c r="T105" s="18">
        <f t="shared" si="218"/>
        <v>4.2314993325306194</v>
      </c>
      <c r="U105" s="18">
        <f t="shared" si="219"/>
        <v>6.7577300885838243</v>
      </c>
      <c r="W105" t="str">
        <f t="shared" si="256"/>
        <v>82 Transport and mobile machine drivers and operatives</v>
      </c>
      <c r="X105" s="18">
        <f t="shared" si="220"/>
        <v>3.1632975004258768E-2</v>
      </c>
      <c r="Y105" s="18">
        <f t="shared" si="220"/>
        <v>24.094801990461455</v>
      </c>
      <c r="Z105" s="18">
        <f t="shared" si="220"/>
        <v>2.5502033291344484</v>
      </c>
      <c r="AA105" s="18">
        <f t="shared" si="220"/>
        <v>2.6331128226710243</v>
      </c>
      <c r="AB105" s="18">
        <f t="shared" si="221"/>
        <v>3.8321751197394116</v>
      </c>
      <c r="AD105" s="18">
        <f t="shared" si="222"/>
        <v>2.6054688796749659</v>
      </c>
      <c r="AE105" s="18">
        <f t="shared" si="223"/>
        <v>4.0187281727598112</v>
      </c>
      <c r="AF105" s="18">
        <f t="shared" si="224"/>
        <v>5.6378297912304642</v>
      </c>
      <c r="AH105" t="str">
        <f t="shared" si="257"/>
        <v>82 Transport and mobile machine drivers and operatives</v>
      </c>
      <c r="AI105" s="18">
        <f t="shared" si="225"/>
        <v>-0.65597727756399049</v>
      </c>
      <c r="AJ105" s="18">
        <f t="shared" si="225"/>
        <v>34.154304431108272</v>
      </c>
      <c r="AK105" s="18">
        <f t="shared" si="225"/>
        <v>1.9877722302097389</v>
      </c>
      <c r="AL105" s="18">
        <f t="shared" si="225"/>
        <v>2.685895075572442</v>
      </c>
      <c r="AM105" s="18">
        <f t="shared" si="226"/>
        <v>4.1935455870608429</v>
      </c>
      <c r="AO105" s="18">
        <f t="shared" si="227"/>
        <v>2.4526580956173882</v>
      </c>
      <c r="AP105" s="18">
        <f t="shared" si="228"/>
        <v>3.8642064514556207</v>
      </c>
      <c r="AQ105" s="18">
        <f t="shared" si="229"/>
        <v>5.410666002502551</v>
      </c>
      <c r="AS105" t="str">
        <f t="shared" si="258"/>
        <v>82 Transport and mobile machine drivers and operatives</v>
      </c>
      <c r="AT105" s="18">
        <f t="shared" si="230"/>
        <v>-1.0344318159808186</v>
      </c>
      <c r="AU105" s="18">
        <f t="shared" si="230"/>
        <v>29.139641899449309</v>
      </c>
      <c r="AV105" s="18">
        <f t="shared" si="230"/>
        <v>1.9008723293989949</v>
      </c>
      <c r="AW105" s="18">
        <f t="shared" si="230"/>
        <v>2.2778867657092361</v>
      </c>
      <c r="AX105" s="18">
        <f t="shared" si="231"/>
        <v>3.6598101964449237</v>
      </c>
      <c r="AZ105" s="18">
        <f t="shared" si="232"/>
        <v>2.1520605541465621</v>
      </c>
      <c r="BA105" s="18">
        <f t="shared" si="233"/>
        <v>3.8797192326956331</v>
      </c>
      <c r="BB105" s="18">
        <f t="shared" si="234"/>
        <v>5.2232680509986418</v>
      </c>
      <c r="BD105" t="str">
        <f t="shared" si="259"/>
        <v>82 Transport and mobile machine drivers and operatives</v>
      </c>
      <c r="BE105" s="18">
        <f t="shared" si="235"/>
        <v>3.6134780923134491</v>
      </c>
      <c r="BF105" s="18">
        <f t="shared" si="235"/>
        <v>-4.8581186104853185</v>
      </c>
      <c r="BG105" s="18">
        <f t="shared" si="235"/>
        <v>2.1326560542124673</v>
      </c>
      <c r="BH105" s="18">
        <f t="shared" si="235"/>
        <v>1.572766390510405</v>
      </c>
      <c r="BI105" s="18">
        <f t="shared" si="236"/>
        <v>1.3323185482972288</v>
      </c>
      <c r="BK105" s="18">
        <f t="shared" si="237"/>
        <v>1.7590544107690897</v>
      </c>
      <c r="BL105" s="18">
        <f t="shared" si="238"/>
        <v>3.2114046451779732</v>
      </c>
      <c r="BM105" s="18">
        <f t="shared" si="239"/>
        <v>4.3923340493104535</v>
      </c>
      <c r="BO105" t="str">
        <f t="shared" si="260"/>
        <v>82 Transport and mobile machine drivers and operatives</v>
      </c>
      <c r="BP105" s="18">
        <f t="shared" si="240"/>
        <v>2.2274145554535885</v>
      </c>
      <c r="BQ105" s="18">
        <f t="shared" si="240"/>
        <v>-7.7606467604814711</v>
      </c>
      <c r="BR105" s="18">
        <f t="shared" si="240"/>
        <v>0.1400913426295558</v>
      </c>
      <c r="BS105" s="18">
        <f t="shared" si="240"/>
        <v>-0.28830384933365982</v>
      </c>
      <c r="BT105" s="18">
        <f t="shared" si="241"/>
        <v>-0.6395441610198449</v>
      </c>
      <c r="BV105" s="18">
        <f t="shared" si="242"/>
        <v>-0.14570946870035018</v>
      </c>
      <c r="BW105" s="18">
        <f t="shared" si="243"/>
        <v>2.8856555822926122</v>
      </c>
      <c r="BX105" s="18">
        <f t="shared" si="244"/>
        <v>2.7881623780397602</v>
      </c>
      <c r="BZ105" t="str">
        <f t="shared" si="261"/>
        <v>82 Transport and mobile machine drivers and operatives</v>
      </c>
      <c r="CA105" s="18">
        <f t="shared" si="245"/>
        <v>-2.4311303906060178</v>
      </c>
      <c r="CB105" s="18">
        <f t="shared" si="245"/>
        <v>1.0605719467256192</v>
      </c>
      <c r="CC105" s="18">
        <f t="shared" si="245"/>
        <v>-4.0808694924884481</v>
      </c>
      <c r="CD105" s="18">
        <f t="shared" si="245"/>
        <v>-3.6759148460779989</v>
      </c>
      <c r="CE105" s="18">
        <f t="shared" si="246"/>
        <v>-3.5136110580362478</v>
      </c>
      <c r="CG105" s="18">
        <f t="shared" si="247"/>
        <v>-3.8110893339073915</v>
      </c>
      <c r="CH105" s="18">
        <f t="shared" si="248"/>
        <v>2.1089952562449055</v>
      </c>
      <c r="CI105" s="18">
        <f t="shared" si="249"/>
        <v>-0.51185515016463068</v>
      </c>
      <c r="CK105" t="str">
        <f t="shared" si="262"/>
        <v>82 Transport and mobile machine drivers and operatives</v>
      </c>
      <c r="CL105" s="18">
        <f t="shared" si="250"/>
        <v>1.2758085963009203</v>
      </c>
      <c r="CM105" s="18">
        <f t="shared" si="250"/>
        <v>-9.7082718835377548</v>
      </c>
      <c r="CN105" s="18">
        <f t="shared" si="250"/>
        <v>-0.26278570657746192</v>
      </c>
      <c r="CO105" s="18">
        <f t="shared" si="250"/>
        <v>-5.8288514709399113</v>
      </c>
      <c r="CP105" s="18">
        <f t="shared" si="251"/>
        <v>-4.3754178475714838</v>
      </c>
      <c r="CR105" s="18">
        <f t="shared" si="252"/>
        <v>-4.0088953571080443</v>
      </c>
      <c r="CS105" s="18">
        <f t="shared" si="253"/>
        <v>1.8773370525322797</v>
      </c>
      <c r="CT105" s="18">
        <f t="shared" si="254"/>
        <v>-0.9764876092516972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2.2642869815914901</v>
      </c>
      <c r="C106" s="18">
        <f t="shared" si="210"/>
        <v>-11.947174207014621</v>
      </c>
      <c r="D106" s="18">
        <f t="shared" si="210"/>
        <v>38.610966010500292</v>
      </c>
      <c r="E106" s="18">
        <f t="shared" si="210"/>
        <v>6.6327087419881137</v>
      </c>
      <c r="F106" s="18">
        <f t="shared" si="211"/>
        <v>14.364103271273553</v>
      </c>
      <c r="H106" s="18">
        <f t="shared" si="212"/>
        <v>16.374945632367432</v>
      </c>
      <c r="I106" s="18">
        <f t="shared" si="213"/>
        <v>11.307207627750838</v>
      </c>
      <c r="J106" s="18">
        <f t="shared" si="214"/>
        <v>19.07129907372984</v>
      </c>
      <c r="L106" t="str">
        <f t="shared" si="255"/>
        <v>91 Elementary trades and related occupations</v>
      </c>
      <c r="M106" s="18">
        <f t="shared" si="215"/>
        <v>4.7210979577682277</v>
      </c>
      <c r="N106" s="18">
        <f t="shared" si="215"/>
        <v>-15.441330859157333</v>
      </c>
      <c r="O106" s="18">
        <f t="shared" si="215"/>
        <v>13.11891615327534</v>
      </c>
      <c r="P106" s="18">
        <f t="shared" si="215"/>
        <v>5.1757350408629943</v>
      </c>
      <c r="Q106" s="18">
        <f t="shared" si="216"/>
        <v>6.1388473915727992</v>
      </c>
      <c r="S106" s="18">
        <f t="shared" si="217"/>
        <v>7.7594705690171573</v>
      </c>
      <c r="T106" s="18">
        <f t="shared" si="218"/>
        <v>5.3492306044537363</v>
      </c>
      <c r="U106" s="18">
        <f t="shared" si="219"/>
        <v>10.131750739819289</v>
      </c>
      <c r="W106" t="str">
        <f t="shared" si="256"/>
        <v>91 Elementary trades and related occupations</v>
      </c>
      <c r="X106" s="18">
        <f t="shared" si="220"/>
        <v>1.3716795347166855</v>
      </c>
      <c r="Y106" s="18">
        <f t="shared" si="220"/>
        <v>4.2813648729172371</v>
      </c>
      <c r="Z106" s="18">
        <f t="shared" si="220"/>
        <v>17.418742981774681</v>
      </c>
      <c r="AA106" s="18">
        <f t="shared" si="220"/>
        <v>4.0255027540170518</v>
      </c>
      <c r="AB106" s="18">
        <f t="shared" si="221"/>
        <v>8.0545986739408715</v>
      </c>
      <c r="AD106" s="18">
        <f t="shared" si="222"/>
        <v>8.3109482025001125</v>
      </c>
      <c r="AE106" s="18">
        <f t="shared" si="223"/>
        <v>6.9008556909039065</v>
      </c>
      <c r="AF106" s="18">
        <f t="shared" si="224"/>
        <v>11.375035248715992</v>
      </c>
      <c r="AH106" t="str">
        <f t="shared" si="257"/>
        <v>91 Elementary trades and related occupations</v>
      </c>
      <c r="AI106" s="18">
        <f t="shared" si="225"/>
        <v>1.3206272222405335</v>
      </c>
      <c r="AJ106" s="18">
        <f t="shared" si="225"/>
        <v>-4.1772050200380439</v>
      </c>
      <c r="AK106" s="18">
        <f t="shared" si="225"/>
        <v>17.548759629942001</v>
      </c>
      <c r="AL106" s="18">
        <f t="shared" si="225"/>
        <v>4.5928495213442888</v>
      </c>
      <c r="AM106" s="18">
        <f t="shared" si="226"/>
        <v>7.8881360360269825</v>
      </c>
      <c r="AO106" s="18">
        <f t="shared" si="227"/>
        <v>8.7445115741542345</v>
      </c>
      <c r="AP106" s="18">
        <f t="shared" si="228"/>
        <v>7.2475811578014193</v>
      </c>
      <c r="AQ106" s="18">
        <f t="shared" si="229"/>
        <v>11.861422445279768</v>
      </c>
      <c r="AS106" t="str">
        <f t="shared" si="258"/>
        <v>91 Elementary trades and related occupations</v>
      </c>
      <c r="AT106" s="18">
        <f t="shared" si="230"/>
        <v>-1.4880044865242414</v>
      </c>
      <c r="AU106" s="18">
        <f t="shared" si="230"/>
        <v>17.312289049590589</v>
      </c>
      <c r="AV106" s="18">
        <f t="shared" si="230"/>
        <v>15.913668378383194</v>
      </c>
      <c r="AW106" s="18">
        <f t="shared" si="230"/>
        <v>3.5702124327737117</v>
      </c>
      <c r="AX106" s="18">
        <f t="shared" si="231"/>
        <v>8.1179591878543178</v>
      </c>
      <c r="AZ106" s="18">
        <f t="shared" si="232"/>
        <v>7.5312748869316604</v>
      </c>
      <c r="BA106" s="18">
        <f t="shared" si="233"/>
        <v>6.0615573308249182</v>
      </c>
      <c r="BB106" s="18">
        <f t="shared" si="234"/>
        <v>10.363784819775134</v>
      </c>
      <c r="BD106" t="str">
        <f t="shared" si="259"/>
        <v>91 Elementary trades and related occupations</v>
      </c>
      <c r="BE106" s="18">
        <f t="shared" si="235"/>
        <v>-1.370089793453555</v>
      </c>
      <c r="BF106" s="18">
        <f t="shared" si="235"/>
        <v>-10.457569150490386</v>
      </c>
      <c r="BG106" s="18">
        <f t="shared" si="235"/>
        <v>13.256618475952809</v>
      </c>
      <c r="BH106" s="18">
        <f t="shared" si="235"/>
        <v>2.5295983690594381</v>
      </c>
      <c r="BI106" s="18">
        <f t="shared" si="236"/>
        <v>4.8763253561329156</v>
      </c>
      <c r="BK106" s="18">
        <f t="shared" si="237"/>
        <v>5.9873501689084563</v>
      </c>
      <c r="BL106" s="18">
        <f t="shared" si="238"/>
        <v>4.3150847988187468</v>
      </c>
      <c r="BM106" s="18">
        <f t="shared" si="239"/>
        <v>8.233944326673015</v>
      </c>
      <c r="BO106" t="str">
        <f t="shared" si="260"/>
        <v>91 Elementary trades and related occupations</v>
      </c>
      <c r="BP106" s="18">
        <f t="shared" si="240"/>
        <v>-3.4146859754526249</v>
      </c>
      <c r="BQ106" s="18">
        <f t="shared" si="240"/>
        <v>-8.9081945648243668</v>
      </c>
      <c r="BR106" s="18">
        <f t="shared" si="240"/>
        <v>10.18688042096656</v>
      </c>
      <c r="BS106" s="18">
        <f t="shared" si="240"/>
        <v>-0.16005448883379403</v>
      </c>
      <c r="BT106" s="18">
        <f t="shared" si="241"/>
        <v>2.3760234267353741</v>
      </c>
      <c r="BV106" s="18">
        <f t="shared" si="242"/>
        <v>3.1761977996814128</v>
      </c>
      <c r="BW106" s="18">
        <f t="shared" si="243"/>
        <v>3.5123478940876085</v>
      </c>
      <c r="BX106" s="18">
        <f t="shared" si="244"/>
        <v>5.6382890732253221</v>
      </c>
      <c r="BZ106" t="str">
        <f t="shared" si="261"/>
        <v>91 Elementary trades and related occupations</v>
      </c>
      <c r="CA106" s="18">
        <f t="shared" si="245"/>
        <v>-4.7616637941851785</v>
      </c>
      <c r="CB106" s="18">
        <f t="shared" si="245"/>
        <v>-6.485672150975974</v>
      </c>
      <c r="CC106" s="18">
        <f t="shared" si="245"/>
        <v>8.4851652456440227</v>
      </c>
      <c r="CD106" s="18">
        <f t="shared" si="245"/>
        <v>-1.2371295756276823</v>
      </c>
      <c r="CE106" s="18">
        <f t="shared" si="246"/>
        <v>1.3571021799637872</v>
      </c>
      <c r="CG106" s="18">
        <f t="shared" si="247"/>
        <v>1.9027538677251155</v>
      </c>
      <c r="CH106" s="18">
        <f t="shared" si="248"/>
        <v>3.2126539813476018</v>
      </c>
      <c r="CI106" s="18">
        <f t="shared" si="249"/>
        <v>4.4941891233784226</v>
      </c>
      <c r="CK106" t="str">
        <f t="shared" si="262"/>
        <v>91 Elementary trades and related occupations</v>
      </c>
      <c r="CL106" s="18">
        <f t="shared" si="250"/>
        <v>-2.89373323996438</v>
      </c>
      <c r="CM106" s="18">
        <f t="shared" si="250"/>
        <v>-17.338146390271636</v>
      </c>
      <c r="CN106" s="18">
        <f t="shared" si="250"/>
        <v>10.076348306571759</v>
      </c>
      <c r="CO106" s="18">
        <f t="shared" si="250"/>
        <v>-2.4043512719948978</v>
      </c>
      <c r="CP106" s="18">
        <f t="shared" si="251"/>
        <v>0.28938890780678683</v>
      </c>
      <c r="CR106" s="18">
        <f t="shared" si="252"/>
        <v>1.5901593162048311</v>
      </c>
      <c r="CS106" s="18">
        <f t="shared" si="253"/>
        <v>2.6637227086818038</v>
      </c>
      <c r="CT106" s="18">
        <f t="shared" si="254"/>
        <v>3.8027548197495875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6.666318190042686</v>
      </c>
      <c r="C107" s="18">
        <f t="shared" si="210"/>
        <v>-13.332700152032306</v>
      </c>
      <c r="D107" s="18">
        <f t="shared" si="210"/>
        <v>3.3215950890584711</v>
      </c>
      <c r="E107" s="18">
        <f t="shared" si="210"/>
        <v>3.7242411775638695</v>
      </c>
      <c r="F107" s="18">
        <f t="shared" si="211"/>
        <v>2.4414790135972808</v>
      </c>
      <c r="H107" s="18">
        <f t="shared" si="212"/>
        <v>3.5898517694638921</v>
      </c>
      <c r="I107" s="18">
        <f t="shared" si="213"/>
        <v>3.4994377806223609</v>
      </c>
      <c r="J107" s="18">
        <f t="shared" si="214"/>
        <v>5.9287573648060921</v>
      </c>
      <c r="L107" t="str">
        <f t="shared" ref="L107" si="263">A107</f>
        <v>92 Elementary administration and service occupations</v>
      </c>
      <c r="M107" s="18">
        <f t="shared" si="215"/>
        <v>7.6683186074866905</v>
      </c>
      <c r="N107" s="18">
        <f t="shared" si="215"/>
        <v>-14.87223601574108</v>
      </c>
      <c r="O107" s="18">
        <f t="shared" si="215"/>
        <v>4.1921013367883786</v>
      </c>
      <c r="P107" s="18">
        <f t="shared" si="215"/>
        <v>3.8803503691516417</v>
      </c>
      <c r="Q107" s="18">
        <f t="shared" si="216"/>
        <v>2.6919035572692485</v>
      </c>
      <c r="S107" s="18">
        <f t="shared" si="217"/>
        <v>3.9841635776940887</v>
      </c>
      <c r="T107" s="18">
        <f t="shared" si="218"/>
        <v>3.6310811085966899</v>
      </c>
      <c r="U107" s="18">
        <f t="shared" si="219"/>
        <v>6.3111999577935896</v>
      </c>
      <c r="W107" t="str">
        <f t="shared" ref="W107" si="264">A107</f>
        <v>92 Elementary administration and service occupations</v>
      </c>
      <c r="X107" s="18">
        <f t="shared" si="220"/>
        <v>2.7334460568241292</v>
      </c>
      <c r="Y107" s="18">
        <f t="shared" si="220"/>
        <v>1.7175838177872826</v>
      </c>
      <c r="Z107" s="18">
        <f t="shared" si="220"/>
        <v>1.5174819063145994</v>
      </c>
      <c r="AA107" s="18">
        <f t="shared" si="220"/>
        <v>2.7689887624904763</v>
      </c>
      <c r="AB107" s="18">
        <f t="shared" si="221"/>
        <v>2.3104666780328076</v>
      </c>
      <c r="AD107" s="18">
        <f t="shared" si="222"/>
        <v>2.3501148508155545</v>
      </c>
      <c r="AE107" s="18">
        <f t="shared" si="223"/>
        <v>3.6885213825769592</v>
      </c>
      <c r="AF107" s="18">
        <f t="shared" si="224"/>
        <v>5.1981634812980682</v>
      </c>
      <c r="AH107" t="str">
        <f t="shared" ref="AH107" si="265">L107</f>
        <v>92 Elementary administration and service occupations</v>
      </c>
      <c r="AI107" s="18">
        <f t="shared" si="225"/>
        <v>2.697613428403578</v>
      </c>
      <c r="AJ107" s="18">
        <f t="shared" si="225"/>
        <v>2.8995739027433132</v>
      </c>
      <c r="AK107" s="18">
        <f t="shared" si="225"/>
        <v>0.7843387431682336</v>
      </c>
      <c r="AL107" s="18">
        <f t="shared" si="225"/>
        <v>2.7086449589392103</v>
      </c>
      <c r="AM107" s="18">
        <f t="shared" si="226"/>
        <v>2.1152374628657933</v>
      </c>
      <c r="AO107" s="18">
        <f t="shared" si="227"/>
        <v>2.0631614412108368</v>
      </c>
      <c r="AP107" s="18">
        <f t="shared" si="228"/>
        <v>3.4330376637374593</v>
      </c>
      <c r="AQ107" s="18">
        <f t="shared" si="229"/>
        <v>4.7905583929601647</v>
      </c>
      <c r="AS107" t="str">
        <f t="shared" ref="AS107" si="266">W107</f>
        <v>92 Elementary administration and service occupations</v>
      </c>
      <c r="AT107" s="18">
        <f t="shared" si="230"/>
        <v>1.5011245884963387</v>
      </c>
      <c r="AU107" s="18">
        <f t="shared" si="230"/>
        <v>6.1986998760577672</v>
      </c>
      <c r="AV107" s="18">
        <f t="shared" si="230"/>
        <v>-0.2275653555759316</v>
      </c>
      <c r="AW107" s="18">
        <f t="shared" si="230"/>
        <v>2.3800048771598137</v>
      </c>
      <c r="AX107" s="18">
        <f t="shared" si="231"/>
        <v>1.7906105493521451</v>
      </c>
      <c r="AZ107" s="18">
        <f t="shared" si="232"/>
        <v>1.5033292913711582</v>
      </c>
      <c r="BA107" s="18">
        <f t="shared" si="233"/>
        <v>3.2708143392514044</v>
      </c>
      <c r="BB107" s="18">
        <f t="shared" si="234"/>
        <v>4.2664272099445455</v>
      </c>
      <c r="BD107" t="str">
        <f t="shared" ref="BD107" si="267">AH107</f>
        <v>92 Elementary administration and service occupations</v>
      </c>
      <c r="BE107" s="18">
        <f t="shared" si="235"/>
        <v>0.55952535931389491</v>
      </c>
      <c r="BF107" s="18">
        <f t="shared" si="235"/>
        <v>-6.7465520895953812</v>
      </c>
      <c r="BG107" s="18">
        <f t="shared" si="235"/>
        <v>-3.1324322604897703</v>
      </c>
      <c r="BH107" s="18">
        <f t="shared" si="235"/>
        <v>-2.1133973530718109E-2</v>
      </c>
      <c r="BI107" s="18">
        <f t="shared" si="236"/>
        <v>-1.4339316066034002</v>
      </c>
      <c r="BK107" s="18">
        <f t="shared" si="237"/>
        <v>-1.0691813689510665</v>
      </c>
      <c r="BL107" s="18">
        <f t="shared" si="238"/>
        <v>2.2527553123233623</v>
      </c>
      <c r="BM107" s="18">
        <f t="shared" si="239"/>
        <v>1.4871416869397525</v>
      </c>
      <c r="BO107" t="str">
        <f t="shared" ref="BO107" si="268">AS107</f>
        <v>92 Elementary administration and service occupations</v>
      </c>
      <c r="BP107" s="18">
        <f t="shared" si="240"/>
        <v>0.90262213189469254</v>
      </c>
      <c r="BQ107" s="18">
        <f t="shared" si="240"/>
        <v>-9.5298913360700617</v>
      </c>
      <c r="BR107" s="18">
        <f t="shared" si="240"/>
        <v>-2.4649106186711012</v>
      </c>
      <c r="BS107" s="18">
        <f t="shared" si="240"/>
        <v>-1.2601716192215839</v>
      </c>
      <c r="BT107" s="18">
        <f t="shared" si="241"/>
        <v>-2.1744999618714456</v>
      </c>
      <c r="BV107" s="18">
        <f t="shared" si="242"/>
        <v>-1.663395691335301</v>
      </c>
      <c r="BW107" s="18">
        <f t="shared" si="243"/>
        <v>2.2893228874799609</v>
      </c>
      <c r="BX107" s="18">
        <f t="shared" si="244"/>
        <v>1.1199993868303837</v>
      </c>
      <c r="BZ107" t="str">
        <f t="shared" ref="BZ107" si="269">BD107</f>
        <v>92 Elementary administration and service occupations</v>
      </c>
      <c r="CA107" s="18">
        <f t="shared" si="245"/>
        <v>-3.3548338786017817</v>
      </c>
      <c r="CB107" s="18">
        <f t="shared" si="245"/>
        <v>-3.9796939821428845</v>
      </c>
      <c r="CC107" s="18">
        <f t="shared" si="245"/>
        <v>-3.0622242675081623</v>
      </c>
      <c r="CD107" s="18">
        <f t="shared" si="245"/>
        <v>-4.5590102334957194</v>
      </c>
      <c r="CE107" s="18">
        <f t="shared" si="246"/>
        <v>-4.0574835641417391</v>
      </c>
      <c r="CG107" s="18">
        <f t="shared" si="247"/>
        <v>-4.0626672949917282</v>
      </c>
      <c r="CH107" s="18">
        <f t="shared" si="248"/>
        <v>1.7680215379421993</v>
      </c>
      <c r="CI107" s="18">
        <f t="shared" si="249"/>
        <v>-1.1754144667693311</v>
      </c>
      <c r="CK107" t="str">
        <f t="shared" ref="CK107" si="270">BO107</f>
        <v>92 Elementary administration and service occupations</v>
      </c>
      <c r="CL107" s="18">
        <f t="shared" si="250"/>
        <v>-5.4123447462122387</v>
      </c>
      <c r="CM107" s="18">
        <f t="shared" si="250"/>
        <v>-25.573272742692353</v>
      </c>
      <c r="CN107" s="18">
        <f t="shared" si="250"/>
        <v>-7.7003716397011317</v>
      </c>
      <c r="CO107" s="18">
        <f t="shared" si="250"/>
        <v>-4.8290346933240746</v>
      </c>
      <c r="CP107" s="18">
        <f t="shared" si="251"/>
        <v>-7.1732085818076659</v>
      </c>
      <c r="CR107" s="18">
        <f t="shared" si="252"/>
        <v>-5.7959371187697233</v>
      </c>
      <c r="CS107" s="18">
        <f t="shared" si="253"/>
        <v>1.069238546729312</v>
      </c>
      <c r="CT107" s="18">
        <f t="shared" si="254"/>
        <v>-3.5516856978676459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6.9274142064015276</v>
      </c>
      <c r="C109" s="26">
        <f>IF(AND(D$6-C$6 &lt;&gt; 0,C35&lt;&gt;0,D35&lt;&gt;0),(EXP(LN(D35/C35)/(D$6-C$6))-1)*100,0)</f>
        <v>-5.0646524685286849</v>
      </c>
      <c r="D109" s="26">
        <f>IF(AND(E$6-D$6 &lt;&gt; 0,D35&lt;&gt;0,E35&lt;&gt;0),(EXP(LN(E35/D35)/(E$6-D$6))-1)*100,0)</f>
        <v>3.8674310532223588</v>
      </c>
      <c r="E109" s="26">
        <f>IF(AND(F$6-E$6 &lt;&gt; 0,E35&lt;&gt;0,F35&lt;&gt;0),(EXP(LN(F35/E35)/(F$6-E$6))-1)*100,0)</f>
        <v>2.6517595427075547</v>
      </c>
      <c r="F109" s="26">
        <f>IF(AND(F$6-C$6 &lt;&gt; 0,C35&lt;&gt;0,F35&lt;&gt;0),(EXP(LN(F35/C35)/(F$6-C$6))-1)*100,0)</f>
        <v>2.5281343348276142</v>
      </c>
      <c r="H109" s="26">
        <f t="shared" ref="H109" si="271">IF($F$6-$D$6 &lt;&gt; 0,(EXP(LN(1+(H72/100))/($F$6-$D$6))-1)*100,0)</f>
        <v>3.0553941768104886</v>
      </c>
      <c r="I109" s="26">
        <f t="shared" ref="I109" si="272">IF(D35&gt;0,((1+(I35/D35))^(1/($F$6-$D$6))-1)*100,0)</f>
        <v>3.1316168639695219</v>
      </c>
      <c r="J109" s="26">
        <f t="shared" ref="J109" si="273">IF($F$6-$D$6 &lt;&gt; 0,(EXP(LN(1+(J72/100))/($F$6-$D$6))-1)*100,0)</f>
        <v>5.2638470536524373</v>
      </c>
      <c r="L109" s="24" t="str">
        <f>L35</f>
        <v>All occupations</v>
      </c>
      <c r="M109" s="26">
        <f>IF(AND(N$6-M$6 &lt;&gt; 0,M35&lt;&gt;0,N35&lt;&gt;0),(EXP(LN(N35/M35)/(N$6-M$6))-1)*100,0)</f>
        <v>8.0598578437798061</v>
      </c>
      <c r="N109" s="26">
        <f>IF(AND(O$6-N$6 &lt;&gt; 0,N35&lt;&gt;0,O35&lt;&gt;0),(EXP(LN(O35/N35)/(O$6-N$6))-1)*100,0)</f>
        <v>-6.7337764143915795</v>
      </c>
      <c r="O109" s="26">
        <f>IF(AND(P$6-O$6 &lt;&gt; 0,O35&lt;&gt;0,P35&lt;&gt;0),(EXP(LN(P35/O35)/(P$6-O$6))-1)*100,0)</f>
        <v>3.8064193039202721</v>
      </c>
      <c r="P109" s="26">
        <f>IF(AND(Q$6-P$6 &lt;&gt; 0,P35&lt;&gt;0,Q35&lt;&gt;0),(EXP(LN(Q35/P35)/(Q$6-P$6))-1)*100,0)</f>
        <v>2.7719252358185953</v>
      </c>
      <c r="Q109" s="26">
        <f>IF(AND(Q$6-N$6 &lt;&gt; 0,N35&lt;&gt;0,Q35&lt;&gt;0),(EXP(LN(Q35/N35)/(Q$6-N$6))-1)*100,0)</f>
        <v>2.4706280535694347</v>
      </c>
      <c r="S109" s="26">
        <f t="shared" ref="S109" si="274">IF($F$6-$D$6 &lt;&gt; 0,(EXP(LN(1+(S72/100))/($F$6-$D$6))-1)*100,0)</f>
        <v>3.1156060039367439</v>
      </c>
      <c r="T109" s="26">
        <f t="shared" ref="T109" si="275">IF(O35&gt;0,((1+(T35/O35))^(1/($F$6-$D$6))-1)*100,0)</f>
        <v>3.2383380140852402</v>
      </c>
      <c r="U109" s="26">
        <f t="shared" ref="U109" si="276">IF($F$6-$D$6 &lt;&gt; 0,(EXP(LN(1+(U72/100))/($F$6-$D$6))-1)*100,0)</f>
        <v>5.3884583930588814</v>
      </c>
      <c r="W109" s="24" t="str">
        <f>W35</f>
        <v>All occupations</v>
      </c>
      <c r="X109" s="26">
        <f>IF(AND(Y$6-X$6 &lt;&gt; 0,X35&lt;&gt;0,Y35&lt;&gt;0),(EXP(LN(Y35/X35)/(Y$6-X$6))-1)*100,0)</f>
        <v>1.2698232762486272</v>
      </c>
      <c r="Y109" s="26">
        <f>IF(AND(Z$6-Y$6 &lt;&gt; 0,Y35&lt;&gt;0,Z35&lt;&gt;0),(EXP(LN(Z35/Y35)/(Z$6-Y$6))-1)*100,0)</f>
        <v>11.201607790261425</v>
      </c>
      <c r="Z109" s="26">
        <f>IF(AND(AA$6-Z$6 &lt;&gt; 0,Z35&lt;&gt;0,AA35&lt;&gt;0),(EXP(LN(AA35/Z35)/(AA$6-Z$6))-1)*100,0)</f>
        <v>1.831772731068515</v>
      </c>
      <c r="AA109" s="26">
        <f>IF(AND(AB$6-AA$6 &lt;&gt; 0,AA35&lt;&gt;0,AB35&lt;&gt;0),(EXP(LN(AB35/AA35)/(AB$6-AA$6))-1)*100,0)</f>
        <v>2.0167927100785299</v>
      </c>
      <c r="AB109" s="26">
        <f>IF(AND(AB$6-Y$6 &lt;&gt; 0,Y35&lt;&gt;0,AB35&lt;&gt;0),(EXP(LN(AB35/Y35)/(AB$6-Y$6))-1)*100,0)</f>
        <v>2.5097714593849796</v>
      </c>
      <c r="AD109" s="26">
        <f t="shared" ref="AD109" si="277">IF($F$6-$D$6 &lt;&gt; 0,(EXP(LN(1+(AD72/100))/($F$6-$D$6))-1)*100,0)</f>
        <v>1.9550820620803266</v>
      </c>
      <c r="AE109" s="26">
        <f t="shared" ref="AE109" si="278">IF(Z35&gt;0,((1+(AE35/Z35))^(1/($F$6-$D$6))-1)*100,0)</f>
        <v>3.3836297085182654</v>
      </c>
      <c r="AF109" s="26">
        <f t="shared" ref="AF109" si="279">IF($F$6-$D$6 &lt;&gt; 0,(EXP(LN(1+(AF72/100))/($F$6-$D$6))-1)*100,0)</f>
        <v>4.6744737947034487</v>
      </c>
      <c r="AH109" s="24" t="str">
        <f>AH35</f>
        <v>All occupations</v>
      </c>
      <c r="AI109" s="26">
        <f>IF(AND(AJ$6-AI$6 &lt;&gt; 0,AI35&lt;&gt;0,AJ35&lt;&gt;0),(EXP(LN(AJ35/AI35)/(AJ$6-AI$6))-1)*100,0)</f>
        <v>-0.69395423499215569</v>
      </c>
      <c r="AJ109" s="26">
        <f>IF(AND(AK$6-AJ$6 &lt;&gt; 0,AJ35&lt;&gt;0,AK35&lt;&gt;0),(EXP(LN(AK35/AJ35)/(AK$6-AJ$6))-1)*100,0)</f>
        <v>5.8362313011114608</v>
      </c>
      <c r="AK109" s="26">
        <f>IF(AND(AL$6-AK$6 &lt;&gt; 0,AK35&lt;&gt;0,AL35&lt;&gt;0),(EXP(LN(AL35/AK35)/(AL$6-AK$6))-1)*100,0)</f>
        <v>0.39892822498337477</v>
      </c>
      <c r="AL109" s="26">
        <f>IF(AND(AM$6-AL$6 &lt;&gt; 0,AL35&lt;&gt;0,AM35&lt;&gt;0),(EXP(LN(AM35/AL35)/(AM$6-AL$6))-1)*100,0)</f>
        <v>1.427269746915738</v>
      </c>
      <c r="AM109" s="26">
        <f>IF(AND(AM$6-AJ$6 &lt;&gt; 0,AJ35&lt;&gt;0,AM35&lt;&gt;0),(EXP(LN(AM35/AJ35)/(AM$6-AJ$6))-1)*100,0)</f>
        <v>1.3740258391629068</v>
      </c>
      <c r="AO109" s="26">
        <f t="shared" ref="AO109" si="280">IF($F$6-$D$6 &lt;&gt; 0,(EXP(LN(1+(AO72/100))/($F$6-$D$6))-1)*100,0)</f>
        <v>1.0833242195156911</v>
      </c>
      <c r="AP109" s="26">
        <f t="shared" ref="AP109" si="281">IF(AK35&gt;0,((1+(AP35/AK35))^(1/($F$6-$D$6))-1)*100,0)</f>
        <v>3.0901114520957007</v>
      </c>
      <c r="AQ109" s="26">
        <f t="shared" ref="AQ109" si="282">IF($F$6-$D$6 &lt;&gt; 0,(EXP(LN(1+(AQ72/100))/($F$6-$D$6))-1)*100,0)</f>
        <v>3.8168712932439286</v>
      </c>
      <c r="AS109" s="24" t="str">
        <f>AS35</f>
        <v>All occupations</v>
      </c>
      <c r="AT109" s="26">
        <f>IF(AND(AU$6-AT$6 &lt;&gt; 0,AT35&lt;&gt;0,AU35&lt;&gt;0),(EXP(LN(AU35/AT35)/(AU$6-AT$6))-1)*100,0)</f>
        <v>-0.20208961575828299</v>
      </c>
      <c r="AU109" s="26">
        <f>IF(AND(AV$6-AU$6 &lt;&gt; 0,AU35&lt;&gt;0,AV35&lt;&gt;0),(EXP(LN(AV35/AU35)/(AV$6-AU$6))-1)*100,0)</f>
        <v>13.462713106546719</v>
      </c>
      <c r="AV109" s="26">
        <f>IF(AND(AW$6-AV$6 &lt;&gt; 0,AV35&lt;&gt;0,AW35&lt;&gt;0),(EXP(LN(AW35/AV35)/(AW$6-AV$6))-1)*100,0)</f>
        <v>1.0446335334601597</v>
      </c>
      <c r="AW109" s="26">
        <f>IF(AND(AX$6-AW$6 &lt;&gt; 0,AW35&lt;&gt;0,AX35&lt;&gt;0),(EXP(LN(AX35/AW35)/(AX$6-AW$6))-1)*100,0)</f>
        <v>1.7983906989276877</v>
      </c>
      <c r="AX109" s="26">
        <f>IF(AND(AX$6-AU$6 &lt;&gt; 0,AU35&lt;&gt;0,AX35&lt;&gt;0),(EXP(LN(AX35/AU35)/(AX$6-AU$6))-1)*100,0)</f>
        <v>2.2531709342398454</v>
      </c>
      <c r="AZ109" s="26">
        <f t="shared" ref="AZ109" si="283">IF($F$6-$D$6 &lt;&gt; 0,(EXP(LN(1+(AZ72/100))/($F$6-$D$6))-1)*100,0)</f>
        <v>1.5465156215030973</v>
      </c>
      <c r="BA109" s="26">
        <f t="shared" ref="BA109" si="284">IF(AV35&gt;0,((1+(BA35/AV35))^(1/($F$6-$D$6))-1)*100,0)</f>
        <v>3.0921567840928699</v>
      </c>
      <c r="BB109" s="26">
        <f t="shared" ref="BB109" si="285">IF($F$6-$D$6 &lt;&gt; 0,(EXP(LN(1+(BB72/100))/($F$6-$D$6))-1)*100,0)</f>
        <v>4.1407890992231744</v>
      </c>
      <c r="BD109" s="24" t="str">
        <f>BD35</f>
        <v>All occupations</v>
      </c>
      <c r="BE109" s="26">
        <f>IF(AND(BF$6-BE$6 &lt;&gt; 0,BE35&lt;&gt;0,BF35&lt;&gt;0),(EXP(LN(BF35/BE35)/(BF$6-BE$6))-1)*100,0)</f>
        <v>2.1764019031485615</v>
      </c>
      <c r="BF109" s="26">
        <f>IF(AND(BG$6-BF$6 &lt;&gt; 0,BF35&lt;&gt;0,BG35&lt;&gt;0),(EXP(LN(BG35/BF35)/(BG$6-BF$6))-1)*100,0)</f>
        <v>-1.1382762915038369</v>
      </c>
      <c r="BG109" s="26">
        <f>IF(AND(BH$6-BG$6 &lt;&gt; 0,BG35&lt;&gt;0,BH35&lt;&gt;0),(EXP(LN(BH35/BG35)/(BH$6-BG$6))-1)*100,0)</f>
        <v>0.31216125759276903</v>
      </c>
      <c r="BH109" s="26">
        <f>IF(AND(BI$6-BH$6 &lt;&gt; 0,BH35&lt;&gt;0,BI35&lt;&gt;0),(EXP(LN(BI35/BH35)/(BI$6-BH$6))-1)*100,0)</f>
        <v>0.482458748659087</v>
      </c>
      <c r="BI109" s="26">
        <f>IF(AND(BI$6-BF$6 &lt;&gt; 0,BF35&lt;&gt;0,BI35&lt;&gt;0),(EXP(LN(BI35/BF35)/(BI$6-BF$6))-1)*100,0)</f>
        <v>0.32719395540958818</v>
      </c>
      <c r="BK109" s="26">
        <f t="shared" ref="BK109" si="286">IF($F$6-$D$6 &lt;&gt; 0,(EXP(LN(1+(BK72/100))/($F$6-$D$6))-1)*100,0)</f>
        <v>0.42566081919901411</v>
      </c>
      <c r="BL109" s="26">
        <f t="shared" ref="BL109" si="287">IF(BG35&gt;0,((1+(BL35/BG35))^(1/($F$6-$D$6))-1)*100,0)</f>
        <v>2.5709829193376166</v>
      </c>
      <c r="BM109" s="26">
        <f t="shared" ref="BM109" si="288">IF($F$6-$D$6 &lt;&gt; 0,(EXP(LN(1+(BM72/100))/($F$6-$D$6))-1)*100,0)</f>
        <v>2.8721167191064545</v>
      </c>
      <c r="BO109" s="24" t="str">
        <f>BO35</f>
        <v>All occupations</v>
      </c>
      <c r="BP109" s="26">
        <f>IF(AND(BQ$6-BP$6 &lt;&gt; 0,BP35&lt;&gt;0,BQ35&lt;&gt;0),(EXP(LN(BQ35/BP35)/(BQ$6-BP$6))-1)*100,0)</f>
        <v>0.14865165789703649</v>
      </c>
      <c r="BQ109" s="26">
        <f>IF(AND(BR$6-BQ$6 &lt;&gt; 0,BQ35&lt;&gt;0,BR35&lt;&gt;0),(EXP(LN(BR35/BQ35)/(BR$6-BQ$6))-1)*100,0)</f>
        <v>-4.0761052148937775</v>
      </c>
      <c r="BR109" s="26">
        <f>IF(AND(BS$6-BR$6 &lt;&gt; 0,BR35&lt;&gt;0,BS35&lt;&gt;0),(EXP(LN(BS35/BR35)/(BS$6-BR$6))-1)*100,0)</f>
        <v>-1.5016211925034884</v>
      </c>
      <c r="BS109" s="26">
        <f>IF(AND(BT$6-BS$6 &lt;&gt; 0,BS35&lt;&gt;0,BT35&lt;&gt;0),(EXP(LN(BT35/BS35)/(BT$6-BS$6))-1)*100,0)</f>
        <v>-1.7708967980295087</v>
      </c>
      <c r="BT109" s="26">
        <f>IF(AND(BT$6-BQ$6 &lt;&gt; 0,BQ35&lt;&gt;0,BT35&lt;&gt;0),(EXP(LN(BT35/BQ35)/(BT$6-BQ$6))-1)*100,0)</f>
        <v>-1.832636896499118</v>
      </c>
      <c r="BV109" s="26">
        <f t="shared" ref="BV109" si="289">IF($F$6-$D$6 &lt;&gt; 0,(EXP(LN(1+(BV72/100))/($F$6-$D$6))-1)*100,0)</f>
        <v>-1.6812201565801543</v>
      </c>
      <c r="BW109" s="26">
        <f t="shared" ref="BW109" si="290">IF(BR35&gt;0,((1+(BW35/BR35))^(1/($F$6-$D$6))-1)*100,0)</f>
        <v>2.3093809475763116</v>
      </c>
      <c r="BX109" s="26">
        <f t="shared" ref="BX109" si="291">IF($F$6-$D$6 &lt;&gt; 0,(EXP(LN(1+(BX72/100))/($F$6-$D$6))-1)*100,0)</f>
        <v>1.1315398740730398</v>
      </c>
      <c r="BZ109" s="24" t="str">
        <f>BZ35</f>
        <v>All occupations</v>
      </c>
      <c r="CA109" s="26">
        <f>IF(AND(CB$6-CA$6 &lt;&gt; 0,CA35&lt;&gt;0,CB35&lt;&gt;0),(EXP(LN(CB35/CA35)/(CB$6-CA$6))-1)*100,0)</f>
        <v>-4.1671026102956148</v>
      </c>
      <c r="CB109" s="26">
        <f>IF(AND(CC$6-CB$6 &lt;&gt; 0,CB35&lt;&gt;0,CC35&lt;&gt;0),(EXP(LN(CC35/CB35)/(CC$6-CB$6))-1)*100,0)</f>
        <v>-0.42483382415118287</v>
      </c>
      <c r="CC109" s="26">
        <f>IF(AND(CD$6-CC$6 &lt;&gt; 0,CC35&lt;&gt;0,CD35&lt;&gt;0),(EXP(LN(CD35/CC35)/(CD$6-CC$6))-1)*100,0)</f>
        <v>-2.4997750607996361</v>
      </c>
      <c r="CD109" s="26">
        <f>IF(AND(CE$6-CD$6 &lt;&gt; 0,CD35&lt;&gt;0,CE35&lt;&gt;0),(EXP(LN(CE35/CD35)/(CE$6-CD$6))-1)*100,0)</f>
        <v>-4.5633353780961228</v>
      </c>
      <c r="CE109" s="26">
        <f>IF(AND(CE$6-CB$6 &lt;&gt; 0,CB35&lt;&gt;0,CE35&lt;&gt;0),(EXP(LN(CE35/CB35)/(CE$6-CB$6))-1)*100,0)</f>
        <v>-3.6679663743968138</v>
      </c>
      <c r="CG109" s="26">
        <f t="shared" ref="CG109" si="292">IF($F$6-$D$6 &lt;&gt; 0,(EXP(LN(1+(CG72/100))/($F$6-$D$6))-1)*100,0)</f>
        <v>-3.8803808888458136</v>
      </c>
      <c r="CH109" s="26">
        <f t="shared" ref="CH109" si="293">IF(CC35&gt;0,((1+(CH35/CC35))^(1/($F$6-$D$6))-1)*100,0)</f>
        <v>1.8332881752351815</v>
      </c>
      <c r="CI109" s="26">
        <f t="shared" ref="CI109" si="294">IF($F$6-$D$6 &lt;&gt; 0,(EXP(LN(1+(CI72/100))/($F$6-$D$6))-1)*100,0)</f>
        <v>-0.9579494252268006</v>
      </c>
      <c r="CK109" s="24" t="str">
        <f>CK35</f>
        <v>All occupations</v>
      </c>
      <c r="CL109" s="26">
        <f>IF(AND(CM$6-CL$6 &lt;&gt; 0,CL35&lt;&gt;0,CM35&lt;&gt;0),(EXP(LN(CM35/CL35)/(CM$6-CL$6))-1)*100,0)</f>
        <v>-2.1426115028476578</v>
      </c>
      <c r="CM109" s="26">
        <f>IF(AND(CN$6-CM$6 &lt;&gt; 0,CM35&lt;&gt;0,CN35&lt;&gt;0),(EXP(LN(CN35/CM35)/(CN$6-CM$6))-1)*100,0)</f>
        <v>-15.705667999048256</v>
      </c>
      <c r="CN109" s="26">
        <f>IF(AND(CO$6-CN$6 &lt;&gt; 0,CN35&lt;&gt;0,CO35&lt;&gt;0),(EXP(LN(CO35/CN35)/(CO$6-CN$6))-1)*100,0)</f>
        <v>-1.2050863114390964</v>
      </c>
      <c r="CO109" s="26">
        <f>IF(AND(CP$6-CO$6 &lt;&gt; 0,CO35&lt;&gt;0,CP35&lt;&gt;0),(EXP(LN(CP35/CO35)/(CP$6-CO$6))-1)*100,0)</f>
        <v>-3.2429138352772169</v>
      </c>
      <c r="CP109" s="26">
        <f>IF(AND(CP$6-CM$6 &lt;&gt; 0,CM35&lt;&gt;0,CP35&lt;&gt;0),(EXP(LN(CP35/CM35)/(CP$6-CM$6))-1)*100,0)</f>
        <v>-3.4463502817176361</v>
      </c>
      <c r="CR109" s="26">
        <f t="shared" ref="CR109" si="295">IF($F$6-$D$6 &lt;&gt; 0,(EXP(LN(1+(CR72/100))/($F$6-$D$6))-1)*100,0)</f>
        <v>-2.5683517720757387</v>
      </c>
      <c r="CS109" s="26">
        <f t="shared" ref="CS109" si="296">IF(CN35&gt;0,((1+(CS35/CN35))^(1/($F$6-$D$6))-1)*100,0)</f>
        <v>1.6759445411743012</v>
      </c>
      <c r="CT109" s="26">
        <f t="shared" ref="CT109" si="297">IF($F$6-$D$6 &lt;&gt; 0,(EXP(LN(1+(CT72/100))/($F$6-$D$6))-1)*100,0)</f>
        <v>-0.2717727974714812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Greater Lincolnshire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Greater Lincolnshire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Greater Lincolnshire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Greater Lincolnshire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Greater Lincolnshire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Greater Lincolnshire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Greater Lincolnshire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Greater Lincolnshire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Greater Lincolnshire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9.4169914176678915E-2</v>
      </c>
      <c r="C119" s="27">
        <f t="shared" si="299"/>
        <v>7.1828452994677217E-3</v>
      </c>
      <c r="D119" s="27">
        <f t="shared" si="299"/>
        <v>3.6691869245119968E-2</v>
      </c>
      <c r="E119" s="27">
        <f t="shared" si="299"/>
        <v>0.14788877045712751</v>
      </c>
      <c r="F119" s="27">
        <f t="shared" ref="F119:F144" si="300">F8-D8</f>
        <v>0.18458063970224747</v>
      </c>
      <c r="L119" t="str">
        <f>A119</f>
        <v>11 Corporate managers and directors</v>
      </c>
      <c r="M119" s="27">
        <f t="shared" ref="M119:P144" si="301">N8-M8</f>
        <v>1.2106885234395715</v>
      </c>
      <c r="N119" s="27">
        <f t="shared" si="301"/>
        <v>-0.26878994065697537</v>
      </c>
      <c r="O119" s="27">
        <f t="shared" si="301"/>
        <v>0.22327722068027489</v>
      </c>
      <c r="P119" s="27">
        <f t="shared" si="301"/>
        <v>1.1578761560134772</v>
      </c>
      <c r="Q119" s="27">
        <f t="shared" ref="Q119:Q144" si="302">Q8-O8</f>
        <v>1.381153376693752</v>
      </c>
      <c r="W119" t="str">
        <f>A119</f>
        <v>11 Corporate managers and directors</v>
      </c>
      <c r="X119" s="27">
        <f t="shared" ref="X119:AA144" si="303">Y8-X8</f>
        <v>0.97039022127113927</v>
      </c>
      <c r="Y119" s="27">
        <f t="shared" si="303"/>
        <v>1.2272431578379788</v>
      </c>
      <c r="Z119" s="27">
        <f t="shared" si="303"/>
        <v>-0.52668057920263678</v>
      </c>
      <c r="AA119" s="27">
        <f t="shared" si="303"/>
        <v>1.9048603322770585</v>
      </c>
      <c r="AB119" s="27">
        <f t="shared" ref="AB119:AB144" si="304">AB8-Z8</f>
        <v>1.3781797530744218</v>
      </c>
      <c r="AH119" t="str">
        <f>L119</f>
        <v>11 Corporate managers and directors</v>
      </c>
      <c r="AI119" s="27">
        <f t="shared" ref="AI119:AL144" si="305">AJ8-AI8</f>
        <v>0.12802433087531329</v>
      </c>
      <c r="AJ119" s="27">
        <f t="shared" si="305"/>
        <v>0.21820626830358569</v>
      </c>
      <c r="AK119" s="27">
        <f t="shared" si="305"/>
        <v>-0.19659619557897545</v>
      </c>
      <c r="AL119" s="27">
        <f t="shared" si="305"/>
        <v>0.2165793867509318</v>
      </c>
      <c r="AM119" s="27">
        <f t="shared" ref="AM119:AM144" si="306">AM8-AK8</f>
        <v>1.9983191171956349E-2</v>
      </c>
      <c r="AS119" t="str">
        <f>W119</f>
        <v>11 Corporate managers and directors</v>
      </c>
      <c r="AT119" s="27">
        <f t="shared" ref="AT119:AW144" si="307">AU8-AT8</f>
        <v>6.7992989043071272E-2</v>
      </c>
      <c r="AU119" s="27">
        <f t="shared" si="307"/>
        <v>0.50333107910674713</v>
      </c>
      <c r="AV119" s="27">
        <f t="shared" si="307"/>
        <v>-0.38452281440716973</v>
      </c>
      <c r="AW119" s="27">
        <f t="shared" si="307"/>
        <v>0.36976178907055735</v>
      </c>
      <c r="AX119" s="27">
        <f t="shared" ref="AX119:AX144" si="308">AX8-AV8</f>
        <v>-1.4761025336612388E-2</v>
      </c>
      <c r="BD119" t="str">
        <f>AH119</f>
        <v>11 Corporate managers and directors</v>
      </c>
      <c r="BE119" s="27">
        <f t="shared" ref="BE119:BH144" si="309">BF8-BE8</f>
        <v>1.6357649419554798</v>
      </c>
      <c r="BF119" s="27">
        <f t="shared" si="309"/>
        <v>6.3410159793237497E-2</v>
      </c>
      <c r="BG119" s="27">
        <f t="shared" si="309"/>
        <v>-0.98134694588495996</v>
      </c>
      <c r="BH119" s="27">
        <f t="shared" si="309"/>
        <v>0.62886332731828087</v>
      </c>
      <c r="BI119" s="27">
        <f t="shared" ref="BI119:BI144" si="310">BI8-BG8</f>
        <v>-0.35248361856667909</v>
      </c>
      <c r="BO119" t="str">
        <f>AS119</f>
        <v>11 Corporate managers and directors</v>
      </c>
      <c r="BP119" s="27">
        <f t="shared" ref="BP119:BS144" si="311">BQ8-BP8</f>
        <v>0.71568838497549603</v>
      </c>
      <c r="BQ119" s="27">
        <f t="shared" si="311"/>
        <v>-5.5127726799091725E-2</v>
      </c>
      <c r="BR119" s="27">
        <f t="shared" si="311"/>
        <v>-1.3473953118727051</v>
      </c>
      <c r="BS119" s="27">
        <f t="shared" si="311"/>
        <v>-0.94665272236539844</v>
      </c>
      <c r="BT119" s="27">
        <f t="shared" ref="BT119:BT144" si="312">BT8-BR8</f>
        <v>-2.2940480342381036</v>
      </c>
      <c r="BZ119" t="str">
        <f>BD119</f>
        <v>11 Corporate managers and directors</v>
      </c>
      <c r="CA119" s="68">
        <f t="shared" ref="CA119:CD144" si="313">CB8-CA8</f>
        <v>0.19839343137143661</v>
      </c>
      <c r="CB119" s="68">
        <f t="shared" si="313"/>
        <v>0.26785965654061794</v>
      </c>
      <c r="CC119" s="68">
        <f t="shared" si="313"/>
        <v>-0.83287999029805215</v>
      </c>
      <c r="CD119" s="68">
        <f t="shared" si="313"/>
        <v>-0.9021320746463517</v>
      </c>
      <c r="CE119" s="68">
        <f t="shared" ref="CE119:CE144" si="314">CE8-CC8</f>
        <v>-1.7350120649444039</v>
      </c>
      <c r="CK119" t="str">
        <f>BO119</f>
        <v>11 Corporate managers and directors</v>
      </c>
      <c r="CL119" s="68">
        <f t="shared" ref="CL119:CO144" si="315">CM8-CL8</f>
        <v>0.16649280298508895</v>
      </c>
      <c r="CM119" s="68">
        <f t="shared" si="315"/>
        <v>-0.11335448899010581</v>
      </c>
      <c r="CN119" s="68">
        <f t="shared" si="315"/>
        <v>-2.1471445752710761E-2</v>
      </c>
      <c r="CO119" s="68">
        <f t="shared" si="315"/>
        <v>-5.8358246438443451E-2</v>
      </c>
      <c r="CP119" s="68">
        <f t="shared" ref="CP119:CP144" si="316">CP8-CN8</f>
        <v>-7.9829692191154211E-2</v>
      </c>
    </row>
    <row r="120" spans="1:94" x14ac:dyDescent="0.2">
      <c r="A120" t="str">
        <f t="shared" si="298"/>
        <v>12 Other managers and proprietors</v>
      </c>
      <c r="B120" s="27">
        <f t="shared" si="299"/>
        <v>4.4852525882995792E-2</v>
      </c>
      <c r="C120" s="27">
        <f t="shared" si="299"/>
        <v>-2.1464034050802133E-2</v>
      </c>
      <c r="D120" s="27">
        <f t="shared" si="299"/>
        <v>4.2688216902518367E-2</v>
      </c>
      <c r="E120" s="27">
        <f t="shared" si="299"/>
        <v>8.8291145322192899E-2</v>
      </c>
      <c r="F120" s="27">
        <f t="shared" si="300"/>
        <v>0.13097936222471127</v>
      </c>
      <c r="L120" t="str">
        <f t="shared" ref="L120:L143" si="317">A120</f>
        <v>12 Other managers and proprietors</v>
      </c>
      <c r="M120" s="27">
        <f t="shared" si="301"/>
        <v>0.42912089431143929</v>
      </c>
      <c r="N120" s="27">
        <f t="shared" si="301"/>
        <v>-0.1187753963565128</v>
      </c>
      <c r="O120" s="27">
        <f t="shared" si="301"/>
        <v>0.3204467335170833</v>
      </c>
      <c r="P120" s="27">
        <f t="shared" si="301"/>
        <v>0.78435956613543256</v>
      </c>
      <c r="Q120" s="27">
        <f t="shared" si="302"/>
        <v>1.1048062996525159</v>
      </c>
      <c r="W120" t="str">
        <f t="shared" ref="W120:W143" si="318">A120</f>
        <v>12 Other managers and proprietors</v>
      </c>
      <c r="X120" s="27">
        <f t="shared" si="303"/>
        <v>0.17364625835980796</v>
      </c>
      <c r="Y120" s="27">
        <f t="shared" si="303"/>
        <v>0.41694451935060783</v>
      </c>
      <c r="Z120" s="27">
        <f t="shared" si="303"/>
        <v>0.36303825631562781</v>
      </c>
      <c r="AA120" s="27">
        <f t="shared" si="303"/>
        <v>1.129814323793207</v>
      </c>
      <c r="AB120" s="27">
        <f t="shared" si="304"/>
        <v>1.4928525801088348</v>
      </c>
      <c r="AH120" t="str">
        <f t="shared" ref="AH120:AH143" si="319">L120</f>
        <v>12 Other managers and proprietors</v>
      </c>
      <c r="AI120" s="27">
        <f t="shared" si="305"/>
        <v>4.5951623274005704E-2</v>
      </c>
      <c r="AJ120" s="27">
        <f t="shared" si="305"/>
        <v>0.14726133393897378</v>
      </c>
      <c r="AK120" s="27">
        <f t="shared" si="305"/>
        <v>2.5013146296344324E-3</v>
      </c>
      <c r="AL120" s="27">
        <f t="shared" si="305"/>
        <v>0.26338441685730651</v>
      </c>
      <c r="AM120" s="27">
        <f t="shared" si="306"/>
        <v>0.26588573148694095</v>
      </c>
      <c r="AS120" t="str">
        <f t="shared" ref="AS120:AS143" si="320">W120</f>
        <v>12 Other managers and proprietors</v>
      </c>
      <c r="AT120" s="27">
        <f t="shared" si="307"/>
        <v>9.4566363869439396E-3</v>
      </c>
      <c r="AU120" s="27">
        <f t="shared" si="307"/>
        <v>0.17303096098397752</v>
      </c>
      <c r="AV120" s="27">
        <f t="shared" si="307"/>
        <v>9.3576987674920842E-2</v>
      </c>
      <c r="AW120" s="27">
        <f t="shared" si="307"/>
        <v>0.28791316002921175</v>
      </c>
      <c r="AX120" s="27">
        <f t="shared" si="308"/>
        <v>0.38149014770413259</v>
      </c>
      <c r="BD120" t="str">
        <f t="shared" ref="BD120:BD143" si="321">AH120</f>
        <v>12 Other managers and proprietors</v>
      </c>
      <c r="BE120" s="27">
        <f t="shared" si="309"/>
        <v>0.25520596768467874</v>
      </c>
      <c r="BF120" s="27">
        <f t="shared" si="309"/>
        <v>0.27145652409117416</v>
      </c>
      <c r="BG120" s="27">
        <f t="shared" si="309"/>
        <v>2.5954052352974877E-2</v>
      </c>
      <c r="BH120" s="27">
        <f t="shared" si="309"/>
        <v>0.4171318051282662</v>
      </c>
      <c r="BI120" s="27">
        <f t="shared" si="310"/>
        <v>0.44308585748124107</v>
      </c>
      <c r="BO120" t="str">
        <f t="shared" ref="BO120:BO143" si="322">AS120</f>
        <v>12 Other managers and proprietors</v>
      </c>
      <c r="BP120" s="27">
        <f t="shared" si="311"/>
        <v>0.37081477698189858</v>
      </c>
      <c r="BQ120" s="27">
        <f t="shared" si="311"/>
        <v>-6.7366059735197492E-2</v>
      </c>
      <c r="BR120" s="27">
        <f t="shared" si="311"/>
        <v>-0.23981711213988843</v>
      </c>
      <c r="BS120" s="27">
        <f t="shared" si="311"/>
        <v>-0.38361615104101565</v>
      </c>
      <c r="BT120" s="27">
        <f t="shared" si="312"/>
        <v>-0.62343326318090408</v>
      </c>
      <c r="BZ120" t="str">
        <f t="shared" ref="BZ120:BZ143" si="323">BD120</f>
        <v>12 Other managers and proprietors</v>
      </c>
      <c r="CA120" s="68">
        <f t="shared" si="313"/>
        <v>-0.13253637433477339</v>
      </c>
      <c r="CB120" s="68">
        <f t="shared" si="313"/>
        <v>0.13384249831719996</v>
      </c>
      <c r="CC120" s="68">
        <f t="shared" si="313"/>
        <v>-0.23398882177278102</v>
      </c>
      <c r="CD120" s="68">
        <f t="shared" si="313"/>
        <v>-0.63443810183515414</v>
      </c>
      <c r="CE120" s="68">
        <f t="shared" si="314"/>
        <v>-0.86842692360793516</v>
      </c>
      <c r="CK120" t="str">
        <f t="shared" ref="CK120:CK143" si="324">BO120</f>
        <v>12 Other managers and proprietors</v>
      </c>
      <c r="CL120" s="68">
        <f t="shared" si="315"/>
        <v>0.10200127980540075</v>
      </c>
      <c r="CM120" s="68">
        <f t="shared" si="315"/>
        <v>-9.3318723847332974E-2</v>
      </c>
      <c r="CN120" s="68">
        <f t="shared" si="315"/>
        <v>0.13465755085230047</v>
      </c>
      <c r="CO120" s="68">
        <f t="shared" si="315"/>
        <v>8.5560793812315294E-2</v>
      </c>
      <c r="CP120" s="68">
        <f t="shared" si="316"/>
        <v>0.22021834466461576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0.32806581889238484</v>
      </c>
      <c r="C121" s="27">
        <f t="shared" si="299"/>
        <v>-2.9698009651661916E-2</v>
      </c>
      <c r="D121" s="27">
        <f t="shared" si="299"/>
        <v>0.44595931354384621</v>
      </c>
      <c r="E121" s="27">
        <f t="shared" si="299"/>
        <v>0.5580563114130499</v>
      </c>
      <c r="F121" s="27">
        <f t="shared" si="300"/>
        <v>1.0040156249568961</v>
      </c>
      <c r="L121" t="str">
        <f t="shared" si="317"/>
        <v>21 Science, research, engineering and technology professionals</v>
      </c>
      <c r="M121" s="27">
        <f t="shared" si="301"/>
        <v>1.2122579564162281</v>
      </c>
      <c r="N121" s="27">
        <f t="shared" si="301"/>
        <v>-6.2633587118834377E-2</v>
      </c>
      <c r="O121" s="27">
        <f t="shared" si="301"/>
        <v>2.0968721958134315</v>
      </c>
      <c r="P121" s="27">
        <f t="shared" si="301"/>
        <v>2.4700691956851619</v>
      </c>
      <c r="Q121" s="27">
        <f t="shared" si="302"/>
        <v>4.5669413914985935</v>
      </c>
      <c r="W121" t="str">
        <f t="shared" si="318"/>
        <v>21 Science, research, engineering and technology professionals</v>
      </c>
      <c r="X121" s="27">
        <f t="shared" si="303"/>
        <v>0.10808851242741735</v>
      </c>
      <c r="Y121" s="27">
        <f t="shared" si="303"/>
        <v>1.0846358426604592</v>
      </c>
      <c r="Z121" s="27">
        <f t="shared" si="303"/>
        <v>1.7299601713362005</v>
      </c>
      <c r="AA121" s="27">
        <f t="shared" si="303"/>
        <v>1.4978340246084692</v>
      </c>
      <c r="AB121" s="27">
        <f t="shared" si="304"/>
        <v>3.2277941959446697</v>
      </c>
      <c r="AH121" t="str">
        <f t="shared" si="319"/>
        <v>21 Science, research, engineering and technology professionals</v>
      </c>
      <c r="AI121" s="27">
        <f t="shared" si="305"/>
        <v>-1.2041645740469398E-2</v>
      </c>
      <c r="AJ121" s="27">
        <f t="shared" si="305"/>
        <v>0.17022536694250479</v>
      </c>
      <c r="AK121" s="27">
        <f t="shared" si="305"/>
        <v>0.19110116064197835</v>
      </c>
      <c r="AL121" s="27">
        <f t="shared" si="305"/>
        <v>0.24482797900300612</v>
      </c>
      <c r="AM121" s="27">
        <f t="shared" si="306"/>
        <v>0.43592913964498448</v>
      </c>
      <c r="AS121" t="str">
        <f t="shared" si="320"/>
        <v>21 Science, research, engineering and technology professionals</v>
      </c>
      <c r="AT121" s="27">
        <f t="shared" si="307"/>
        <v>-0.19323628930895476</v>
      </c>
      <c r="AU121" s="27">
        <f t="shared" si="307"/>
        <v>0.51798733393630458</v>
      </c>
      <c r="AV121" s="27">
        <f t="shared" si="307"/>
        <v>0.32569445490274562</v>
      </c>
      <c r="AW121" s="27">
        <f t="shared" si="307"/>
        <v>0.33644192424332475</v>
      </c>
      <c r="AX121" s="27">
        <f t="shared" si="308"/>
        <v>0.66213637914607038</v>
      </c>
      <c r="BD121" t="str">
        <f t="shared" si="321"/>
        <v>21 Science, research, engineering and technology professionals</v>
      </c>
      <c r="BE121" s="27">
        <f t="shared" si="309"/>
        <v>1.0600402927277681</v>
      </c>
      <c r="BF121" s="27">
        <f t="shared" si="309"/>
        <v>5.6182828006360097E-2</v>
      </c>
      <c r="BG121" s="27">
        <f t="shared" si="309"/>
        <v>1.1485931316914524</v>
      </c>
      <c r="BH121" s="27">
        <f t="shared" si="309"/>
        <v>0.82538579149044544</v>
      </c>
      <c r="BI121" s="27">
        <f t="shared" si="310"/>
        <v>1.9739789231818978</v>
      </c>
      <c r="BO121" t="str">
        <f t="shared" si="322"/>
        <v>21 Science, research, engineering and technology professionals</v>
      </c>
      <c r="BP121" s="27">
        <f t="shared" si="311"/>
        <v>0.27699548428298915</v>
      </c>
      <c r="BQ121" s="27">
        <f t="shared" si="311"/>
        <v>6.304391180745883E-2</v>
      </c>
      <c r="BR121" s="27">
        <f t="shared" si="311"/>
        <v>0.23456733655834849</v>
      </c>
      <c r="BS121" s="27">
        <f t="shared" si="311"/>
        <v>-0.26329554806702715</v>
      </c>
      <c r="BT121" s="27">
        <f t="shared" si="312"/>
        <v>-2.8728211508678658E-2</v>
      </c>
      <c r="BZ121" t="str">
        <f t="shared" si="323"/>
        <v>21 Science, research, engineering and technology professionals</v>
      </c>
      <c r="CA121" s="68">
        <f t="shared" si="313"/>
        <v>8.0588674698666596E-2</v>
      </c>
      <c r="CB121" s="68">
        <f t="shared" si="313"/>
        <v>0.11023218355231634</v>
      </c>
      <c r="CC121" s="68">
        <f t="shared" si="313"/>
        <v>4.56077043826697E-2</v>
      </c>
      <c r="CD121" s="68">
        <f t="shared" si="313"/>
        <v>-0.54665797598621624</v>
      </c>
      <c r="CE121" s="68">
        <f t="shared" si="314"/>
        <v>-0.50105027160354654</v>
      </c>
      <c r="CK121" t="str">
        <f t="shared" si="324"/>
        <v>21 Science, research, engineering and technology professionals</v>
      </c>
      <c r="CL121" s="68">
        <f t="shared" si="315"/>
        <v>7.4845435610432942E-2</v>
      </c>
      <c r="CM121" s="68">
        <f t="shared" si="315"/>
        <v>-1.7211703214029372E-2</v>
      </c>
      <c r="CN121" s="68">
        <f t="shared" si="315"/>
        <v>0.18733920413789712</v>
      </c>
      <c r="CO121" s="68">
        <f t="shared" si="315"/>
        <v>-2.3651227741863012E-2</v>
      </c>
      <c r="CP121" s="68">
        <f t="shared" si="316"/>
        <v>0.16368797639603411</v>
      </c>
    </row>
    <row r="122" spans="1:94" x14ac:dyDescent="0.2">
      <c r="A122" t="str">
        <f t="shared" si="298"/>
        <v>22 Health professionals</v>
      </c>
      <c r="B122" s="27">
        <f t="shared" si="299"/>
        <v>0.43468938057580164</v>
      </c>
      <c r="C122" s="27">
        <f t="shared" si="299"/>
        <v>-0.1288802612386224</v>
      </c>
      <c r="D122" s="27">
        <f t="shared" si="299"/>
        <v>0.28928115822085299</v>
      </c>
      <c r="E122" s="27">
        <f t="shared" si="299"/>
        <v>0.44287606499613696</v>
      </c>
      <c r="F122" s="27">
        <f t="shared" si="300"/>
        <v>0.73215722321698995</v>
      </c>
      <c r="L122" t="str">
        <f t="shared" si="317"/>
        <v>22 Health professionals</v>
      </c>
      <c r="M122" s="27">
        <f t="shared" si="301"/>
        <v>1.414233964507416</v>
      </c>
      <c r="N122" s="27">
        <f t="shared" si="301"/>
        <v>-0.55184590237504505</v>
      </c>
      <c r="O122" s="27">
        <f t="shared" si="301"/>
        <v>0.4312817897178256</v>
      </c>
      <c r="P122" s="27">
        <f t="shared" si="301"/>
        <v>0.93174073936296686</v>
      </c>
      <c r="Q122" s="27">
        <f t="shared" si="302"/>
        <v>1.3630225290807925</v>
      </c>
      <c r="W122" t="str">
        <f t="shared" si="318"/>
        <v>22 Health professionals</v>
      </c>
      <c r="X122" s="27">
        <f t="shared" si="303"/>
        <v>1.0596283559513973</v>
      </c>
      <c r="Y122" s="27">
        <f t="shared" si="303"/>
        <v>0.56214045249006794</v>
      </c>
      <c r="Z122" s="27">
        <f t="shared" si="303"/>
        <v>0.22988127888753418</v>
      </c>
      <c r="AA122" s="27">
        <f t="shared" si="303"/>
        <v>1.3808112249502713</v>
      </c>
      <c r="AB122" s="27">
        <f t="shared" si="304"/>
        <v>1.6106925038378055</v>
      </c>
      <c r="AH122" t="str">
        <f t="shared" si="319"/>
        <v>22 Health professionals</v>
      </c>
      <c r="AI122" s="27">
        <f t="shared" si="305"/>
        <v>-0.79046012556100864</v>
      </c>
      <c r="AJ122" s="27">
        <f t="shared" si="305"/>
        <v>-7.1114306264446814E-2</v>
      </c>
      <c r="AK122" s="27">
        <f t="shared" si="305"/>
        <v>-1.2399755879386056</v>
      </c>
      <c r="AL122" s="27">
        <f t="shared" si="305"/>
        <v>-0.84260802022134418</v>
      </c>
      <c r="AM122" s="27">
        <f t="shared" si="306"/>
        <v>-2.0825836081599496</v>
      </c>
      <c r="AS122" t="str">
        <f t="shared" si="320"/>
        <v>22 Health professionals</v>
      </c>
      <c r="AT122" s="27">
        <f t="shared" si="307"/>
        <v>8.310952445085229E-2</v>
      </c>
      <c r="AU122" s="27">
        <f t="shared" si="307"/>
        <v>8.5918098630114681E-2</v>
      </c>
      <c r="AV122" s="27">
        <f t="shared" si="307"/>
        <v>1.7979066911024577E-2</v>
      </c>
      <c r="AW122" s="27">
        <f t="shared" si="307"/>
        <v>0.10196620221592845</v>
      </c>
      <c r="AX122" s="27">
        <f t="shared" si="308"/>
        <v>0.11994526912695302</v>
      </c>
      <c r="BD122" t="str">
        <f t="shared" si="321"/>
        <v>22 Health professionals</v>
      </c>
      <c r="BE122" s="27">
        <f t="shared" si="309"/>
        <v>0.43287238410252304</v>
      </c>
      <c r="BF122" s="27">
        <f t="shared" si="309"/>
        <v>0.20446966208420214</v>
      </c>
      <c r="BG122" s="27">
        <f t="shared" si="309"/>
        <v>-4.2804523743658507E-2</v>
      </c>
      <c r="BH122" s="27">
        <f t="shared" si="309"/>
        <v>0.10728192842030415</v>
      </c>
      <c r="BI122" s="27">
        <f t="shared" si="310"/>
        <v>6.4477404676645644E-2</v>
      </c>
      <c r="BO122" t="str">
        <f t="shared" si="322"/>
        <v>22 Health professionals</v>
      </c>
      <c r="BP122" s="27">
        <f t="shared" si="311"/>
        <v>0.22785255162474494</v>
      </c>
      <c r="BQ122" s="27">
        <f t="shared" si="311"/>
        <v>0.10586518915874454</v>
      </c>
      <c r="BR122" s="27">
        <f t="shared" si="311"/>
        <v>-0.22181533295019595</v>
      </c>
      <c r="BS122" s="27">
        <f t="shared" si="311"/>
        <v>-0.31896693948236798</v>
      </c>
      <c r="BT122" s="27">
        <f t="shared" si="312"/>
        <v>-0.54078227243256394</v>
      </c>
      <c r="BZ122" t="str">
        <f t="shared" si="323"/>
        <v>22 Health professionals</v>
      </c>
      <c r="CA122" s="68">
        <f t="shared" si="313"/>
        <v>-4.2546473678064967E-2</v>
      </c>
      <c r="CB122" s="68">
        <f t="shared" si="313"/>
        <v>9.1438815605114909E-3</v>
      </c>
      <c r="CC122" s="68">
        <f t="shared" si="313"/>
        <v>4.1522336669160054E-2</v>
      </c>
      <c r="CD122" s="68">
        <f t="shared" si="313"/>
        <v>-0.32241712072274076</v>
      </c>
      <c r="CE122" s="68">
        <f t="shared" si="314"/>
        <v>-0.2808947840535807</v>
      </c>
      <c r="CK122" t="str">
        <f t="shared" si="324"/>
        <v>22 Health professionals</v>
      </c>
      <c r="CL122" s="68">
        <f t="shared" si="315"/>
        <v>2.7244486611665217E-2</v>
      </c>
      <c r="CM122" s="68">
        <f t="shared" si="315"/>
        <v>-6.4335238786824844E-3</v>
      </c>
      <c r="CN122" s="68">
        <f t="shared" si="315"/>
        <v>1.5758222957946669E-2</v>
      </c>
      <c r="CO122" s="68">
        <f t="shared" si="315"/>
        <v>-3.1619405020586605E-3</v>
      </c>
      <c r="CP122" s="68">
        <f t="shared" si="316"/>
        <v>1.2596282455888008E-2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0.20009953827439819</v>
      </c>
      <c r="C123" s="27">
        <f t="shared" si="299"/>
        <v>-3.8231876759291517E-2</v>
      </c>
      <c r="D123" s="27">
        <f t="shared" si="299"/>
        <v>9.432812090481657E-2</v>
      </c>
      <c r="E123" s="27">
        <f t="shared" si="299"/>
        <v>0.22898287474582379</v>
      </c>
      <c r="F123" s="27">
        <f t="shared" si="300"/>
        <v>0.32331099565064036</v>
      </c>
      <c r="L123" t="str">
        <f t="shared" si="317"/>
        <v>23 Teaching and other educational professionals</v>
      </c>
      <c r="M123" s="27">
        <f t="shared" si="301"/>
        <v>1.5520701079035515</v>
      </c>
      <c r="N123" s="27">
        <f t="shared" si="301"/>
        <v>-0.32821718303780045</v>
      </c>
      <c r="O123" s="27">
        <f t="shared" si="301"/>
        <v>0.36768553627910805</v>
      </c>
      <c r="P123" s="27">
        <f t="shared" si="301"/>
        <v>1.2084409126829438</v>
      </c>
      <c r="Q123" s="27">
        <f t="shared" si="302"/>
        <v>1.5761264489620519</v>
      </c>
      <c r="W123" t="str">
        <f t="shared" si="318"/>
        <v>23 Teaching and other educational professionals</v>
      </c>
      <c r="X123" s="27">
        <f t="shared" si="303"/>
        <v>-1.0334066144061289</v>
      </c>
      <c r="Y123" s="27">
        <f t="shared" si="303"/>
        <v>0.80843832785509306</v>
      </c>
      <c r="Z123" s="27">
        <f t="shared" si="303"/>
        <v>-1.2699390930852923</v>
      </c>
      <c r="AA123" s="27">
        <f t="shared" si="303"/>
        <v>-0.78099648446286229</v>
      </c>
      <c r="AB123" s="27">
        <f t="shared" si="304"/>
        <v>-2.0509355775481546</v>
      </c>
      <c r="AH123" t="str">
        <f t="shared" si="319"/>
        <v>23 Teaching and other educational professionals</v>
      </c>
      <c r="AI123" s="27">
        <f t="shared" si="305"/>
        <v>-0.38118685865166108</v>
      </c>
      <c r="AJ123" s="27">
        <f t="shared" si="305"/>
        <v>5.7428010192840939E-3</v>
      </c>
      <c r="AK123" s="27">
        <f t="shared" si="305"/>
        <v>-0.22050699508513194</v>
      </c>
      <c r="AL123" s="27">
        <f t="shared" si="305"/>
        <v>7.1498581516477311E-3</v>
      </c>
      <c r="AM123" s="27">
        <f t="shared" si="306"/>
        <v>-0.21335713693348421</v>
      </c>
      <c r="AS123" t="str">
        <f t="shared" si="320"/>
        <v>23 Teaching and other educational professionals</v>
      </c>
      <c r="AT123" s="27">
        <f t="shared" si="307"/>
        <v>-3.3419729165722389E-2</v>
      </c>
      <c r="AU123" s="27">
        <f t="shared" si="307"/>
        <v>5.5089084618895889E-2</v>
      </c>
      <c r="AV123" s="27">
        <f t="shared" si="307"/>
        <v>-5.1005413363766516E-2</v>
      </c>
      <c r="AW123" s="27">
        <f t="shared" si="307"/>
        <v>-1.4478155233754314E-2</v>
      </c>
      <c r="AX123" s="27">
        <f t="shared" si="308"/>
        <v>-6.548356859752083E-2</v>
      </c>
      <c r="BD123" t="str">
        <f t="shared" si="321"/>
        <v>23 Teaching and other educational professionals</v>
      </c>
      <c r="BE123" s="27">
        <f t="shared" si="309"/>
        <v>7.9941302978665529E-2</v>
      </c>
      <c r="BF123" s="27">
        <f t="shared" si="309"/>
        <v>0.14051977411367766</v>
      </c>
      <c r="BG123" s="27">
        <f t="shared" si="309"/>
        <v>-0.11033157063745136</v>
      </c>
      <c r="BH123" s="27">
        <f t="shared" si="309"/>
        <v>0.14579872797168647</v>
      </c>
      <c r="BI123" s="27">
        <f t="shared" si="310"/>
        <v>3.5467157334235111E-2</v>
      </c>
      <c r="BO123" t="str">
        <f t="shared" si="322"/>
        <v>23 Teaching and other educational professionals</v>
      </c>
      <c r="BP123" s="27">
        <f t="shared" si="311"/>
        <v>-1.9102934557961415E-2</v>
      </c>
      <c r="BQ123" s="27">
        <f t="shared" si="311"/>
        <v>9.5948918824334761E-2</v>
      </c>
      <c r="BR123" s="27">
        <f t="shared" si="311"/>
        <v>-0.16117473199925336</v>
      </c>
      <c r="BS123" s="27">
        <f t="shared" si="311"/>
        <v>-0.11653781569987098</v>
      </c>
      <c r="BT123" s="27">
        <f t="shared" si="312"/>
        <v>-0.27771254769912435</v>
      </c>
      <c r="BZ123" t="str">
        <f t="shared" si="323"/>
        <v>23 Teaching and other educational professionals</v>
      </c>
      <c r="CA123" s="68">
        <f t="shared" si="313"/>
        <v>-7.8156504275893934E-2</v>
      </c>
      <c r="CB123" s="68">
        <f t="shared" si="313"/>
        <v>8.9328940121445877E-2</v>
      </c>
      <c r="CC123" s="68">
        <f t="shared" si="313"/>
        <v>-6.6573096562329903E-2</v>
      </c>
      <c r="CD123" s="68">
        <f t="shared" si="313"/>
        <v>-0.14784457235931725</v>
      </c>
      <c r="CE123" s="68">
        <f t="shared" si="314"/>
        <v>-0.21441766892164715</v>
      </c>
      <c r="CK123" t="str">
        <f t="shared" si="324"/>
        <v>23 Teaching and other educational professionals</v>
      </c>
      <c r="CL123" s="68">
        <f t="shared" si="315"/>
        <v>3.0198132646586787E-2</v>
      </c>
      <c r="CM123" s="68">
        <f t="shared" si="315"/>
        <v>2.1114207408870656E-2</v>
      </c>
      <c r="CN123" s="68">
        <f t="shared" si="315"/>
        <v>2.1991100891581961E-2</v>
      </c>
      <c r="CO123" s="68">
        <f t="shared" si="315"/>
        <v>-3.1157003858491572E-3</v>
      </c>
      <c r="CP123" s="68">
        <f t="shared" si="316"/>
        <v>1.8875400505732803E-2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0.12153796809208123</v>
      </c>
      <c r="C124" s="27">
        <f t="shared" si="299"/>
        <v>8.9585500006152397E-3</v>
      </c>
      <c r="D124" s="27">
        <f t="shared" si="299"/>
        <v>0.10361759206852467</v>
      </c>
      <c r="E124" s="27">
        <f t="shared" si="299"/>
        <v>0.1986703940242226</v>
      </c>
      <c r="F124" s="27">
        <f t="shared" si="300"/>
        <v>0.30228798609274726</v>
      </c>
      <c r="L124" t="str">
        <f t="shared" si="317"/>
        <v>24 Business, media and public service professionals</v>
      </c>
      <c r="M124" s="27">
        <f t="shared" si="301"/>
        <v>1.8570385656290487</v>
      </c>
      <c r="N124" s="27">
        <f t="shared" si="301"/>
        <v>5.1523289228608604E-2</v>
      </c>
      <c r="O124" s="27">
        <f t="shared" si="301"/>
        <v>1.0528275922798631</v>
      </c>
      <c r="P124" s="27">
        <f t="shared" si="301"/>
        <v>2.0247522758508332</v>
      </c>
      <c r="Q124" s="27">
        <f t="shared" si="302"/>
        <v>3.0775798681306963</v>
      </c>
      <c r="W124" t="str">
        <f t="shared" si="318"/>
        <v>24 Business, media and public service professionals</v>
      </c>
      <c r="X124" s="27">
        <f t="shared" si="303"/>
        <v>0.58700923656400406</v>
      </c>
      <c r="Y124" s="27">
        <f t="shared" si="303"/>
        <v>2.1360074725038061</v>
      </c>
      <c r="Z124" s="27">
        <f t="shared" si="303"/>
        <v>0.3381652458718829</v>
      </c>
      <c r="AA124" s="27">
        <f t="shared" si="303"/>
        <v>1.6693493295186279</v>
      </c>
      <c r="AB124" s="27">
        <f t="shared" si="304"/>
        <v>2.0075145753905108</v>
      </c>
      <c r="AH124" t="str">
        <f t="shared" si="319"/>
        <v>24 Business, media and public service professionals</v>
      </c>
      <c r="AI124" s="27">
        <f t="shared" si="305"/>
        <v>-0.10159186021227318</v>
      </c>
      <c r="AJ124" s="27">
        <f t="shared" si="305"/>
        <v>0.18620691414652368</v>
      </c>
      <c r="AK124" s="27">
        <f t="shared" si="305"/>
        <v>-9.0961754459475186E-2</v>
      </c>
      <c r="AL124" s="27">
        <f t="shared" si="305"/>
        <v>0.13486647182721456</v>
      </c>
      <c r="AM124" s="27">
        <f t="shared" si="306"/>
        <v>4.3904717367739376E-2</v>
      </c>
      <c r="AS124" t="str">
        <f t="shared" si="320"/>
        <v>24 Business, media and public service professionals</v>
      </c>
      <c r="AT124" s="27">
        <f t="shared" si="307"/>
        <v>-4.2612869105597362E-2</v>
      </c>
      <c r="AU124" s="27">
        <f t="shared" si="307"/>
        <v>0.43164464919862056</v>
      </c>
      <c r="AV124" s="27">
        <f t="shared" si="307"/>
        <v>2.8374611366955405E-2</v>
      </c>
      <c r="AW124" s="27">
        <f t="shared" si="307"/>
        <v>0.31476085266575748</v>
      </c>
      <c r="AX124" s="27">
        <f t="shared" si="308"/>
        <v>0.34313546403271289</v>
      </c>
      <c r="BD124" t="str">
        <f t="shared" si="321"/>
        <v>24 Business, media and public service professionals</v>
      </c>
      <c r="BE124" s="27">
        <f t="shared" si="309"/>
        <v>0.87466734065429064</v>
      </c>
      <c r="BF124" s="27">
        <f t="shared" si="309"/>
        <v>0.40520965155116517</v>
      </c>
      <c r="BG124" s="27">
        <f t="shared" si="309"/>
        <v>0.1383310367387125</v>
      </c>
      <c r="BH124" s="27">
        <f t="shared" si="309"/>
        <v>0.56194465029701046</v>
      </c>
      <c r="BI124" s="27">
        <f t="shared" si="310"/>
        <v>0.70027568703572296</v>
      </c>
      <c r="BO124" t="str">
        <f t="shared" si="322"/>
        <v>24 Business, media and public service professionals</v>
      </c>
      <c r="BP124" s="27">
        <f t="shared" si="311"/>
        <v>0.24921499288410809</v>
      </c>
      <c r="BQ124" s="27">
        <f t="shared" si="311"/>
        <v>0.31079097679582635</v>
      </c>
      <c r="BR124" s="27">
        <f t="shared" si="311"/>
        <v>-0.36206400521961335</v>
      </c>
      <c r="BS124" s="27">
        <f t="shared" si="311"/>
        <v>-0.46437215217005701</v>
      </c>
      <c r="BT124" s="27">
        <f t="shared" si="312"/>
        <v>-0.82643615738967036</v>
      </c>
      <c r="BZ124" t="str">
        <f t="shared" si="323"/>
        <v>24 Business, media and public service professionals</v>
      </c>
      <c r="CA124" s="68">
        <f t="shared" si="313"/>
        <v>5.6543169430838036E-2</v>
      </c>
      <c r="CB124" s="68">
        <f t="shared" si="313"/>
        <v>0.33246018805449196</v>
      </c>
      <c r="CC124" s="68">
        <f t="shared" si="313"/>
        <v>-0.14521940972736114</v>
      </c>
      <c r="CD124" s="68">
        <f t="shared" si="313"/>
        <v>-0.64444628048090591</v>
      </c>
      <c r="CE124" s="68">
        <f t="shared" si="314"/>
        <v>-0.78966569020826705</v>
      </c>
      <c r="CK124" t="str">
        <f t="shared" si="324"/>
        <v>24 Business, media and public service professionals</v>
      </c>
      <c r="CL124" s="68">
        <f t="shared" si="315"/>
        <v>9.3471098303013811E-2</v>
      </c>
      <c r="CM124" s="68">
        <f t="shared" si="315"/>
        <v>-3.9364026706330546E-3</v>
      </c>
      <c r="CN124" s="68">
        <f t="shared" si="315"/>
        <v>7.2032883983638107E-2</v>
      </c>
      <c r="CO124" s="68">
        <f t="shared" si="315"/>
        <v>-4.8347942435147118E-2</v>
      </c>
      <c r="CP124" s="68">
        <f t="shared" si="316"/>
        <v>2.368494154849099E-2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4.8096245185566752E-2</v>
      </c>
      <c r="C125" s="27">
        <f t="shared" si="299"/>
        <v>1.4353327047737785E-3</v>
      </c>
      <c r="D125" s="27">
        <f t="shared" si="299"/>
        <v>2.6208440009518108E-2</v>
      </c>
      <c r="E125" s="27">
        <f t="shared" si="299"/>
        <v>8.202611455148226E-2</v>
      </c>
      <c r="F125" s="27">
        <f t="shared" si="300"/>
        <v>0.10823455456100037</v>
      </c>
      <c r="L125" t="str">
        <f t="shared" si="317"/>
        <v>31 Science, engineering and technology associate professionals</v>
      </c>
      <c r="M125" s="27">
        <f t="shared" si="301"/>
        <v>0.25068584651785419</v>
      </c>
      <c r="N125" s="27">
        <f t="shared" si="301"/>
        <v>1.8597080936786026E-2</v>
      </c>
      <c r="O125" s="27">
        <f t="shared" si="301"/>
        <v>0.12512287638647468</v>
      </c>
      <c r="P125" s="27">
        <f t="shared" si="301"/>
        <v>0.3969158300913822</v>
      </c>
      <c r="Q125" s="27">
        <f t="shared" si="302"/>
        <v>0.52203870647785688</v>
      </c>
      <c r="W125" t="str">
        <f t="shared" si="318"/>
        <v>31 Science, engineering and technology associate professionals</v>
      </c>
      <c r="X125" s="27">
        <f t="shared" si="303"/>
        <v>0.16593609264675657</v>
      </c>
      <c r="Y125" s="27">
        <f t="shared" si="303"/>
        <v>0.32924622566886397</v>
      </c>
      <c r="Z125" s="27">
        <f t="shared" si="303"/>
        <v>-4.7882781599233315E-2</v>
      </c>
      <c r="AA125" s="27">
        <f t="shared" si="303"/>
        <v>0.33705362611398781</v>
      </c>
      <c r="AB125" s="27">
        <f t="shared" si="304"/>
        <v>0.2891708445147545</v>
      </c>
      <c r="AH125" t="str">
        <f t="shared" si="319"/>
        <v>31 Science, engineering and technology associate professionals</v>
      </c>
      <c r="AI125" s="27">
        <f t="shared" si="305"/>
        <v>7.3375807758455092E-3</v>
      </c>
      <c r="AJ125" s="27">
        <f t="shared" si="305"/>
        <v>7.8172964097697417E-2</v>
      </c>
      <c r="AK125" s="27">
        <f t="shared" si="305"/>
        <v>1.7346044790248261E-2</v>
      </c>
      <c r="AL125" s="27">
        <f t="shared" si="305"/>
        <v>0.13818212379365064</v>
      </c>
      <c r="AM125" s="27">
        <f t="shared" si="306"/>
        <v>0.1555281685838989</v>
      </c>
      <c r="AS125" t="str">
        <f t="shared" si="320"/>
        <v>31 Science, engineering and technology associate professionals</v>
      </c>
      <c r="AT125" s="27">
        <f t="shared" si="307"/>
        <v>-7.4603691135845862E-2</v>
      </c>
      <c r="AU125" s="27">
        <f t="shared" si="307"/>
        <v>0.20343815716362912</v>
      </c>
      <c r="AV125" s="27">
        <f t="shared" si="307"/>
        <v>-0.16349510064927386</v>
      </c>
      <c r="AW125" s="27">
        <f t="shared" si="307"/>
        <v>5.9588993093953713E-2</v>
      </c>
      <c r="AX125" s="27">
        <f t="shared" si="308"/>
        <v>-0.10390610755532015</v>
      </c>
      <c r="BD125" t="str">
        <f t="shared" si="321"/>
        <v>31 Science, engineering and technology associate professionals</v>
      </c>
      <c r="BE125" s="27">
        <f t="shared" si="309"/>
        <v>0.40626356827250443</v>
      </c>
      <c r="BF125" s="27">
        <f t="shared" si="309"/>
        <v>0.16323183575136824</v>
      </c>
      <c r="BG125" s="27">
        <f t="shared" si="309"/>
        <v>-0.2794246477183755</v>
      </c>
      <c r="BH125" s="27">
        <f t="shared" si="309"/>
        <v>-4.6750250356132561E-2</v>
      </c>
      <c r="BI125" s="27">
        <f t="shared" si="310"/>
        <v>-0.32617489807450806</v>
      </c>
      <c r="BO125" t="str">
        <f t="shared" si="322"/>
        <v>31 Science, engineering and technology associate professionals</v>
      </c>
      <c r="BP125" s="27">
        <f t="shared" si="311"/>
        <v>0.21300793826473008</v>
      </c>
      <c r="BQ125" s="27">
        <f t="shared" si="311"/>
        <v>0.11517542280775594</v>
      </c>
      <c r="BR125" s="27">
        <f t="shared" si="311"/>
        <v>-0.22663373742471959</v>
      </c>
      <c r="BS125" s="27">
        <f t="shared" si="311"/>
        <v>-6.674710800823358E-2</v>
      </c>
      <c r="BT125" s="27">
        <f t="shared" si="312"/>
        <v>-0.29338084543295317</v>
      </c>
      <c r="BZ125" t="str">
        <f t="shared" si="323"/>
        <v>31 Science, engineering and technology associate professionals</v>
      </c>
      <c r="CA125" s="68">
        <f t="shared" si="313"/>
        <v>0.1099967466574896</v>
      </c>
      <c r="CB125" s="68">
        <f t="shared" si="313"/>
        <v>0.21064979084266544</v>
      </c>
      <c r="CC125" s="68">
        <f t="shared" si="313"/>
        <v>-0.2482123637206215</v>
      </c>
      <c r="CD125" s="68">
        <f t="shared" si="313"/>
        <v>-0.21256347303225787</v>
      </c>
      <c r="CE125" s="68">
        <f t="shared" si="314"/>
        <v>-0.46077583675287936</v>
      </c>
      <c r="CK125" t="str">
        <f t="shared" si="324"/>
        <v>31 Science, engineering and technology associate professionals</v>
      </c>
      <c r="CL125" s="68">
        <f t="shared" si="315"/>
        <v>5.8474260815328138E-2</v>
      </c>
      <c r="CM125" s="68">
        <f t="shared" si="315"/>
        <v>2.7088764508560209E-2</v>
      </c>
      <c r="CN125" s="68">
        <f t="shared" si="315"/>
        <v>4.2463218447813894E-2</v>
      </c>
      <c r="CO125" s="68">
        <f t="shared" si="315"/>
        <v>1.4651978581285252E-2</v>
      </c>
      <c r="CP125" s="68">
        <f t="shared" si="316"/>
        <v>5.7115197029099146E-2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2.0939911619333174E-2</v>
      </c>
      <c r="C126" s="27">
        <f t="shared" si="299"/>
        <v>-1.4756507913321712E-2</v>
      </c>
      <c r="D126" s="27">
        <f t="shared" si="299"/>
        <v>3.3756953616535627E-2</v>
      </c>
      <c r="E126" s="27">
        <f t="shared" si="299"/>
        <v>4.2609248064336011E-2</v>
      </c>
      <c r="F126" s="27">
        <f t="shared" si="300"/>
        <v>7.6366201680871632E-2</v>
      </c>
      <c r="L126" t="str">
        <f t="shared" si="317"/>
        <v>32 Health and social care associate professionals</v>
      </c>
      <c r="M126" s="27">
        <f t="shared" si="301"/>
        <v>0.40727752933254646</v>
      </c>
      <c r="N126" s="27">
        <f t="shared" si="301"/>
        <v>-0.14734702290224022</v>
      </c>
      <c r="O126" s="27">
        <f t="shared" si="301"/>
        <v>0.84681007010749787</v>
      </c>
      <c r="P126" s="27">
        <f t="shared" si="301"/>
        <v>0.88849650966799665</v>
      </c>
      <c r="Q126" s="27">
        <f t="shared" si="302"/>
        <v>1.7353065797754945</v>
      </c>
      <c r="W126" t="str">
        <f t="shared" si="318"/>
        <v>32 Health and social care associate professionals</v>
      </c>
      <c r="X126" s="27">
        <f t="shared" si="303"/>
        <v>0.45717657430975978</v>
      </c>
      <c r="Y126" s="27">
        <f t="shared" si="303"/>
        <v>0.11164389702548405</v>
      </c>
      <c r="Z126" s="27">
        <f t="shared" si="303"/>
        <v>2.2675643491989783</v>
      </c>
      <c r="AA126" s="27">
        <f t="shared" si="303"/>
        <v>2.0557860701447215</v>
      </c>
      <c r="AB126" s="27">
        <f t="shared" si="304"/>
        <v>4.3233504193436998</v>
      </c>
      <c r="AH126" t="str">
        <f t="shared" si="319"/>
        <v>32 Health and social care associate professionals</v>
      </c>
      <c r="AI126" s="27">
        <f t="shared" si="305"/>
        <v>-0.20685272767999185</v>
      </c>
      <c r="AJ126" s="27">
        <f t="shared" si="305"/>
        <v>-2.6917519278120139E-3</v>
      </c>
      <c r="AK126" s="27">
        <f t="shared" si="305"/>
        <v>0.24266332388242051</v>
      </c>
      <c r="AL126" s="27">
        <f t="shared" si="305"/>
        <v>-0.59733631936438325</v>
      </c>
      <c r="AM126" s="27">
        <f t="shared" si="306"/>
        <v>-0.35467299548196274</v>
      </c>
      <c r="AS126" t="str">
        <f t="shared" si="320"/>
        <v>32 Health and social care associate professionals</v>
      </c>
      <c r="AT126" s="27">
        <f t="shared" si="307"/>
        <v>6.2210046632749816E-2</v>
      </c>
      <c r="AU126" s="27">
        <f t="shared" si="307"/>
        <v>4.6616268477184697E-2</v>
      </c>
      <c r="AV126" s="27">
        <f t="shared" si="307"/>
        <v>0.23032912279870638</v>
      </c>
      <c r="AW126" s="27">
        <f t="shared" si="307"/>
        <v>0.16989414946048909</v>
      </c>
      <c r="AX126" s="27">
        <f t="shared" si="308"/>
        <v>0.40022327225919546</v>
      </c>
      <c r="BD126" t="str">
        <f t="shared" si="321"/>
        <v>32 Health and social care associate professionals</v>
      </c>
      <c r="BE126" s="27">
        <f t="shared" si="309"/>
        <v>0.36679043397451871</v>
      </c>
      <c r="BF126" s="27">
        <f t="shared" si="309"/>
        <v>0.17602595637773066</v>
      </c>
      <c r="BG126" s="27">
        <f t="shared" si="309"/>
        <v>1.2158990788863955</v>
      </c>
      <c r="BH126" s="27">
        <f t="shared" si="309"/>
        <v>0.66914510207207112</v>
      </c>
      <c r="BI126" s="27">
        <f t="shared" si="310"/>
        <v>1.8850441809584666</v>
      </c>
      <c r="BO126" t="str">
        <f t="shared" si="322"/>
        <v>32 Health and social care associate professionals</v>
      </c>
      <c r="BP126" s="27">
        <f t="shared" si="311"/>
        <v>0.16835394218047162</v>
      </c>
      <c r="BQ126" s="27">
        <f t="shared" si="311"/>
        <v>4.063199982386001E-2</v>
      </c>
      <c r="BR126" s="27">
        <f t="shared" si="311"/>
        <v>0.55952645902883291</v>
      </c>
      <c r="BS126" s="27">
        <f t="shared" si="311"/>
        <v>-0.35671374981921256</v>
      </c>
      <c r="BT126" s="27">
        <f t="shared" si="312"/>
        <v>0.20281270920962036</v>
      </c>
      <c r="BZ126" t="str">
        <f t="shared" si="323"/>
        <v>32 Health and social care associate professionals</v>
      </c>
      <c r="CA126" s="68">
        <f t="shared" si="313"/>
        <v>-0.14084222615279396</v>
      </c>
      <c r="CB126" s="68">
        <f t="shared" si="313"/>
        <v>4.1678896777362362E-3</v>
      </c>
      <c r="CC126" s="68">
        <f t="shared" si="313"/>
        <v>0.2038721487316259</v>
      </c>
      <c r="CD126" s="68">
        <f t="shared" si="313"/>
        <v>-0.19706899267754346</v>
      </c>
      <c r="CE126" s="68">
        <f t="shared" si="314"/>
        <v>6.8031560540824376E-3</v>
      </c>
      <c r="CK126" t="str">
        <f t="shared" si="324"/>
        <v>32 Health and social care associate professionals</v>
      </c>
      <c r="CL126" s="68">
        <f t="shared" si="315"/>
        <v>6.3575079383034125E-3</v>
      </c>
      <c r="CM126" s="68">
        <f t="shared" si="315"/>
        <v>-1.7331055863056138E-3</v>
      </c>
      <c r="CN126" s="68">
        <f t="shared" si="315"/>
        <v>4.5570774582979381E-2</v>
      </c>
      <c r="CO126" s="68">
        <f t="shared" si="315"/>
        <v>1.378933336268591E-2</v>
      </c>
      <c r="CP126" s="68">
        <f t="shared" si="316"/>
        <v>5.9360107945665291E-2</v>
      </c>
    </row>
    <row r="127" spans="1:94" x14ac:dyDescent="0.2">
      <c r="A127" t="str">
        <f t="shared" si="298"/>
        <v>33 Protective service occupations</v>
      </c>
      <c r="B127" s="27">
        <f t="shared" si="299"/>
        <v>5.5123036971000197E-3</v>
      </c>
      <c r="C127" s="27">
        <f t="shared" si="299"/>
        <v>-1.3127323597642189E-3</v>
      </c>
      <c r="D127" s="27">
        <f t="shared" si="299"/>
        <v>3.2440556542114619E-3</v>
      </c>
      <c r="E127" s="27">
        <f t="shared" si="299"/>
        <v>1.3182792845471039E-2</v>
      </c>
      <c r="F127" s="27">
        <f t="shared" si="300"/>
        <v>1.6426848499682501E-2</v>
      </c>
      <c r="L127" t="str">
        <f t="shared" si="317"/>
        <v>33 Protective service occupations</v>
      </c>
      <c r="M127" s="27">
        <f t="shared" si="301"/>
        <v>5.4679181304892494E-2</v>
      </c>
      <c r="N127" s="27">
        <f t="shared" si="301"/>
        <v>3.1419691506351377E-3</v>
      </c>
      <c r="O127" s="27">
        <f t="shared" si="301"/>
        <v>1.654950368093816E-2</v>
      </c>
      <c r="P127" s="27">
        <f t="shared" si="301"/>
        <v>0.1450970377061076</v>
      </c>
      <c r="Q127" s="27">
        <f t="shared" si="302"/>
        <v>0.16164654138704576</v>
      </c>
      <c r="W127" t="str">
        <f t="shared" si="318"/>
        <v>33 Protective service occupations</v>
      </c>
      <c r="X127" s="27">
        <f t="shared" si="303"/>
        <v>2.4020256088276071E-2</v>
      </c>
      <c r="Y127" s="27">
        <f t="shared" si="303"/>
        <v>0.22567869972500487</v>
      </c>
      <c r="Z127" s="27">
        <f t="shared" si="303"/>
        <v>-0.10478402474949622</v>
      </c>
      <c r="AA127" s="27">
        <f t="shared" si="303"/>
        <v>0.44976661870491141</v>
      </c>
      <c r="AB127" s="27">
        <f t="shared" si="304"/>
        <v>0.3449825939554152</v>
      </c>
      <c r="AH127" t="str">
        <f t="shared" si="319"/>
        <v>33 Protective service occupations</v>
      </c>
      <c r="AI127" s="27">
        <f t="shared" si="305"/>
        <v>-4.550794355139276E-3</v>
      </c>
      <c r="AJ127" s="27">
        <f t="shared" si="305"/>
        <v>7.5499149846947555E-2</v>
      </c>
      <c r="AK127" s="27">
        <f t="shared" si="305"/>
        <v>-3.1939571377086529E-2</v>
      </c>
      <c r="AL127" s="27">
        <f t="shared" si="305"/>
        <v>9.8235756479349234E-2</v>
      </c>
      <c r="AM127" s="27">
        <f t="shared" si="306"/>
        <v>6.6296185102262706E-2</v>
      </c>
      <c r="AS127" t="str">
        <f t="shared" si="320"/>
        <v>33 Protective service occupations</v>
      </c>
      <c r="AT127" s="27">
        <f t="shared" si="307"/>
        <v>-4.932237437042325E-2</v>
      </c>
      <c r="AU127" s="27">
        <f t="shared" si="307"/>
        <v>4.0609189523884259E-2</v>
      </c>
      <c r="AV127" s="27">
        <f t="shared" si="307"/>
        <v>-6.5176953058584369E-2</v>
      </c>
      <c r="AW127" s="27">
        <f t="shared" si="307"/>
        <v>2.2121284265842894E-2</v>
      </c>
      <c r="AX127" s="27">
        <f t="shared" si="308"/>
        <v>-4.3055668792741475E-2</v>
      </c>
      <c r="BD127" t="str">
        <f t="shared" si="321"/>
        <v>33 Protective service occupations</v>
      </c>
      <c r="BE127" s="27">
        <f t="shared" si="309"/>
        <v>5.2248607170361838E-2</v>
      </c>
      <c r="BF127" s="27">
        <f t="shared" si="309"/>
        <v>-4.7225686915300491E-2</v>
      </c>
      <c r="BG127" s="27">
        <f t="shared" si="309"/>
        <v>-0.11382086253475698</v>
      </c>
      <c r="BH127" s="27">
        <f t="shared" si="309"/>
        <v>-1.4868083551615063E-2</v>
      </c>
      <c r="BI127" s="27">
        <f t="shared" si="310"/>
        <v>-0.12868894608637205</v>
      </c>
      <c r="BO127" t="str">
        <f t="shared" si="322"/>
        <v>33 Protective service occupations</v>
      </c>
      <c r="BP127" s="27">
        <f t="shared" si="311"/>
        <v>2.0702534889801338E-2</v>
      </c>
      <c r="BQ127" s="27">
        <f t="shared" si="311"/>
        <v>-4.2500564902930416E-2</v>
      </c>
      <c r="BR127" s="27">
        <f t="shared" si="311"/>
        <v>-0.30108382998606187</v>
      </c>
      <c r="BS127" s="27">
        <f t="shared" si="311"/>
        <v>-0.2250616290230697</v>
      </c>
      <c r="BT127" s="27">
        <f t="shared" si="312"/>
        <v>-0.52614545900913157</v>
      </c>
      <c r="BZ127" t="str">
        <f t="shared" si="323"/>
        <v>33 Protective service occupations</v>
      </c>
      <c r="CA127" s="68">
        <f t="shared" si="313"/>
        <v>-9.8808019575416406E-2</v>
      </c>
      <c r="CB127" s="68">
        <f t="shared" si="313"/>
        <v>4.1787097355987179E-2</v>
      </c>
      <c r="CC127" s="68">
        <f t="shared" si="313"/>
        <v>-0.16916092325822951</v>
      </c>
      <c r="CD127" s="68">
        <f t="shared" si="313"/>
        <v>-0.15876693673456393</v>
      </c>
      <c r="CE127" s="68">
        <f t="shared" si="314"/>
        <v>-0.32792785999279345</v>
      </c>
      <c r="CK127" t="str">
        <f t="shared" si="324"/>
        <v>33 Protective service occupations</v>
      </c>
      <c r="CL127" s="68">
        <f t="shared" si="315"/>
        <v>-1.7270476924995337E-2</v>
      </c>
      <c r="CM127" s="68">
        <f t="shared" si="315"/>
        <v>-1.314713425726316E-2</v>
      </c>
      <c r="CN127" s="68">
        <f t="shared" si="315"/>
        <v>-1.3366379059747524E-2</v>
      </c>
      <c r="CO127" s="68">
        <f t="shared" si="315"/>
        <v>-4.9170795822875882E-2</v>
      </c>
      <c r="CP127" s="68">
        <f t="shared" si="316"/>
        <v>-6.2537174882623406E-2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3.0102446515894138E-2</v>
      </c>
      <c r="C128" s="27">
        <f t="shared" si="299"/>
        <v>4.6340184383588251E-3</v>
      </c>
      <c r="D128" s="27">
        <f t="shared" si="299"/>
        <v>5.0663072853895236E-3</v>
      </c>
      <c r="E128" s="27">
        <f t="shared" si="299"/>
        <v>2.5366997728306084E-2</v>
      </c>
      <c r="F128" s="27">
        <f t="shared" si="300"/>
        <v>3.0433305013695608E-2</v>
      </c>
      <c r="L128" t="str">
        <f t="shared" si="317"/>
        <v>34 Culture, media and sports occupations</v>
      </c>
      <c r="M128" s="27">
        <f t="shared" si="301"/>
        <v>0.35848608960523665</v>
      </c>
      <c r="N128" s="27">
        <f t="shared" si="301"/>
        <v>-0.10288100105765485</v>
      </c>
      <c r="O128" s="27">
        <f t="shared" si="301"/>
        <v>-2.4236833399576829E-2</v>
      </c>
      <c r="P128" s="27">
        <f t="shared" si="301"/>
        <v>0.28909079405201998</v>
      </c>
      <c r="Q128" s="27">
        <f t="shared" si="302"/>
        <v>0.26485396065244315</v>
      </c>
      <c r="W128" t="str">
        <f t="shared" si="318"/>
        <v>34 Culture, media and sports occupations</v>
      </c>
      <c r="X128" s="27">
        <f t="shared" si="303"/>
        <v>-0.17579386444244172</v>
      </c>
      <c r="Y128" s="27">
        <f t="shared" si="303"/>
        <v>0.27461255296137299</v>
      </c>
      <c r="Z128" s="27">
        <f t="shared" si="303"/>
        <v>-0.3350855349480617</v>
      </c>
      <c r="AA128" s="27">
        <f t="shared" si="303"/>
        <v>0.15465021399252921</v>
      </c>
      <c r="AB128" s="27">
        <f t="shared" si="304"/>
        <v>-0.1804353209555325</v>
      </c>
      <c r="AH128" t="str">
        <f t="shared" si="319"/>
        <v>34 Culture, media and sports occupations</v>
      </c>
      <c r="AI128" s="27">
        <f t="shared" si="305"/>
        <v>4.0835710823421967E-3</v>
      </c>
      <c r="AJ128" s="27">
        <f t="shared" si="305"/>
        <v>6.4431530906404966E-2</v>
      </c>
      <c r="AK128" s="27">
        <f t="shared" si="305"/>
        <v>-4.5100053980069943E-2</v>
      </c>
      <c r="AL128" s="27">
        <f t="shared" si="305"/>
        <v>8.6773364014373633E-2</v>
      </c>
      <c r="AM128" s="27">
        <f t="shared" si="306"/>
        <v>4.167331003430369E-2</v>
      </c>
      <c r="AS128" t="str">
        <f t="shared" si="320"/>
        <v>34 Culture, media and sports occupations</v>
      </c>
      <c r="AT128" s="27">
        <f t="shared" si="307"/>
        <v>-3.6138093208343158E-2</v>
      </c>
      <c r="AU128" s="27">
        <f t="shared" si="307"/>
        <v>3.9509333297078286E-2</v>
      </c>
      <c r="AV128" s="27">
        <f t="shared" si="307"/>
        <v>-7.4015043898662092E-2</v>
      </c>
      <c r="AW128" s="27">
        <f t="shared" si="307"/>
        <v>1.0376239870091564E-2</v>
      </c>
      <c r="AX128" s="27">
        <f t="shared" si="308"/>
        <v>-6.3638804028570528E-2</v>
      </c>
      <c r="BD128" t="str">
        <f t="shared" si="321"/>
        <v>34 Culture, media and sports occupations</v>
      </c>
      <c r="BE128" s="27">
        <f t="shared" si="309"/>
        <v>3.4362323836201414E-2</v>
      </c>
      <c r="BF128" s="27">
        <f t="shared" si="309"/>
        <v>-3.4830940650911968E-2</v>
      </c>
      <c r="BG128" s="27">
        <f t="shared" si="309"/>
        <v>-0.24847691212942813</v>
      </c>
      <c r="BH128" s="27">
        <f t="shared" si="309"/>
        <v>2.8515488865881178E-2</v>
      </c>
      <c r="BI128" s="27">
        <f t="shared" si="310"/>
        <v>-0.21996142326354695</v>
      </c>
      <c r="BO128" t="str">
        <f t="shared" si="322"/>
        <v>34 Culture, media and sports occupations</v>
      </c>
      <c r="BP128" s="27">
        <f t="shared" si="311"/>
        <v>-0.1056129940160172</v>
      </c>
      <c r="BQ128" s="27">
        <f t="shared" si="311"/>
        <v>-3.0405888745174581E-2</v>
      </c>
      <c r="BR128" s="27">
        <f t="shared" si="311"/>
        <v>-0.17631325300115436</v>
      </c>
      <c r="BS128" s="27">
        <f t="shared" si="311"/>
        <v>-0.1238229816729948</v>
      </c>
      <c r="BT128" s="27">
        <f t="shared" si="312"/>
        <v>-0.30013623467414918</v>
      </c>
      <c r="BZ128" t="str">
        <f t="shared" si="323"/>
        <v>34 Culture, media and sports occupations</v>
      </c>
      <c r="CA128" s="68">
        <f t="shared" si="313"/>
        <v>-7.5360364611875064E-2</v>
      </c>
      <c r="CB128" s="68">
        <f t="shared" si="313"/>
        <v>6.9144534961765314E-3</v>
      </c>
      <c r="CC128" s="68">
        <f t="shared" si="313"/>
        <v>-0.11424211021985786</v>
      </c>
      <c r="CD128" s="68">
        <f t="shared" si="313"/>
        <v>-0.12904860584269601</v>
      </c>
      <c r="CE128" s="68">
        <f t="shared" si="314"/>
        <v>-0.24329071606255387</v>
      </c>
      <c r="CK128" t="str">
        <f t="shared" si="324"/>
        <v>34 Culture, media and sports occupations</v>
      </c>
      <c r="CL128" s="68">
        <f t="shared" si="315"/>
        <v>3.4668807039778343E-2</v>
      </c>
      <c r="CM128" s="68">
        <f t="shared" si="315"/>
        <v>-1.1858106452161982E-2</v>
      </c>
      <c r="CN128" s="68">
        <f t="shared" si="315"/>
        <v>3.3932974181668241E-3</v>
      </c>
      <c r="CO128" s="68">
        <f t="shared" si="315"/>
        <v>-1.985896042621807E-2</v>
      </c>
      <c r="CP128" s="68">
        <f t="shared" si="316"/>
        <v>-1.6465663008051246E-2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6.0027868887645774E-2</v>
      </c>
      <c r="C129" s="27">
        <f t="shared" si="299"/>
        <v>-9.8086574759030376E-3</v>
      </c>
      <c r="D129" s="27">
        <f t="shared" si="299"/>
        <v>6.4723667327268697E-2</v>
      </c>
      <c r="E129" s="27">
        <f t="shared" si="299"/>
        <v>0.13181589240363317</v>
      </c>
      <c r="F129" s="27">
        <f t="shared" si="300"/>
        <v>0.19653955973090187</v>
      </c>
      <c r="L129" t="str">
        <f t="shared" si="317"/>
        <v>35 Business and public service associate professionals</v>
      </c>
      <c r="M129" s="27">
        <f t="shared" si="301"/>
        <v>0.91499221633866812</v>
      </c>
      <c r="N129" s="27">
        <f t="shared" si="301"/>
        <v>-0.17965566122305177</v>
      </c>
      <c r="O129" s="27">
        <f t="shared" si="301"/>
        <v>0.6195561775710039</v>
      </c>
      <c r="P129" s="27">
        <f t="shared" si="301"/>
        <v>1.1258549147072059</v>
      </c>
      <c r="Q129" s="27">
        <f t="shared" si="302"/>
        <v>1.7454110922782098</v>
      </c>
      <c r="W129" t="str">
        <f t="shared" si="318"/>
        <v>35 Business and public service associate professionals</v>
      </c>
      <c r="X129" s="27">
        <f t="shared" si="303"/>
        <v>6.4631235899786255E-2</v>
      </c>
      <c r="Y129" s="27">
        <f t="shared" si="303"/>
        <v>0.79538799992237585</v>
      </c>
      <c r="Z129" s="27">
        <f t="shared" si="303"/>
        <v>0.32148025680654957</v>
      </c>
      <c r="AA129" s="27">
        <f t="shared" si="303"/>
        <v>0.96483554170095154</v>
      </c>
      <c r="AB129" s="27">
        <f t="shared" si="304"/>
        <v>1.2863157985075011</v>
      </c>
      <c r="AH129" t="str">
        <f t="shared" si="319"/>
        <v>35 Business and public service associate professionals</v>
      </c>
      <c r="AI129" s="27">
        <f t="shared" si="305"/>
        <v>1.2625710220560471E-2</v>
      </c>
      <c r="AJ129" s="27">
        <f t="shared" si="305"/>
        <v>0.33721766526857078</v>
      </c>
      <c r="AK129" s="27">
        <f t="shared" si="305"/>
        <v>0.14016952814904959</v>
      </c>
      <c r="AL129" s="27">
        <f t="shared" si="305"/>
        <v>0.49530037418986606</v>
      </c>
      <c r="AM129" s="27">
        <f t="shared" si="306"/>
        <v>0.63546990233891565</v>
      </c>
      <c r="AS129" t="str">
        <f t="shared" si="320"/>
        <v>35 Business and public service associate professionals</v>
      </c>
      <c r="AT129" s="27">
        <f t="shared" si="307"/>
        <v>-7.1498968691152909E-2</v>
      </c>
      <c r="AU129" s="27">
        <f t="shared" si="307"/>
        <v>0.31073645673347694</v>
      </c>
      <c r="AV129" s="27">
        <f t="shared" si="307"/>
        <v>5.2454681064729503E-2</v>
      </c>
      <c r="AW129" s="27">
        <f t="shared" si="307"/>
        <v>0.35873341173053586</v>
      </c>
      <c r="AX129" s="27">
        <f t="shared" si="308"/>
        <v>0.41118809279526536</v>
      </c>
      <c r="BD129" t="str">
        <f t="shared" si="321"/>
        <v>35 Business and public service associate professionals</v>
      </c>
      <c r="BE129" s="27">
        <f t="shared" si="309"/>
        <v>0.5605727378371137</v>
      </c>
      <c r="BF129" s="27">
        <f t="shared" si="309"/>
        <v>0.32956727149732057</v>
      </c>
      <c r="BG129" s="27">
        <f t="shared" si="309"/>
        <v>-0.24597805706083697</v>
      </c>
      <c r="BH129" s="27">
        <f t="shared" si="309"/>
        <v>1.3275344890529617E-2</v>
      </c>
      <c r="BI129" s="27">
        <f t="shared" si="310"/>
        <v>-0.23270271217030736</v>
      </c>
      <c r="BO129" t="str">
        <f t="shared" si="322"/>
        <v>35 Business and public service associate professionals</v>
      </c>
      <c r="BP129" s="27">
        <f t="shared" si="311"/>
        <v>9.5978926230199768E-2</v>
      </c>
      <c r="BQ129" s="27">
        <f t="shared" si="311"/>
        <v>0.17064268721375697</v>
      </c>
      <c r="BR129" s="27">
        <f t="shared" si="311"/>
        <v>-0.60782526653255253</v>
      </c>
      <c r="BS129" s="27">
        <f t="shared" si="311"/>
        <v>-0.76483557476047004</v>
      </c>
      <c r="BT129" s="27">
        <f t="shared" si="312"/>
        <v>-1.3726608412930226</v>
      </c>
      <c r="BZ129" t="str">
        <f t="shared" si="323"/>
        <v>35 Business and public service associate professionals</v>
      </c>
      <c r="CA129" s="68">
        <f t="shared" si="313"/>
        <v>-0.22500056887565778</v>
      </c>
      <c r="CB129" s="68">
        <f t="shared" si="313"/>
        <v>0.1005760805791156</v>
      </c>
      <c r="CC129" s="68">
        <f t="shared" si="313"/>
        <v>-0.41043804008191698</v>
      </c>
      <c r="CD129" s="68">
        <f t="shared" si="313"/>
        <v>-0.88331869393967488</v>
      </c>
      <c r="CE129" s="68">
        <f t="shared" si="314"/>
        <v>-1.2937567340215919</v>
      </c>
      <c r="CK129" t="str">
        <f t="shared" si="324"/>
        <v>35 Business and public service associate professionals</v>
      </c>
      <c r="CL129" s="68">
        <f t="shared" si="315"/>
        <v>6.9867303079865217E-2</v>
      </c>
      <c r="CM129" s="68">
        <f t="shared" si="315"/>
        <v>-6.1236463572386324E-2</v>
      </c>
      <c r="CN129" s="68">
        <f t="shared" si="315"/>
        <v>-5.1444927691047471E-2</v>
      </c>
      <c r="CO129" s="68">
        <f t="shared" si="315"/>
        <v>-5.9299100523978299E-2</v>
      </c>
      <c r="CP129" s="68">
        <f t="shared" si="316"/>
        <v>-0.11074402821502577</v>
      </c>
    </row>
    <row r="130" spans="1:94" x14ac:dyDescent="0.2">
      <c r="A130" t="str">
        <f t="shared" si="298"/>
        <v>41 Administrative occupations</v>
      </c>
      <c r="B130" s="27">
        <f t="shared" si="299"/>
        <v>5.4480685199789547E-2</v>
      </c>
      <c r="C130" s="27">
        <f t="shared" si="299"/>
        <v>-2.2532772544792967E-2</v>
      </c>
      <c r="D130" s="27">
        <f t="shared" si="299"/>
        <v>5.6080332080014339E-2</v>
      </c>
      <c r="E130" s="27">
        <f t="shared" si="299"/>
        <v>0.10252216390416347</v>
      </c>
      <c r="F130" s="27">
        <f t="shared" si="300"/>
        <v>0.1586024959841778</v>
      </c>
      <c r="L130" t="str">
        <f t="shared" si="317"/>
        <v>41 Administrative occupations</v>
      </c>
      <c r="M130" s="27">
        <f t="shared" si="301"/>
        <v>0.76060916401331724</v>
      </c>
      <c r="N130" s="27">
        <f t="shared" si="301"/>
        <v>-0.26840492526162674</v>
      </c>
      <c r="O130" s="27">
        <f t="shared" si="301"/>
        <v>0.75720280531424544</v>
      </c>
      <c r="P130" s="27">
        <f t="shared" si="301"/>
        <v>1.1879324117918646</v>
      </c>
      <c r="Q130" s="27">
        <f t="shared" si="302"/>
        <v>1.94513521710611</v>
      </c>
      <c r="W130" t="str">
        <f t="shared" si="318"/>
        <v>41 Administrative occupations</v>
      </c>
      <c r="X130" s="27">
        <f t="shared" si="303"/>
        <v>0.34828515015909289</v>
      </c>
      <c r="Y130" s="27">
        <f t="shared" si="303"/>
        <v>0.52446654422824412</v>
      </c>
      <c r="Z130" s="27">
        <f t="shared" si="303"/>
        <v>1.4688397781792402</v>
      </c>
      <c r="AA130" s="27">
        <f t="shared" si="303"/>
        <v>2.1911696724492327</v>
      </c>
      <c r="AB130" s="27">
        <f t="shared" si="304"/>
        <v>3.6600094506284728</v>
      </c>
      <c r="AH130" t="str">
        <f t="shared" si="319"/>
        <v>41 Administrative occupations</v>
      </c>
      <c r="AI130" s="27">
        <f t="shared" si="305"/>
        <v>0.2017468296418663</v>
      </c>
      <c r="AJ130" s="27">
        <f t="shared" si="305"/>
        <v>0.13577363281602173</v>
      </c>
      <c r="AK130" s="27">
        <f t="shared" si="305"/>
        <v>0.49454118537136527</v>
      </c>
      <c r="AL130" s="27">
        <f t="shared" si="305"/>
        <v>0.83916733664186793</v>
      </c>
      <c r="AM130" s="27">
        <f t="shared" si="306"/>
        <v>1.3337085220132332</v>
      </c>
      <c r="AS130" t="str">
        <f t="shared" si="320"/>
        <v>41 Administrative occupations</v>
      </c>
      <c r="AT130" s="27">
        <f t="shared" si="307"/>
        <v>0.12151043626852465</v>
      </c>
      <c r="AU130" s="27">
        <f t="shared" si="307"/>
        <v>0.14481874936775707</v>
      </c>
      <c r="AV130" s="27">
        <f t="shared" si="307"/>
        <v>0.27753792036056346</v>
      </c>
      <c r="AW130" s="27">
        <f t="shared" si="307"/>
        <v>0.63274371883828096</v>
      </c>
      <c r="AX130" s="27">
        <f t="shared" si="308"/>
        <v>0.91028163919884442</v>
      </c>
      <c r="BD130" t="str">
        <f t="shared" si="321"/>
        <v>41 Administrative occupations</v>
      </c>
      <c r="BE130" s="27">
        <f t="shared" si="309"/>
        <v>0.15752090882235414</v>
      </c>
      <c r="BF130" s="27">
        <f t="shared" si="309"/>
        <v>0.79077350771740029</v>
      </c>
      <c r="BG130" s="27">
        <f t="shared" si="309"/>
        <v>-9.3439164528712482E-2</v>
      </c>
      <c r="BH130" s="27">
        <f t="shared" si="309"/>
        <v>-0.56258863154292627</v>
      </c>
      <c r="BI130" s="27">
        <f t="shared" si="310"/>
        <v>-0.65602779607163875</v>
      </c>
      <c r="BO130" t="str">
        <f t="shared" si="322"/>
        <v>41 Administrative occupations</v>
      </c>
      <c r="BP130" s="27">
        <f t="shared" si="311"/>
        <v>-0.75052461570297879</v>
      </c>
      <c r="BQ130" s="27">
        <f t="shared" si="311"/>
        <v>0.52656395843806614</v>
      </c>
      <c r="BR130" s="27">
        <f t="shared" si="311"/>
        <v>-1.2295929250120832</v>
      </c>
      <c r="BS130" s="27">
        <f t="shared" si="311"/>
        <v>-2.6779627139453845</v>
      </c>
      <c r="BT130" s="27">
        <f t="shared" si="312"/>
        <v>-3.9075556389574677</v>
      </c>
      <c r="BZ130" t="str">
        <f t="shared" si="323"/>
        <v>41 Administrative occupations</v>
      </c>
      <c r="CA130" s="68">
        <f t="shared" si="313"/>
        <v>-1.9302530673110194</v>
      </c>
      <c r="CB130" s="68">
        <f t="shared" si="313"/>
        <v>0.102248674630113</v>
      </c>
      <c r="CC130" s="68">
        <f t="shared" si="313"/>
        <v>-1.081508429468764</v>
      </c>
      <c r="CD130" s="68">
        <f t="shared" si="313"/>
        <v>-2.1910283861604696</v>
      </c>
      <c r="CE130" s="68">
        <f t="shared" si="314"/>
        <v>-3.2725368156292336</v>
      </c>
      <c r="CK130" t="str">
        <f t="shared" si="324"/>
        <v>41 Administrative occupations</v>
      </c>
      <c r="CL130" s="68">
        <f t="shared" si="315"/>
        <v>-8.5014110984354074E-2</v>
      </c>
      <c r="CM130" s="68">
        <f t="shared" si="315"/>
        <v>-0.1602292919053917</v>
      </c>
      <c r="CN130" s="68">
        <f t="shared" si="315"/>
        <v>-8.7657948424286203E-2</v>
      </c>
      <c r="CO130" s="68">
        <f t="shared" si="315"/>
        <v>-0.31043259946142165</v>
      </c>
      <c r="CP130" s="68">
        <f t="shared" si="316"/>
        <v>-0.39809054788570786</v>
      </c>
    </row>
    <row r="131" spans="1:94" x14ac:dyDescent="0.2">
      <c r="A131" t="str">
        <f t="shared" si="298"/>
        <v>42 Secretarial and related occupations</v>
      </c>
      <c r="B131" s="27">
        <f t="shared" si="299"/>
        <v>7.7858727161937095E-3</v>
      </c>
      <c r="C131" s="27">
        <f t="shared" si="299"/>
        <v>-2.5526799964618388E-3</v>
      </c>
      <c r="D131" s="27">
        <f t="shared" si="299"/>
        <v>1.0559183582996356E-2</v>
      </c>
      <c r="E131" s="27">
        <f t="shared" si="299"/>
        <v>1.8238890911560023E-2</v>
      </c>
      <c r="F131" s="27">
        <f t="shared" si="300"/>
        <v>2.8798074494556378E-2</v>
      </c>
      <c r="L131" t="str">
        <f t="shared" si="317"/>
        <v>42 Secretarial and related occupations</v>
      </c>
      <c r="M131" s="27">
        <f t="shared" si="301"/>
        <v>0.12787333356835384</v>
      </c>
      <c r="N131" s="27">
        <f t="shared" si="301"/>
        <v>-7.9363005928699271E-2</v>
      </c>
      <c r="O131" s="27">
        <f t="shared" si="301"/>
        <v>0.1762554895988509</v>
      </c>
      <c r="P131" s="27">
        <f t="shared" si="301"/>
        <v>0.15986190032787773</v>
      </c>
      <c r="Q131" s="27">
        <f t="shared" si="302"/>
        <v>0.33611738992672863</v>
      </c>
      <c r="W131" t="str">
        <f t="shared" si="318"/>
        <v>42 Secretarial and related occupations</v>
      </c>
      <c r="X131" s="27">
        <f t="shared" si="303"/>
        <v>9.9713834240880761E-2</v>
      </c>
      <c r="Y131" s="27">
        <f t="shared" si="303"/>
        <v>7.7788669948675171E-4</v>
      </c>
      <c r="Z131" s="27">
        <f t="shared" si="303"/>
        <v>0.37840062615254322</v>
      </c>
      <c r="AA131" s="27">
        <f t="shared" si="303"/>
        <v>0.59140345590972032</v>
      </c>
      <c r="AB131" s="27">
        <f t="shared" si="304"/>
        <v>0.96980408206226354</v>
      </c>
      <c r="AH131" t="str">
        <f t="shared" si="319"/>
        <v>42 Secretarial and related occupations</v>
      </c>
      <c r="AI131" s="27">
        <f t="shared" si="305"/>
        <v>3.1313455648915522E-2</v>
      </c>
      <c r="AJ131" s="27">
        <f t="shared" si="305"/>
        <v>1.3828311114446046E-2</v>
      </c>
      <c r="AK131" s="27">
        <f t="shared" si="305"/>
        <v>9.2200083619170758E-2</v>
      </c>
      <c r="AL131" s="27">
        <f t="shared" si="305"/>
        <v>3.336763156944933E-2</v>
      </c>
      <c r="AM131" s="27">
        <f t="shared" si="306"/>
        <v>0.12556771518862009</v>
      </c>
      <c r="AS131" t="str">
        <f t="shared" si="320"/>
        <v>42 Secretarial and related occupations</v>
      </c>
      <c r="AT131" s="27">
        <f t="shared" si="307"/>
        <v>6.9279474424823739E-3</v>
      </c>
      <c r="AU131" s="27">
        <f t="shared" si="307"/>
        <v>7.5836139111416512E-3</v>
      </c>
      <c r="AV131" s="27">
        <f t="shared" si="307"/>
        <v>6.4296693786555892E-2</v>
      </c>
      <c r="AW131" s="27">
        <f t="shared" si="307"/>
        <v>-5.1813906019320954E-2</v>
      </c>
      <c r="AX131" s="27">
        <f t="shared" si="308"/>
        <v>1.2482787767234937E-2</v>
      </c>
      <c r="BD131" t="str">
        <f t="shared" si="321"/>
        <v>42 Secretarial and related occupations</v>
      </c>
      <c r="BE131" s="27">
        <f t="shared" si="309"/>
        <v>-3.5886628080535665E-2</v>
      </c>
      <c r="BF131" s="27">
        <f t="shared" si="309"/>
        <v>-3.3264483791706212E-3</v>
      </c>
      <c r="BG131" s="27">
        <f t="shared" si="309"/>
        <v>-0.138520724416753</v>
      </c>
      <c r="BH131" s="27">
        <f t="shared" si="309"/>
        <v>-1.0156065659166453</v>
      </c>
      <c r="BI131" s="27">
        <f t="shared" si="310"/>
        <v>-1.1541272903333983</v>
      </c>
      <c r="BO131" t="str">
        <f t="shared" si="322"/>
        <v>42 Secretarial and related occupations</v>
      </c>
      <c r="BP131" s="27">
        <f t="shared" si="311"/>
        <v>-0.33648827831351014</v>
      </c>
      <c r="BQ131" s="27">
        <f t="shared" si="311"/>
        <v>-1.9328205071672766E-2</v>
      </c>
      <c r="BR131" s="27">
        <f t="shared" si="311"/>
        <v>-0.57608864413105509</v>
      </c>
      <c r="BS131" s="27">
        <f t="shared" si="311"/>
        <v>-1.0681549162648558</v>
      </c>
      <c r="BT131" s="27">
        <f t="shared" si="312"/>
        <v>-1.6442435603959109</v>
      </c>
      <c r="BZ131" t="str">
        <f t="shared" si="323"/>
        <v>42 Secretarial and related occupations</v>
      </c>
      <c r="CA131" s="68">
        <f t="shared" si="313"/>
        <v>-0.61873103602933566</v>
      </c>
      <c r="CB131" s="68">
        <f t="shared" si="313"/>
        <v>-5.0333782079110767E-2</v>
      </c>
      <c r="CC131" s="68">
        <f t="shared" si="313"/>
        <v>-0.72093294447999101</v>
      </c>
      <c r="CD131" s="68">
        <f t="shared" si="313"/>
        <v>-0.68869079414110734</v>
      </c>
      <c r="CE131" s="68">
        <f t="shared" si="314"/>
        <v>-1.4096237386210984</v>
      </c>
      <c r="CK131" t="str">
        <f t="shared" si="324"/>
        <v>42 Secretarial and related occupations</v>
      </c>
      <c r="CL131" s="68">
        <f t="shared" si="315"/>
        <v>1.8650032205866085E-2</v>
      </c>
      <c r="CM131" s="68">
        <f t="shared" si="315"/>
        <v>-3.4553714288274695E-2</v>
      </c>
      <c r="CN131" s="68">
        <f t="shared" si="315"/>
        <v>2.9654145262467624E-2</v>
      </c>
      <c r="CO131" s="68">
        <f t="shared" si="315"/>
        <v>-4.3470254470281466E-2</v>
      </c>
      <c r="CP131" s="68">
        <f t="shared" si="316"/>
        <v>-1.3816109207813843E-2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3.0679030181697351E-2</v>
      </c>
      <c r="C132" s="27">
        <f t="shared" si="299"/>
        <v>-2.9659061759519181E-2</v>
      </c>
      <c r="D132" s="27">
        <f t="shared" si="299"/>
        <v>3.1658701405982079E-3</v>
      </c>
      <c r="E132" s="27">
        <f t="shared" si="299"/>
        <v>5.7303434800419981E-3</v>
      </c>
      <c r="F132" s="27">
        <f t="shared" si="300"/>
        <v>8.8962136206402059E-3</v>
      </c>
      <c r="L132" t="str">
        <f t="shared" si="317"/>
        <v>51 Skilled agricultural and related trades</v>
      </c>
      <c r="M132" s="27">
        <f t="shared" si="301"/>
        <v>1.498771064318738E-2</v>
      </c>
      <c r="N132" s="27">
        <f t="shared" si="301"/>
        <v>-2.1781437427073475E-2</v>
      </c>
      <c r="O132" s="27">
        <f t="shared" si="301"/>
        <v>-2.7991491197455892E-3</v>
      </c>
      <c r="P132" s="27">
        <f t="shared" si="301"/>
        <v>3.6859509034796387E-2</v>
      </c>
      <c r="Q132" s="27">
        <f t="shared" si="302"/>
        <v>3.4060359915050797E-2</v>
      </c>
      <c r="W132" t="str">
        <f t="shared" si="318"/>
        <v>51 Skilled agricultural and related trades</v>
      </c>
      <c r="X132" s="27">
        <f t="shared" si="303"/>
        <v>0.1371442693228806</v>
      </c>
      <c r="Y132" s="27">
        <f t="shared" si="303"/>
        <v>0.41143482125727804</v>
      </c>
      <c r="Z132" s="27">
        <f t="shared" si="303"/>
        <v>0.14388526745985164</v>
      </c>
      <c r="AA132" s="27">
        <f t="shared" si="303"/>
        <v>0.64499923339590715</v>
      </c>
      <c r="AB132" s="27">
        <f t="shared" si="304"/>
        <v>0.78888450085575879</v>
      </c>
      <c r="AH132" t="str">
        <f t="shared" si="319"/>
        <v>51 Skilled agricultural and related trades</v>
      </c>
      <c r="AI132" s="27">
        <f t="shared" si="305"/>
        <v>4.3024531677775923E-2</v>
      </c>
      <c r="AJ132" s="27">
        <f t="shared" si="305"/>
        <v>3.4052205826360482E-2</v>
      </c>
      <c r="AK132" s="27">
        <f t="shared" si="305"/>
        <v>3.8734574800647348E-4</v>
      </c>
      <c r="AL132" s="27">
        <f t="shared" si="305"/>
        <v>0.11835336447498057</v>
      </c>
      <c r="AM132" s="27">
        <f t="shared" si="306"/>
        <v>0.11874071022298704</v>
      </c>
      <c r="AS132" t="str">
        <f t="shared" si="320"/>
        <v>51 Skilled agricultural and related trades</v>
      </c>
      <c r="AT132" s="27">
        <f t="shared" si="307"/>
        <v>-9.6841851776070409E-2</v>
      </c>
      <c r="AU132" s="27">
        <f t="shared" si="307"/>
        <v>0.24950056672545218</v>
      </c>
      <c r="AV132" s="27">
        <f t="shared" si="307"/>
        <v>-5.2407754609276047E-3</v>
      </c>
      <c r="AW132" s="27">
        <f t="shared" si="307"/>
        <v>0.23127890194362621</v>
      </c>
      <c r="AX132" s="27">
        <f t="shared" si="308"/>
        <v>0.22603812648269861</v>
      </c>
      <c r="BD132" t="str">
        <f t="shared" si="321"/>
        <v>51 Skilled agricultural and related trades</v>
      </c>
      <c r="BE132" s="27">
        <f t="shared" si="309"/>
        <v>4.5276745360980364E-3</v>
      </c>
      <c r="BF132" s="27">
        <f t="shared" si="309"/>
        <v>0.18875487678041325</v>
      </c>
      <c r="BG132" s="27">
        <f t="shared" si="309"/>
        <v>-0.18368795270344029</v>
      </c>
      <c r="BH132" s="27">
        <f t="shared" si="309"/>
        <v>-5.7597247677935837E-2</v>
      </c>
      <c r="BI132" s="27">
        <f t="shared" si="310"/>
        <v>-0.24128520038137613</v>
      </c>
      <c r="BO132" t="str">
        <f t="shared" si="322"/>
        <v>51 Skilled agricultural and related trades</v>
      </c>
      <c r="BP132" s="27">
        <f t="shared" si="311"/>
        <v>0.10715558432735994</v>
      </c>
      <c r="BQ132" s="27">
        <f t="shared" si="311"/>
        <v>0.18737853959618977</v>
      </c>
      <c r="BR132" s="27">
        <f t="shared" si="311"/>
        <v>-0.24189120357966631</v>
      </c>
      <c r="BS132" s="27">
        <f t="shared" si="311"/>
        <v>-0.15074902128578183</v>
      </c>
      <c r="BT132" s="27">
        <f t="shared" si="312"/>
        <v>-0.39264022486544814</v>
      </c>
      <c r="BZ132" t="str">
        <f t="shared" si="323"/>
        <v>51 Skilled agricultural and related trades</v>
      </c>
      <c r="CA132" s="68">
        <f t="shared" si="313"/>
        <v>-0.37603010012111082</v>
      </c>
      <c r="CB132" s="68">
        <f t="shared" si="313"/>
        <v>0.25434370008517893</v>
      </c>
      <c r="CC132" s="68">
        <f t="shared" si="313"/>
        <v>-0.45745715857689961</v>
      </c>
      <c r="CD132" s="68">
        <f t="shared" si="313"/>
        <v>-0.49997217936114402</v>
      </c>
      <c r="CE132" s="68">
        <f t="shared" si="314"/>
        <v>-0.95742933793804363</v>
      </c>
      <c r="CK132" t="str">
        <f t="shared" si="324"/>
        <v>51 Skilled agricultural and related trades</v>
      </c>
      <c r="CL132" s="68">
        <f t="shared" si="315"/>
        <v>-0.2070509507540943</v>
      </c>
      <c r="CM132" s="68">
        <f t="shared" si="315"/>
        <v>0.16914522312172231</v>
      </c>
      <c r="CN132" s="68">
        <f t="shared" si="315"/>
        <v>1.5348652717506628E-2</v>
      </c>
      <c r="CO132" s="68">
        <f t="shared" si="315"/>
        <v>-0.40411224921370448</v>
      </c>
      <c r="CP132" s="68">
        <f t="shared" si="316"/>
        <v>-0.38876359649619785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1.3172864183244593E-5</v>
      </c>
      <c r="C133" s="27">
        <f t="shared" si="299"/>
        <v>2.2169091200323933E-3</v>
      </c>
      <c r="D133" s="27">
        <f t="shared" si="299"/>
        <v>3.7516607456690755E-3</v>
      </c>
      <c r="E133" s="27">
        <f t="shared" si="299"/>
        <v>8.1555431369128156E-3</v>
      </c>
      <c r="F133" s="27">
        <f t="shared" si="300"/>
        <v>1.1907203882581891E-2</v>
      </c>
      <c r="L133" t="str">
        <f t="shared" si="317"/>
        <v>52 Skilled metal, electrical and electronic trades</v>
      </c>
      <c r="M133" s="27">
        <f t="shared" si="301"/>
        <v>6.5765243434969312E-2</v>
      </c>
      <c r="N133" s="27">
        <f t="shared" si="301"/>
        <v>-6.6107536504028452E-2</v>
      </c>
      <c r="O133" s="27">
        <f t="shared" si="301"/>
        <v>0.1139640239299135</v>
      </c>
      <c r="P133" s="27">
        <f t="shared" si="301"/>
        <v>0.20268797022817414</v>
      </c>
      <c r="Q133" s="27">
        <f t="shared" si="302"/>
        <v>0.31665199415808765</v>
      </c>
      <c r="W133" t="str">
        <f t="shared" si="318"/>
        <v>52 Skilled metal, electrical and electronic trades</v>
      </c>
      <c r="X133" s="27">
        <f t="shared" si="303"/>
        <v>-6.6746039958535897E-2</v>
      </c>
      <c r="Y133" s="27">
        <f t="shared" si="303"/>
        <v>3.0974401265255636E-2</v>
      </c>
      <c r="Z133" s="27">
        <f t="shared" si="303"/>
        <v>0.13092947227317886</v>
      </c>
      <c r="AA133" s="27">
        <f t="shared" si="303"/>
        <v>0.2697682973829123</v>
      </c>
      <c r="AB133" s="27">
        <f t="shared" si="304"/>
        <v>0.40069776965609116</v>
      </c>
      <c r="AH133" t="str">
        <f t="shared" si="319"/>
        <v>52 Skilled metal, electrical and electronic trades</v>
      </c>
      <c r="AI133" s="27">
        <f t="shared" si="305"/>
        <v>-6.4059562968227013E-2</v>
      </c>
      <c r="AJ133" s="27">
        <f t="shared" si="305"/>
        <v>4.0235802805990484E-2</v>
      </c>
      <c r="AK133" s="27">
        <f t="shared" si="305"/>
        <v>3.6939247475489601E-2</v>
      </c>
      <c r="AL133" s="27">
        <f t="shared" si="305"/>
        <v>0.10825779486254372</v>
      </c>
      <c r="AM133" s="27">
        <f t="shared" si="306"/>
        <v>0.14519704233803332</v>
      </c>
      <c r="AS133" t="str">
        <f t="shared" si="320"/>
        <v>52 Skilled metal, electrical and electronic trades</v>
      </c>
      <c r="AT133" s="27">
        <f t="shared" si="307"/>
        <v>-0.29214730242506648</v>
      </c>
      <c r="AU133" s="27">
        <f t="shared" si="307"/>
        <v>9.4792090431121689E-2</v>
      </c>
      <c r="AV133" s="27">
        <f t="shared" si="307"/>
        <v>4.624794849574787E-3</v>
      </c>
      <c r="AW133" s="27">
        <f t="shared" si="307"/>
        <v>0.19025808248697262</v>
      </c>
      <c r="AX133" s="27">
        <f t="shared" si="308"/>
        <v>0.19488287733654741</v>
      </c>
      <c r="BD133" t="str">
        <f t="shared" si="321"/>
        <v>52 Skilled metal, electrical and electronic trades</v>
      </c>
      <c r="BE133" s="27">
        <f t="shared" si="309"/>
        <v>0.41170527892586684</v>
      </c>
      <c r="BF133" s="27">
        <f t="shared" si="309"/>
        <v>-1.4425308230052085</v>
      </c>
      <c r="BG133" s="27">
        <f t="shared" si="309"/>
        <v>-2.4344817336702462E-2</v>
      </c>
      <c r="BH133" s="27">
        <f t="shared" si="309"/>
        <v>-0.3215829616525836</v>
      </c>
      <c r="BI133" s="27">
        <f t="shared" si="310"/>
        <v>-0.34592777898928606</v>
      </c>
      <c r="BO133" t="str">
        <f t="shared" si="322"/>
        <v>52 Skilled metal, electrical and electronic trades</v>
      </c>
      <c r="BP133" s="27">
        <f t="shared" si="311"/>
        <v>-0.16952996127046482</v>
      </c>
      <c r="BQ133" s="27">
        <f t="shared" si="311"/>
        <v>-0.68735990540905334</v>
      </c>
      <c r="BR133" s="27">
        <f t="shared" si="311"/>
        <v>-0.4209311753483127</v>
      </c>
      <c r="BS133" s="27">
        <f t="shared" si="311"/>
        <v>-0.73601552986564656</v>
      </c>
      <c r="BT133" s="27">
        <f t="shared" si="312"/>
        <v>-1.1569467052139593</v>
      </c>
      <c r="BZ133" t="str">
        <f t="shared" si="323"/>
        <v>52 Skilled metal, electrical and electronic trades</v>
      </c>
      <c r="CA133" s="68">
        <f t="shared" si="313"/>
        <v>-0.46622160772880505</v>
      </c>
      <c r="CB133" s="68">
        <f t="shared" si="313"/>
        <v>-0.17427487480476289</v>
      </c>
      <c r="CC133" s="68">
        <f t="shared" si="313"/>
        <v>-0.47097407184554907</v>
      </c>
      <c r="CD133" s="68">
        <f t="shared" si="313"/>
        <v>-0.7786941073949436</v>
      </c>
      <c r="CE133" s="68">
        <f t="shared" si="314"/>
        <v>-1.2496681792404927</v>
      </c>
      <c r="CK133" t="str">
        <f t="shared" si="324"/>
        <v>52 Skilled metal, electrical and electronic trades</v>
      </c>
      <c r="CL133" s="68">
        <f t="shared" si="315"/>
        <v>2.2612550598116732E-2</v>
      </c>
      <c r="CM133" s="68">
        <f t="shared" si="315"/>
        <v>-0.15478990663694614</v>
      </c>
      <c r="CN133" s="68">
        <f t="shared" si="315"/>
        <v>3.791375854665191E-2</v>
      </c>
      <c r="CO133" s="68">
        <f t="shared" si="315"/>
        <v>-0.22368339851370067</v>
      </c>
      <c r="CP133" s="68">
        <f t="shared" si="316"/>
        <v>-0.18576963996704876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-2.3485183074236039E-3</v>
      </c>
      <c r="C134" s="27">
        <f t="shared" si="299"/>
        <v>-8.8764120302880622E-4</v>
      </c>
      <c r="D134" s="27">
        <f t="shared" si="299"/>
        <v>1.767389143151929E-3</v>
      </c>
      <c r="E134" s="27">
        <f t="shared" si="299"/>
        <v>1.4296700154830567E-4</v>
      </c>
      <c r="F134" s="27">
        <f t="shared" si="300"/>
        <v>1.9103561447002346E-3</v>
      </c>
      <c r="L134" t="str">
        <f t="shared" si="317"/>
        <v>53 Skilled construction and building trades</v>
      </c>
      <c r="M134" s="27">
        <f t="shared" si="301"/>
        <v>4.4591950017052323E-3</v>
      </c>
      <c r="N134" s="27">
        <f t="shared" si="301"/>
        <v>-2.0725399005091072E-2</v>
      </c>
      <c r="O134" s="27">
        <f t="shared" si="301"/>
        <v>2.3697792905984782E-2</v>
      </c>
      <c r="P134" s="27">
        <f t="shared" si="301"/>
        <v>2.9587026529322741E-2</v>
      </c>
      <c r="Q134" s="27">
        <f t="shared" si="302"/>
        <v>5.3284819435307523E-2</v>
      </c>
      <c r="W134" t="str">
        <f t="shared" si="318"/>
        <v>53 Skilled construction and building trades</v>
      </c>
      <c r="X134" s="27">
        <f t="shared" si="303"/>
        <v>-0.11799500983417838</v>
      </c>
      <c r="Y134" s="27">
        <f t="shared" si="303"/>
        <v>1.2678014896471079E-2</v>
      </c>
      <c r="Z134" s="27">
        <f t="shared" si="303"/>
        <v>4.9522210750168327E-2</v>
      </c>
      <c r="AA134" s="27">
        <f t="shared" si="303"/>
        <v>7.8955977090916452E-2</v>
      </c>
      <c r="AB134" s="27">
        <f t="shared" si="304"/>
        <v>0.12847818784108478</v>
      </c>
      <c r="AH134" t="str">
        <f t="shared" si="319"/>
        <v>53 Skilled construction and building trades</v>
      </c>
      <c r="AI134" s="27">
        <f t="shared" si="305"/>
        <v>-2.4278519706984858E-2</v>
      </c>
      <c r="AJ134" s="27">
        <f t="shared" si="305"/>
        <v>4.8887341459457057E-3</v>
      </c>
      <c r="AK134" s="27">
        <f t="shared" si="305"/>
        <v>3.0135967632882343E-2</v>
      </c>
      <c r="AL134" s="27">
        <f t="shared" si="305"/>
        <v>5.4525137978157556E-2</v>
      </c>
      <c r="AM134" s="27">
        <f t="shared" si="306"/>
        <v>8.46611056110399E-2</v>
      </c>
      <c r="AS134" t="str">
        <f t="shared" si="320"/>
        <v>53 Skilled construction and building trades</v>
      </c>
      <c r="AT134" s="27">
        <f t="shared" si="307"/>
        <v>-7.3026592172527438E-2</v>
      </c>
      <c r="AU134" s="27">
        <f t="shared" si="307"/>
        <v>-6.5416335991881902E-3</v>
      </c>
      <c r="AV134" s="27">
        <f t="shared" si="307"/>
        <v>4.6584079619766738E-2</v>
      </c>
      <c r="AW134" s="27">
        <f t="shared" si="307"/>
        <v>5.2840210447710589E-2</v>
      </c>
      <c r="AX134" s="27">
        <f t="shared" si="308"/>
        <v>9.9424290067477328E-2</v>
      </c>
      <c r="BD134" t="str">
        <f t="shared" si="321"/>
        <v>53 Skilled construction and building trades</v>
      </c>
      <c r="BE134" s="27">
        <f t="shared" si="309"/>
        <v>-0.22223424325149654</v>
      </c>
      <c r="BF134" s="27">
        <f t="shared" si="309"/>
        <v>-1.0053900035539503</v>
      </c>
      <c r="BG134" s="27">
        <f t="shared" si="309"/>
        <v>-0.12161748311455867</v>
      </c>
      <c r="BH134" s="27">
        <f t="shared" si="309"/>
        <v>-0.46712288970760873</v>
      </c>
      <c r="BI134" s="27">
        <f t="shared" si="310"/>
        <v>-0.5887403728221674</v>
      </c>
      <c r="BO134" t="str">
        <f t="shared" si="322"/>
        <v>53 Skilled construction and building trades</v>
      </c>
      <c r="BP134" s="27">
        <f t="shared" si="311"/>
        <v>6.1560965809932533E-2</v>
      </c>
      <c r="BQ134" s="27">
        <f t="shared" si="311"/>
        <v>-0.87982452511096598</v>
      </c>
      <c r="BR134" s="27">
        <f t="shared" si="311"/>
        <v>-8.0600424339749566E-2</v>
      </c>
      <c r="BS134" s="27">
        <f t="shared" si="311"/>
        <v>-0.3134694092978787</v>
      </c>
      <c r="BT134" s="27">
        <f t="shared" si="312"/>
        <v>-0.39406983363762826</v>
      </c>
      <c r="BZ134" t="str">
        <f t="shared" si="323"/>
        <v>53 Skilled construction and building trades</v>
      </c>
      <c r="CA134" s="68">
        <f t="shared" si="313"/>
        <v>-0.33707031050148251</v>
      </c>
      <c r="CB134" s="68">
        <f t="shared" si="313"/>
        <v>-0.30071968282571282</v>
      </c>
      <c r="CC134" s="68">
        <f t="shared" si="313"/>
        <v>-0.30681384989352001</v>
      </c>
      <c r="CD134" s="68">
        <f t="shared" si="313"/>
        <v>-0.48332448759971602</v>
      </c>
      <c r="CE134" s="68">
        <f t="shared" si="314"/>
        <v>-0.79013833749323603</v>
      </c>
      <c r="CK134" t="str">
        <f t="shared" si="324"/>
        <v>53 Skilled construction and building trades</v>
      </c>
      <c r="CL134" s="68">
        <f t="shared" si="315"/>
        <v>-0.1033934697168537</v>
      </c>
      <c r="CM134" s="68">
        <f t="shared" si="315"/>
        <v>-0.29731246685986756</v>
      </c>
      <c r="CN134" s="68">
        <f t="shared" si="315"/>
        <v>-7.7663448826910342E-2</v>
      </c>
      <c r="CO134" s="68">
        <f t="shared" si="315"/>
        <v>-0.47167599887204692</v>
      </c>
      <c r="CP134" s="68">
        <f t="shared" si="316"/>
        <v>-0.54933944769895726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1.9689391048230351E-3</v>
      </c>
      <c r="C135" s="27">
        <f t="shared" si="299"/>
        <v>-4.4246362494688267E-3</v>
      </c>
      <c r="D135" s="27">
        <f t="shared" si="299"/>
        <v>1.2947117879114355E-2</v>
      </c>
      <c r="E135" s="27">
        <f t="shared" si="299"/>
        <v>1.6904207783476712E-2</v>
      </c>
      <c r="F135" s="27">
        <f t="shared" si="300"/>
        <v>2.9851325662591067E-2</v>
      </c>
      <c r="L135" t="str">
        <f t="shared" si="317"/>
        <v>54 Textiles, printing and other skilled trades</v>
      </c>
      <c r="M135" s="27">
        <f t="shared" si="301"/>
        <v>0.11763831738679592</v>
      </c>
      <c r="N135" s="27">
        <f t="shared" si="301"/>
        <v>-7.3692302185052738E-2</v>
      </c>
      <c r="O135" s="27">
        <f t="shared" si="301"/>
        <v>7.2261230979174806E-2</v>
      </c>
      <c r="P135" s="27">
        <f t="shared" si="301"/>
        <v>0.15270472146924868</v>
      </c>
      <c r="Q135" s="27">
        <f t="shared" si="302"/>
        <v>0.22496595244842349</v>
      </c>
      <c r="W135" t="str">
        <f t="shared" si="318"/>
        <v>54 Textiles, printing and other skilled trades</v>
      </c>
      <c r="X135" s="27">
        <f t="shared" si="303"/>
        <v>-3.1733530249780317E-2</v>
      </c>
      <c r="Y135" s="27">
        <f t="shared" si="303"/>
        <v>-1.3087125127139276E-2</v>
      </c>
      <c r="Z135" s="27">
        <f t="shared" si="303"/>
        <v>0.15262218535489036</v>
      </c>
      <c r="AA135" s="27">
        <f t="shared" si="303"/>
        <v>0.23701025981375501</v>
      </c>
      <c r="AB135" s="27">
        <f t="shared" si="304"/>
        <v>0.38963244516864537</v>
      </c>
      <c r="AH135" t="str">
        <f t="shared" si="319"/>
        <v>54 Textiles, printing and other skilled trades</v>
      </c>
      <c r="AI135" s="27">
        <f t="shared" si="305"/>
        <v>-3.7903732620652109E-2</v>
      </c>
      <c r="AJ135" s="27">
        <f t="shared" si="305"/>
        <v>2.8910148864301155E-2</v>
      </c>
      <c r="AK135" s="27">
        <f t="shared" si="305"/>
        <v>3.802308372542712E-2</v>
      </c>
      <c r="AL135" s="27">
        <f t="shared" si="305"/>
        <v>0.1128484864789398</v>
      </c>
      <c r="AM135" s="27">
        <f t="shared" si="306"/>
        <v>0.15087157020436692</v>
      </c>
      <c r="AS135" t="str">
        <f t="shared" si="320"/>
        <v>54 Textiles, printing and other skilled trades</v>
      </c>
      <c r="AT135" s="27">
        <f t="shared" si="307"/>
        <v>-2.7526596022420524E-2</v>
      </c>
      <c r="AU135" s="27">
        <f t="shared" si="307"/>
        <v>4.8750518887805128E-3</v>
      </c>
      <c r="AV135" s="27">
        <f t="shared" si="307"/>
        <v>5.5467549494924773E-2</v>
      </c>
      <c r="AW135" s="27">
        <f t="shared" si="307"/>
        <v>9.2051925777340504E-2</v>
      </c>
      <c r="AX135" s="27">
        <f t="shared" si="308"/>
        <v>0.14751947527226528</v>
      </c>
      <c r="BD135" t="str">
        <f t="shared" si="321"/>
        <v>54 Textiles, printing and other skilled trades</v>
      </c>
      <c r="BE135" s="27">
        <f t="shared" si="309"/>
        <v>-0.19636642168061202</v>
      </c>
      <c r="BF135" s="27">
        <f t="shared" si="309"/>
        <v>-0.11708096209136154</v>
      </c>
      <c r="BG135" s="27">
        <f t="shared" si="309"/>
        <v>7.5531231494289974E-2</v>
      </c>
      <c r="BH135" s="27">
        <f t="shared" si="309"/>
        <v>-0.11105031262441001</v>
      </c>
      <c r="BI135" s="27">
        <f t="shared" si="310"/>
        <v>-3.5519081130120034E-2</v>
      </c>
      <c r="BO135" t="str">
        <f t="shared" si="322"/>
        <v>54 Textiles, printing and other skilled trades</v>
      </c>
      <c r="BP135" s="27">
        <f t="shared" si="311"/>
        <v>-0.59229129604295006</v>
      </c>
      <c r="BQ135" s="27">
        <f t="shared" si="311"/>
        <v>-9.6719977588733297E-2</v>
      </c>
      <c r="BR135" s="27">
        <f t="shared" si="311"/>
        <v>-0.21457926323078969</v>
      </c>
      <c r="BS135" s="27">
        <f t="shared" si="311"/>
        <v>-0.41071459263628518</v>
      </c>
      <c r="BT135" s="27">
        <f t="shared" si="312"/>
        <v>-0.62529385586707487</v>
      </c>
      <c r="BZ135" t="str">
        <f t="shared" si="323"/>
        <v>54 Textiles, printing and other skilled trades</v>
      </c>
      <c r="CA135" s="68">
        <f t="shared" si="313"/>
        <v>-0.66741328093636731</v>
      </c>
      <c r="CB135" s="68">
        <f t="shared" si="313"/>
        <v>6.1375601986014328E-2</v>
      </c>
      <c r="CC135" s="68">
        <f t="shared" si="313"/>
        <v>-6.6367023164717764E-2</v>
      </c>
      <c r="CD135" s="68">
        <f t="shared" si="313"/>
        <v>-0.52942813539836742</v>
      </c>
      <c r="CE135" s="68">
        <f t="shared" si="314"/>
        <v>-0.59579515856308518</v>
      </c>
      <c r="CK135" t="str">
        <f t="shared" si="324"/>
        <v>54 Textiles, printing and other skilled trades</v>
      </c>
      <c r="CL135" s="68">
        <f t="shared" si="315"/>
        <v>-0.18578563122924197</v>
      </c>
      <c r="CM135" s="68">
        <f t="shared" si="315"/>
        <v>-8.7021778111637249E-2</v>
      </c>
      <c r="CN135" s="68">
        <f t="shared" si="315"/>
        <v>-0.11734428196435698</v>
      </c>
      <c r="CO135" s="68">
        <f t="shared" si="315"/>
        <v>-0.23993582004748826</v>
      </c>
      <c r="CP135" s="68">
        <f t="shared" si="316"/>
        <v>-0.35728010201184524</v>
      </c>
    </row>
    <row r="136" spans="1:94" x14ac:dyDescent="0.2">
      <c r="A136" t="str">
        <f t="shared" si="298"/>
        <v>61 Caring personal service occupations</v>
      </c>
      <c r="B136" s="27">
        <f t="shared" si="299"/>
        <v>7.7230199055230604E-3</v>
      </c>
      <c r="C136" s="27">
        <f t="shared" si="299"/>
        <v>-6.7137904451737597E-3</v>
      </c>
      <c r="D136" s="27">
        <f t="shared" si="299"/>
        <v>1.2208381224918446E-2</v>
      </c>
      <c r="E136" s="27">
        <f t="shared" si="299"/>
        <v>1.8233117367132068E-2</v>
      </c>
      <c r="F136" s="27">
        <f t="shared" si="300"/>
        <v>3.0441498592050514E-2</v>
      </c>
      <c r="L136" t="str">
        <f t="shared" si="317"/>
        <v>61 Caring personal service occupations</v>
      </c>
      <c r="M136" s="27">
        <f t="shared" si="301"/>
        <v>0.61126776247435144</v>
      </c>
      <c r="N136" s="27">
        <f t="shared" si="301"/>
        <v>-0.35657362538547588</v>
      </c>
      <c r="O136" s="27">
        <f t="shared" si="301"/>
        <v>0.6286448117435357</v>
      </c>
      <c r="P136" s="27">
        <f t="shared" si="301"/>
        <v>0.97015555245008001</v>
      </c>
      <c r="Q136" s="27">
        <f t="shared" si="302"/>
        <v>1.5988003641936157</v>
      </c>
      <c r="W136" t="str">
        <f t="shared" si="318"/>
        <v>61 Caring personal service occupations</v>
      </c>
      <c r="X136" s="27">
        <f t="shared" si="303"/>
        <v>0.55924950262380069</v>
      </c>
      <c r="Y136" s="27">
        <f t="shared" si="303"/>
        <v>-8.9855661780993579E-2</v>
      </c>
      <c r="Z136" s="27">
        <f t="shared" si="303"/>
        <v>1.1759232633735053</v>
      </c>
      <c r="AA136" s="27">
        <f t="shared" si="303"/>
        <v>2.0037671185694386</v>
      </c>
      <c r="AB136" s="27">
        <f t="shared" si="304"/>
        <v>3.1796903819429438</v>
      </c>
      <c r="AH136" t="str">
        <f t="shared" si="319"/>
        <v>61 Caring personal service occupations</v>
      </c>
      <c r="AI136" s="27">
        <f t="shared" si="305"/>
        <v>-8.6661140267285219E-2</v>
      </c>
      <c r="AJ136" s="27">
        <f t="shared" si="305"/>
        <v>-0.16000449319108334</v>
      </c>
      <c r="AK136" s="27">
        <f t="shared" si="305"/>
        <v>0.17921743319436345</v>
      </c>
      <c r="AL136" s="27">
        <f t="shared" si="305"/>
        <v>0.3629944817473687</v>
      </c>
      <c r="AM136" s="27">
        <f t="shared" si="306"/>
        <v>0.54221191494173215</v>
      </c>
      <c r="AS136" t="str">
        <f t="shared" si="320"/>
        <v>61 Caring personal service occupations</v>
      </c>
      <c r="AT136" s="27">
        <f t="shared" si="307"/>
        <v>0.20847568783530646</v>
      </c>
      <c r="AU136" s="27">
        <f t="shared" si="307"/>
        <v>-0.12624270767446699</v>
      </c>
      <c r="AV136" s="27">
        <f t="shared" si="307"/>
        <v>0.17932506531635273</v>
      </c>
      <c r="AW136" s="27">
        <f t="shared" si="307"/>
        <v>0.39763591311440427</v>
      </c>
      <c r="AX136" s="27">
        <f t="shared" si="308"/>
        <v>0.576960978430757</v>
      </c>
      <c r="BD136" t="str">
        <f t="shared" si="321"/>
        <v>61 Caring personal service occupations</v>
      </c>
      <c r="BE136" s="27">
        <f t="shared" si="309"/>
        <v>1.7941309603562896</v>
      </c>
      <c r="BF136" s="27">
        <f t="shared" si="309"/>
        <v>0.11132648824628077</v>
      </c>
      <c r="BG136" s="27">
        <f t="shared" si="309"/>
        <v>0.80199403770578925</v>
      </c>
      <c r="BH136" s="27">
        <f t="shared" si="309"/>
        <v>2.0113219068792496</v>
      </c>
      <c r="BI136" s="27">
        <f t="shared" si="310"/>
        <v>2.8133159445850389</v>
      </c>
      <c r="BO136" t="str">
        <f t="shared" si="322"/>
        <v>61 Caring personal service occupations</v>
      </c>
      <c r="BP136" s="27">
        <f t="shared" si="311"/>
        <v>-0.32421040969755133</v>
      </c>
      <c r="BQ136" s="27">
        <f t="shared" si="311"/>
        <v>-0.62611606543407561</v>
      </c>
      <c r="BR136" s="27">
        <f t="shared" si="311"/>
        <v>-1.0123526326072021</v>
      </c>
      <c r="BS136" s="27">
        <f t="shared" si="311"/>
        <v>-2.4103155775931562</v>
      </c>
      <c r="BT136" s="27">
        <f t="shared" si="312"/>
        <v>-3.4226682102003583</v>
      </c>
      <c r="BZ136" t="str">
        <f t="shared" si="323"/>
        <v>61 Caring personal service occupations</v>
      </c>
      <c r="CA136" s="68">
        <f t="shared" si="313"/>
        <v>-2.1050794322602027</v>
      </c>
      <c r="CB136" s="68">
        <f t="shared" si="313"/>
        <v>-0.10031252729729401</v>
      </c>
      <c r="CC136" s="68">
        <f t="shared" si="313"/>
        <v>-0.55587391256217944</v>
      </c>
      <c r="CD136" s="68">
        <f t="shared" si="313"/>
        <v>-0.3461601557133599</v>
      </c>
      <c r="CE136" s="68">
        <f t="shared" si="314"/>
        <v>-0.90203406827553934</v>
      </c>
      <c r="CK136" t="str">
        <f t="shared" si="324"/>
        <v>61 Caring personal service occupations</v>
      </c>
      <c r="CL136" s="68">
        <f t="shared" si="315"/>
        <v>-3.5210154656891646E-2</v>
      </c>
      <c r="CM136" s="68">
        <f t="shared" si="315"/>
        <v>-4.649435590805473E-2</v>
      </c>
      <c r="CN136" s="68">
        <f t="shared" si="315"/>
        <v>0.14076277615895333</v>
      </c>
      <c r="CO136" s="68">
        <f t="shared" si="315"/>
        <v>5.5879956982375856E-2</v>
      </c>
      <c r="CP136" s="68">
        <f t="shared" si="316"/>
        <v>0.19664273314132918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7.7371962979141118E-3</v>
      </c>
      <c r="C137" s="27">
        <f t="shared" si="299"/>
        <v>-6.1744319012402779E-3</v>
      </c>
      <c r="D137" s="27">
        <f t="shared" si="299"/>
        <v>3.3265782421631161E-3</v>
      </c>
      <c r="E137" s="27">
        <f t="shared" si="299"/>
        <v>8.2436672491148395E-3</v>
      </c>
      <c r="F137" s="27">
        <f t="shared" si="300"/>
        <v>1.1570245491277956E-2</v>
      </c>
      <c r="L137" t="str">
        <f t="shared" si="317"/>
        <v>62 Leisure, travel and related personal service occupations</v>
      </c>
      <c r="M137" s="27">
        <f t="shared" si="301"/>
        <v>0.15100941132735518</v>
      </c>
      <c r="N137" s="27">
        <f t="shared" si="301"/>
        <v>-8.4458041804009953E-2</v>
      </c>
      <c r="O137" s="27">
        <f t="shared" si="301"/>
        <v>3.5692018713098905E-2</v>
      </c>
      <c r="P137" s="27">
        <f t="shared" si="301"/>
        <v>0.10008974890739897</v>
      </c>
      <c r="Q137" s="27">
        <f t="shared" si="302"/>
        <v>0.13578176762049787</v>
      </c>
      <c r="W137" t="str">
        <f t="shared" si="318"/>
        <v>62 Leisure, travel and related personal service occupations</v>
      </c>
      <c r="X137" s="27">
        <f t="shared" si="303"/>
        <v>0.33876559693435682</v>
      </c>
      <c r="Y137" s="27">
        <f t="shared" si="303"/>
        <v>-7.795113312504931E-3</v>
      </c>
      <c r="Z137" s="27">
        <f t="shared" si="303"/>
        <v>0.18770618495513136</v>
      </c>
      <c r="AA137" s="27">
        <f t="shared" si="303"/>
        <v>0.577877408559204</v>
      </c>
      <c r="AB137" s="27">
        <f t="shared" si="304"/>
        <v>0.76558359351433536</v>
      </c>
      <c r="AH137" t="str">
        <f t="shared" si="319"/>
        <v>62 Leisure, travel and related personal service occupations</v>
      </c>
      <c r="AI137" s="27">
        <f t="shared" si="305"/>
        <v>0.27113816168915339</v>
      </c>
      <c r="AJ137" s="27">
        <f t="shared" si="305"/>
        <v>-1.9787698869361825E-2</v>
      </c>
      <c r="AK137" s="27">
        <f t="shared" si="305"/>
        <v>5.8287688768719925E-2</v>
      </c>
      <c r="AL137" s="27">
        <f t="shared" si="305"/>
        <v>0.35477230799319059</v>
      </c>
      <c r="AM137" s="27">
        <f t="shared" si="306"/>
        <v>0.41305999676191052</v>
      </c>
      <c r="AS137" t="str">
        <f t="shared" si="320"/>
        <v>62 Leisure, travel and related personal service occupations</v>
      </c>
      <c r="AT137" s="27">
        <f t="shared" si="307"/>
        <v>0.31615198264076327</v>
      </c>
      <c r="AU137" s="27">
        <f t="shared" si="307"/>
        <v>9.528631803607801E-2</v>
      </c>
      <c r="AV137" s="27">
        <f t="shared" si="307"/>
        <v>9.2424482777149874E-2</v>
      </c>
      <c r="AW137" s="27">
        <f t="shared" si="307"/>
        <v>0.56773193432314217</v>
      </c>
      <c r="AX137" s="27">
        <f t="shared" si="308"/>
        <v>0.66015641710029205</v>
      </c>
      <c r="BD137" t="str">
        <f t="shared" si="321"/>
        <v>62 Leisure, travel and related personal service occupations</v>
      </c>
      <c r="BE137" s="27">
        <f t="shared" si="309"/>
        <v>0.80922408982563043</v>
      </c>
      <c r="BF137" s="27">
        <f t="shared" si="309"/>
        <v>-4.2990016229862871E-2</v>
      </c>
      <c r="BG137" s="27">
        <f t="shared" si="309"/>
        <v>-0.48009483010488019</v>
      </c>
      <c r="BH137" s="27">
        <f t="shared" si="309"/>
        <v>-0.22188739298343618</v>
      </c>
      <c r="BI137" s="27">
        <f t="shared" si="310"/>
        <v>-0.70198222308831637</v>
      </c>
      <c r="BO137" t="str">
        <f t="shared" si="322"/>
        <v>62 Leisure, travel and related personal service occupations</v>
      </c>
      <c r="BP137" s="27">
        <f t="shared" si="311"/>
        <v>0.6927555768999345</v>
      </c>
      <c r="BQ137" s="27">
        <f t="shared" si="311"/>
        <v>-0.16218338436658986</v>
      </c>
      <c r="BR137" s="27">
        <f t="shared" si="311"/>
        <v>-0.75923658557141316</v>
      </c>
      <c r="BS137" s="27">
        <f t="shared" si="311"/>
        <v>-0.58944549613954633</v>
      </c>
      <c r="BT137" s="27">
        <f t="shared" si="312"/>
        <v>-1.3486820817109595</v>
      </c>
      <c r="BZ137" t="str">
        <f t="shared" si="323"/>
        <v>62 Leisure, travel and related personal service occupations</v>
      </c>
      <c r="CA137" s="68">
        <f t="shared" si="313"/>
        <v>0.20736263220093143</v>
      </c>
      <c r="CB137" s="68">
        <f t="shared" si="313"/>
        <v>-5.8765042324627981E-2</v>
      </c>
      <c r="CC137" s="68">
        <f t="shared" si="313"/>
        <v>-4.2610771191061492E-2</v>
      </c>
      <c r="CD137" s="68">
        <f t="shared" si="313"/>
        <v>-0.53671450264129361</v>
      </c>
      <c r="CE137" s="68">
        <f t="shared" si="314"/>
        <v>-0.5793252738323551</v>
      </c>
      <c r="CK137" t="str">
        <f t="shared" si="324"/>
        <v>62 Leisure, travel and related personal service occupations</v>
      </c>
      <c r="CL137" s="68">
        <f t="shared" si="315"/>
        <v>-2.748692524213725E-4</v>
      </c>
      <c r="CM137" s="68">
        <f t="shared" si="315"/>
        <v>-0.13017904524345508</v>
      </c>
      <c r="CN137" s="68">
        <f t="shared" si="315"/>
        <v>-0.12315920172490047</v>
      </c>
      <c r="CO137" s="68">
        <f t="shared" si="315"/>
        <v>-0.1849436176248645</v>
      </c>
      <c r="CP137" s="68">
        <f t="shared" si="316"/>
        <v>-0.30810281934976497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4.3980624364961659E-4</v>
      </c>
      <c r="C138" s="27">
        <f t="shared" si="299"/>
        <v>-3.5110378807031209E-4</v>
      </c>
      <c r="D138" s="27">
        <f t="shared" si="299"/>
        <v>5.3382566172773091E-4</v>
      </c>
      <c r="E138" s="27">
        <f t="shared" si="299"/>
        <v>6.9280947828216665E-4</v>
      </c>
      <c r="F138" s="27">
        <f t="shared" si="300"/>
        <v>1.2266351400098976E-3</v>
      </c>
      <c r="L138" t="str">
        <f t="shared" si="317"/>
        <v>63 Community and civil enforcement occupations</v>
      </c>
      <c r="M138" s="27">
        <f t="shared" si="301"/>
        <v>1.114328694204976E-3</v>
      </c>
      <c r="N138" s="27">
        <f t="shared" si="301"/>
        <v>1.0864970053253396E-3</v>
      </c>
      <c r="O138" s="27">
        <f t="shared" si="301"/>
        <v>1.1454421825306468E-3</v>
      </c>
      <c r="P138" s="27">
        <f t="shared" si="301"/>
        <v>9.3857367563196827E-3</v>
      </c>
      <c r="Q138" s="27">
        <f t="shared" si="302"/>
        <v>1.0531178938850329E-2</v>
      </c>
      <c r="W138" t="str">
        <f t="shared" si="318"/>
        <v>63 Community and civil enforcement occupations</v>
      </c>
      <c r="X138" s="27">
        <f t="shared" si="303"/>
        <v>-3.6060766141077921E-3</v>
      </c>
      <c r="Y138" s="27">
        <f t="shared" si="303"/>
        <v>1.2305032813321959E-2</v>
      </c>
      <c r="Z138" s="27">
        <f t="shared" si="303"/>
        <v>2.2453025615318395E-3</v>
      </c>
      <c r="AA138" s="27">
        <f t="shared" si="303"/>
        <v>3.0933020521007562E-2</v>
      </c>
      <c r="AB138" s="27">
        <f t="shared" si="304"/>
        <v>3.3178323082539402E-2</v>
      </c>
      <c r="AH138" t="str">
        <f t="shared" si="319"/>
        <v>63 Community and civil enforcement occupations</v>
      </c>
      <c r="AI138" s="27">
        <f t="shared" si="305"/>
        <v>-3.2349987183257489E-3</v>
      </c>
      <c r="AJ138" s="27">
        <f t="shared" si="305"/>
        <v>7.6300717180043179E-3</v>
      </c>
      <c r="AK138" s="27">
        <f t="shared" si="305"/>
        <v>-4.4369137899410716E-3</v>
      </c>
      <c r="AL138" s="27">
        <f t="shared" si="305"/>
        <v>7.6604094111060103E-3</v>
      </c>
      <c r="AM138" s="27">
        <f t="shared" si="306"/>
        <v>3.2234956211649388E-3</v>
      </c>
      <c r="AS138" t="str">
        <f t="shared" si="320"/>
        <v>63 Community and civil enforcement occupations</v>
      </c>
      <c r="AT138" s="27">
        <f t="shared" si="307"/>
        <v>-4.733374122196668E-3</v>
      </c>
      <c r="AU138" s="27">
        <f t="shared" si="307"/>
        <v>5.2689446860128518E-3</v>
      </c>
      <c r="AV138" s="27">
        <f t="shared" si="307"/>
        <v>-5.6906700016348503E-3</v>
      </c>
      <c r="AW138" s="27">
        <f t="shared" si="307"/>
        <v>2.6465532396394431E-3</v>
      </c>
      <c r="AX138" s="27">
        <f t="shared" si="308"/>
        <v>-3.0441167619954072E-3</v>
      </c>
      <c r="BD138" t="str">
        <f t="shared" si="321"/>
        <v>63 Community and civil enforcement occupations</v>
      </c>
      <c r="BE138" s="27">
        <f t="shared" si="309"/>
        <v>-2.5418949076109879E-2</v>
      </c>
      <c r="BF138" s="27">
        <f t="shared" si="309"/>
        <v>2.444658346623578E-2</v>
      </c>
      <c r="BG138" s="27">
        <f t="shared" si="309"/>
        <v>-3.0991101913846034E-2</v>
      </c>
      <c r="BH138" s="27">
        <f t="shared" si="309"/>
        <v>1.8284317280985452E-2</v>
      </c>
      <c r="BI138" s="27">
        <f t="shared" si="310"/>
        <v>-1.2706784632860582E-2</v>
      </c>
      <c r="BO138" t="str">
        <f t="shared" si="322"/>
        <v>63 Community and civil enforcement occupations</v>
      </c>
      <c r="BP138" s="27">
        <f t="shared" si="311"/>
        <v>-2.2122741747666985E-2</v>
      </c>
      <c r="BQ138" s="27">
        <f t="shared" si="311"/>
        <v>2.793316311133251E-2</v>
      </c>
      <c r="BR138" s="27">
        <f t="shared" si="311"/>
        <v>-4.0728809955924122E-2</v>
      </c>
      <c r="BS138" s="27">
        <f t="shared" si="311"/>
        <v>4.1721596257760785E-3</v>
      </c>
      <c r="BT138" s="27">
        <f t="shared" si="312"/>
        <v>-3.6556650330148044E-2</v>
      </c>
      <c r="BZ138" t="str">
        <f t="shared" si="323"/>
        <v>63 Community and civil enforcement occupations</v>
      </c>
      <c r="CA138" s="68">
        <f t="shared" si="313"/>
        <v>-2.7392341478518337E-2</v>
      </c>
      <c r="CB138" s="68">
        <f t="shared" si="313"/>
        <v>3.3927510619667395E-2</v>
      </c>
      <c r="CC138" s="68">
        <f t="shared" si="313"/>
        <v>-3.9388365005466358E-2</v>
      </c>
      <c r="CD138" s="68">
        <f t="shared" si="313"/>
        <v>-1.8775990794851233E-2</v>
      </c>
      <c r="CE138" s="68">
        <f t="shared" si="314"/>
        <v>-5.8164355800317591E-2</v>
      </c>
      <c r="CK138" t="str">
        <f t="shared" si="324"/>
        <v>63 Community and civil enforcement occupations</v>
      </c>
      <c r="CL138" s="68">
        <f t="shared" si="315"/>
        <v>-1.1620928262348937E-2</v>
      </c>
      <c r="CM138" s="68">
        <f t="shared" si="315"/>
        <v>4.1294092233216569E-3</v>
      </c>
      <c r="CN138" s="68">
        <f t="shared" si="315"/>
        <v>-1.3793018976010103E-2</v>
      </c>
      <c r="CO138" s="68">
        <f t="shared" si="315"/>
        <v>-4.1676698483337007E-3</v>
      </c>
      <c r="CP138" s="68">
        <f t="shared" si="316"/>
        <v>-1.7960688824343804E-2</v>
      </c>
    </row>
    <row r="139" spans="1:94" x14ac:dyDescent="0.2">
      <c r="A139" t="str">
        <f t="shared" si="298"/>
        <v>71 Sales occupations</v>
      </c>
      <c r="B139" s="27">
        <f t="shared" si="299"/>
        <v>1.7788685895565842E-2</v>
      </c>
      <c r="C139" s="27">
        <f t="shared" si="299"/>
        <v>-2.4353410694415961E-2</v>
      </c>
      <c r="D139" s="27">
        <f t="shared" si="299"/>
        <v>1.2099439556592706E-2</v>
      </c>
      <c r="E139" s="27">
        <f t="shared" si="299"/>
        <v>2.1470730537574853E-2</v>
      </c>
      <c r="F139" s="27">
        <f t="shared" si="300"/>
        <v>3.3570170094167559E-2</v>
      </c>
      <c r="L139" t="str">
        <f t="shared" si="317"/>
        <v>71 Sales occupations</v>
      </c>
      <c r="M139" s="27">
        <f t="shared" si="301"/>
        <v>0.21555693040821677</v>
      </c>
      <c r="N139" s="27">
        <f t="shared" si="301"/>
        <v>-0.14363056389792328</v>
      </c>
      <c r="O139" s="27">
        <f t="shared" si="301"/>
        <v>0.26139628862888598</v>
      </c>
      <c r="P139" s="27">
        <f t="shared" si="301"/>
        <v>0.61832018869162875</v>
      </c>
      <c r="Q139" s="27">
        <f t="shared" si="302"/>
        <v>0.87971647732051472</v>
      </c>
      <c r="W139" t="str">
        <f t="shared" si="318"/>
        <v>71 Sales occupations</v>
      </c>
      <c r="X139" s="27">
        <f t="shared" si="303"/>
        <v>-5.3787555538368448E-2</v>
      </c>
      <c r="Y139" s="27">
        <f t="shared" si="303"/>
        <v>0.27684291635091096</v>
      </c>
      <c r="Z139" s="27">
        <f t="shared" si="303"/>
        <v>0.57590816067045747</v>
      </c>
      <c r="AA139" s="27">
        <f t="shared" si="303"/>
        <v>1.8661561909768682</v>
      </c>
      <c r="AB139" s="27">
        <f t="shared" si="304"/>
        <v>2.4420643516473257</v>
      </c>
      <c r="AH139" t="str">
        <f t="shared" si="319"/>
        <v>71 Sales occupations</v>
      </c>
      <c r="AI139" s="27">
        <f t="shared" si="305"/>
        <v>-9.9208939494215276E-3</v>
      </c>
      <c r="AJ139" s="27">
        <f t="shared" si="305"/>
        <v>4.0725896937609196E-2</v>
      </c>
      <c r="AK139" s="27">
        <f t="shared" si="305"/>
        <v>0.1155132419956244</v>
      </c>
      <c r="AL139" s="27">
        <f t="shared" si="305"/>
        <v>0.63427700380315977</v>
      </c>
      <c r="AM139" s="27">
        <f t="shared" si="306"/>
        <v>0.74979024579878417</v>
      </c>
      <c r="AS139" t="str">
        <f t="shared" si="320"/>
        <v>71 Sales occupations</v>
      </c>
      <c r="AT139" s="27">
        <f t="shared" si="307"/>
        <v>-9.4422484875085644E-2</v>
      </c>
      <c r="AU139" s="27">
        <f t="shared" si="307"/>
        <v>0.10036845761653623</v>
      </c>
      <c r="AV139" s="27">
        <f t="shared" si="307"/>
        <v>2.2439827137650248E-2</v>
      </c>
      <c r="AW139" s="27">
        <f t="shared" si="307"/>
        <v>0.36703817539790906</v>
      </c>
      <c r="AX139" s="27">
        <f t="shared" si="308"/>
        <v>0.38947800253555931</v>
      </c>
      <c r="BD139" t="str">
        <f t="shared" si="321"/>
        <v>71 Sales occupations</v>
      </c>
      <c r="BE139" s="27">
        <f t="shared" si="309"/>
        <v>4.7500910642138905E-2</v>
      </c>
      <c r="BF139" s="27">
        <f t="shared" si="309"/>
        <v>-3.7116105614174444E-2</v>
      </c>
      <c r="BG139" s="27">
        <f t="shared" si="309"/>
        <v>-4.805353473818208E-2</v>
      </c>
      <c r="BH139" s="27">
        <f t="shared" si="309"/>
        <v>0.76845949120468937</v>
      </c>
      <c r="BI139" s="27">
        <f t="shared" si="310"/>
        <v>0.72040595646650729</v>
      </c>
      <c r="BO139" t="str">
        <f t="shared" si="322"/>
        <v>71 Sales occupations</v>
      </c>
      <c r="BP139" s="27">
        <f t="shared" si="311"/>
        <v>-1.1203428058983445</v>
      </c>
      <c r="BQ139" s="27">
        <f t="shared" si="311"/>
        <v>-0.36557678209927325</v>
      </c>
      <c r="BR139" s="27">
        <f t="shared" si="311"/>
        <v>-0.81337757913164133</v>
      </c>
      <c r="BS139" s="27">
        <f t="shared" si="311"/>
        <v>-1.3640756810824302</v>
      </c>
      <c r="BT139" s="27">
        <f t="shared" si="312"/>
        <v>-2.1774532602140715</v>
      </c>
      <c r="BZ139" t="str">
        <f t="shared" si="323"/>
        <v>71 Sales occupations</v>
      </c>
      <c r="CA139" s="68">
        <f t="shared" si="313"/>
        <v>-1.9233377539225716</v>
      </c>
      <c r="CB139" s="68">
        <f t="shared" si="313"/>
        <v>-0.22354374657991904</v>
      </c>
      <c r="CC139" s="68">
        <f t="shared" si="313"/>
        <v>-0.8563911902261534</v>
      </c>
      <c r="CD139" s="68">
        <f t="shared" si="313"/>
        <v>-3.3962280062562895</v>
      </c>
      <c r="CE139" s="68">
        <f t="shared" si="314"/>
        <v>-4.2526191964824429</v>
      </c>
      <c r="CK139" t="str">
        <f t="shared" si="324"/>
        <v>71 Sales occupations</v>
      </c>
      <c r="CL139" s="68">
        <f t="shared" si="315"/>
        <v>-0.47048795419987366</v>
      </c>
      <c r="CM139" s="68">
        <f t="shared" si="315"/>
        <v>-0.45168311015284579</v>
      </c>
      <c r="CN139" s="68">
        <f t="shared" si="315"/>
        <v>-0.29855195167999637</v>
      </c>
      <c r="CO139" s="68">
        <f t="shared" si="315"/>
        <v>-0.504423681780787</v>
      </c>
      <c r="CP139" s="68">
        <f t="shared" si="316"/>
        <v>-0.80297563346078338</v>
      </c>
    </row>
    <row r="140" spans="1:94" x14ac:dyDescent="0.2">
      <c r="A140" t="str">
        <f t="shared" si="298"/>
        <v>72 Customer service occupations</v>
      </c>
      <c r="B140" s="27">
        <f t="shared" si="299"/>
        <v>4.0283035323774655E-3</v>
      </c>
      <c r="C140" s="27">
        <f t="shared" si="299"/>
        <v>-1.0139618831272665E-3</v>
      </c>
      <c r="D140" s="27">
        <f t="shared" si="299"/>
        <v>1.1486022581731266E-2</v>
      </c>
      <c r="E140" s="27">
        <f t="shared" si="299"/>
        <v>1.4615903545817266E-2</v>
      </c>
      <c r="F140" s="27">
        <f t="shared" si="300"/>
        <v>2.6101926127548532E-2</v>
      </c>
      <c r="L140" t="str">
        <f t="shared" si="317"/>
        <v>72 Customer service occupations</v>
      </c>
      <c r="M140" s="27">
        <f t="shared" si="301"/>
        <v>0.10211723886888305</v>
      </c>
      <c r="N140" s="27">
        <f t="shared" si="301"/>
        <v>-4.5041614031752941E-2</v>
      </c>
      <c r="O140" s="27">
        <f t="shared" si="301"/>
        <v>0.12083007163508158</v>
      </c>
      <c r="P140" s="27">
        <f t="shared" si="301"/>
        <v>0.18288150216353677</v>
      </c>
      <c r="Q140" s="27">
        <f t="shared" si="302"/>
        <v>0.30371157379861835</v>
      </c>
      <c r="W140" t="str">
        <f t="shared" si="318"/>
        <v>72 Customer service occupations</v>
      </c>
      <c r="X140" s="27">
        <f t="shared" si="303"/>
        <v>0.12748844606495413</v>
      </c>
      <c r="Y140" s="27">
        <f t="shared" si="303"/>
        <v>6.7871658504663923E-2</v>
      </c>
      <c r="Z140" s="27">
        <f t="shared" si="303"/>
        <v>0.28896659275251468</v>
      </c>
      <c r="AA140" s="27">
        <f t="shared" si="303"/>
        <v>0.57091775095524433</v>
      </c>
      <c r="AB140" s="27">
        <f t="shared" si="304"/>
        <v>0.85988434370775901</v>
      </c>
      <c r="AH140" t="str">
        <f t="shared" si="319"/>
        <v>72 Customer service occupations</v>
      </c>
      <c r="AI140" s="27">
        <f t="shared" si="305"/>
        <v>5.7078202337005779E-2</v>
      </c>
      <c r="AJ140" s="27">
        <f t="shared" si="305"/>
        <v>3.6691965221796574E-2</v>
      </c>
      <c r="AK140" s="27">
        <f t="shared" si="305"/>
        <v>9.2186823260825446E-2</v>
      </c>
      <c r="AL140" s="27">
        <f t="shared" si="305"/>
        <v>0.1957332132215468</v>
      </c>
      <c r="AM140" s="27">
        <f t="shared" si="306"/>
        <v>0.28792003648237224</v>
      </c>
      <c r="AS140" t="str">
        <f t="shared" si="320"/>
        <v>72 Customer service occupations</v>
      </c>
      <c r="AT140" s="27">
        <f t="shared" si="307"/>
        <v>2.5402917112071155E-2</v>
      </c>
      <c r="AU140" s="27">
        <f t="shared" si="307"/>
        <v>4.7490408431478615E-2</v>
      </c>
      <c r="AV140" s="27">
        <f t="shared" si="307"/>
        <v>0.11409491815845041</v>
      </c>
      <c r="AW140" s="27">
        <f t="shared" si="307"/>
        <v>0.12764714666794974</v>
      </c>
      <c r="AX140" s="27">
        <f t="shared" si="308"/>
        <v>0.24174206482640015</v>
      </c>
      <c r="BD140" t="str">
        <f t="shared" si="321"/>
        <v>72 Customer service occupations</v>
      </c>
      <c r="BE140" s="27">
        <f t="shared" si="309"/>
        <v>0.183482884566601</v>
      </c>
      <c r="BF140" s="27">
        <f t="shared" si="309"/>
        <v>0.13809703476843049</v>
      </c>
      <c r="BG140" s="27">
        <f t="shared" si="309"/>
        <v>0.17840472313045241</v>
      </c>
      <c r="BH140" s="27">
        <f t="shared" si="309"/>
        <v>0.27701923146565566</v>
      </c>
      <c r="BI140" s="27">
        <f t="shared" si="310"/>
        <v>0.45542395459610807</v>
      </c>
      <c r="BO140" t="str">
        <f t="shared" si="322"/>
        <v>72 Customer service occupations</v>
      </c>
      <c r="BP140" s="27">
        <f t="shared" si="311"/>
        <v>0.10367486996033493</v>
      </c>
      <c r="BQ140" s="27">
        <f t="shared" si="311"/>
        <v>1.3780249706620396E-2</v>
      </c>
      <c r="BR140" s="27">
        <f t="shared" si="311"/>
        <v>-7.5315724136952866E-3</v>
      </c>
      <c r="BS140" s="27">
        <f t="shared" si="311"/>
        <v>-0.22738057424115432</v>
      </c>
      <c r="BT140" s="27">
        <f t="shared" si="312"/>
        <v>-0.23491214665484961</v>
      </c>
      <c r="BZ140" t="str">
        <f t="shared" si="323"/>
        <v>72 Customer service occupations</v>
      </c>
      <c r="CA140" s="68">
        <f t="shared" si="313"/>
        <v>-0.20401541345280128</v>
      </c>
      <c r="CB140" s="68">
        <f t="shared" si="313"/>
        <v>7.3661538096492229E-4</v>
      </c>
      <c r="CC140" s="68">
        <f t="shared" si="313"/>
        <v>-9.6417607306769404E-2</v>
      </c>
      <c r="CD140" s="68">
        <f t="shared" si="313"/>
        <v>-0.26686286099490886</v>
      </c>
      <c r="CE140" s="68">
        <f t="shared" si="314"/>
        <v>-0.36328046830167826</v>
      </c>
      <c r="CK140" t="str">
        <f t="shared" si="324"/>
        <v>72 Customer service occupations</v>
      </c>
      <c r="CL140" s="68">
        <f t="shared" si="315"/>
        <v>5.7499683641161925E-2</v>
      </c>
      <c r="CM140" s="68">
        <f t="shared" si="315"/>
        <v>-3.6548449048132925E-2</v>
      </c>
      <c r="CN140" s="68">
        <f t="shared" si="315"/>
        <v>8.4881694512800421E-2</v>
      </c>
      <c r="CO140" s="68">
        <f t="shared" si="315"/>
        <v>5.0574205782402903E-2</v>
      </c>
      <c r="CP140" s="68">
        <f t="shared" si="316"/>
        <v>0.13545590029520332</v>
      </c>
    </row>
    <row r="141" spans="1:94" x14ac:dyDescent="0.2">
      <c r="A141" t="str">
        <f t="shared" si="298"/>
        <v>81 Process, plant and machine operatives</v>
      </c>
      <c r="B141" s="27">
        <f t="shared" si="299"/>
        <v>1.5359074183267079E-2</v>
      </c>
      <c r="C141" s="27">
        <f t="shared" si="299"/>
        <v>-1.1828941054094412E-2</v>
      </c>
      <c r="D141" s="27">
        <f t="shared" si="299"/>
        <v>1.1863919011154557E-2</v>
      </c>
      <c r="E141" s="27">
        <f t="shared" si="299"/>
        <v>4.2194069656653656E-2</v>
      </c>
      <c r="F141" s="27">
        <f t="shared" si="300"/>
        <v>5.4057988667808213E-2</v>
      </c>
      <c r="L141" t="str">
        <f t="shared" si="317"/>
        <v>81 Process, plant and machine operatives</v>
      </c>
      <c r="M141" s="27">
        <f t="shared" si="301"/>
        <v>0.12520129242017636</v>
      </c>
      <c r="N141" s="27">
        <f t="shared" si="301"/>
        <v>-9.1488383644401483E-2</v>
      </c>
      <c r="O141" s="27">
        <f t="shared" si="301"/>
        <v>0.18972022209469402</v>
      </c>
      <c r="P141" s="27">
        <f t="shared" si="301"/>
        <v>0.45713739568801853</v>
      </c>
      <c r="Q141" s="27">
        <f t="shared" si="302"/>
        <v>0.64685761778271256</v>
      </c>
      <c r="W141" t="str">
        <f t="shared" si="318"/>
        <v>81 Process, plant and machine operatives</v>
      </c>
      <c r="X141" s="27">
        <f t="shared" si="303"/>
        <v>4.4925316911464064E-2</v>
      </c>
      <c r="Y141" s="27">
        <f t="shared" si="303"/>
        <v>-1.24049770708754E-2</v>
      </c>
      <c r="Z141" s="27">
        <f t="shared" si="303"/>
        <v>0.31473839221145972</v>
      </c>
      <c r="AA141" s="27">
        <f t="shared" si="303"/>
        <v>0.80457283150883341</v>
      </c>
      <c r="AB141" s="27">
        <f t="shared" si="304"/>
        <v>1.1193112237202931</v>
      </c>
      <c r="AH141" t="str">
        <f t="shared" si="319"/>
        <v>81 Process, plant and machine operatives</v>
      </c>
      <c r="AI141" s="27">
        <f t="shared" si="305"/>
        <v>-2.3680318932552957E-3</v>
      </c>
      <c r="AJ141" s="27">
        <f t="shared" si="305"/>
        <v>2.111331115054127E-2</v>
      </c>
      <c r="AK141" s="27">
        <f t="shared" si="305"/>
        <v>9.0442644928589333E-2</v>
      </c>
      <c r="AL141" s="27">
        <f t="shared" si="305"/>
        <v>0.14367486392947104</v>
      </c>
      <c r="AM141" s="27">
        <f t="shared" si="306"/>
        <v>0.23411750885806037</v>
      </c>
      <c r="AS141" t="str">
        <f t="shared" si="320"/>
        <v>81 Process, plant and machine operatives</v>
      </c>
      <c r="AT141" s="27">
        <f t="shared" si="307"/>
        <v>-5.3956498331290348E-2</v>
      </c>
      <c r="AU141" s="27">
        <f t="shared" si="307"/>
        <v>6.9286028128202615E-2</v>
      </c>
      <c r="AV141" s="27">
        <f t="shared" si="307"/>
        <v>0.15185062870826294</v>
      </c>
      <c r="AW141" s="27">
        <f t="shared" si="307"/>
        <v>0.30153952177586152</v>
      </c>
      <c r="AX141" s="27">
        <f t="shared" si="308"/>
        <v>0.45339015048412445</v>
      </c>
      <c r="BD141" t="str">
        <f t="shared" si="321"/>
        <v>81 Process, plant and machine operatives</v>
      </c>
      <c r="BE141" s="27">
        <f t="shared" si="309"/>
        <v>0.28812892981618532</v>
      </c>
      <c r="BF141" s="27">
        <f t="shared" si="309"/>
        <v>-0.62841127398148622</v>
      </c>
      <c r="BG141" s="27">
        <f t="shared" si="309"/>
        <v>0.7434388997782948</v>
      </c>
      <c r="BH141" s="27">
        <f t="shared" si="309"/>
        <v>0.47920816372676622</v>
      </c>
      <c r="BI141" s="27">
        <f t="shared" si="310"/>
        <v>1.222647063505061</v>
      </c>
      <c r="BO141" t="str">
        <f t="shared" si="322"/>
        <v>81 Process, plant and machine operatives</v>
      </c>
      <c r="BP141" s="27">
        <f t="shared" si="311"/>
        <v>8.646858381414102E-2</v>
      </c>
      <c r="BQ141" s="27">
        <f t="shared" si="311"/>
        <v>-0.9490682628802487</v>
      </c>
      <c r="BR141" s="27">
        <f t="shared" si="311"/>
        <v>0.29725447105798875</v>
      </c>
      <c r="BS141" s="27">
        <f t="shared" si="311"/>
        <v>-0.78121611748559516</v>
      </c>
      <c r="BT141" s="27">
        <f t="shared" si="312"/>
        <v>-0.48396164642760642</v>
      </c>
      <c r="BZ141" t="str">
        <f t="shared" si="323"/>
        <v>81 Process, plant and machine operatives</v>
      </c>
      <c r="CA141" s="68">
        <f t="shared" si="313"/>
        <v>-0.99287449685268303</v>
      </c>
      <c r="CB141" s="68">
        <f t="shared" si="313"/>
        <v>-0.44503342536429269</v>
      </c>
      <c r="CC141" s="68">
        <f t="shared" si="313"/>
        <v>-0.60816364769304609</v>
      </c>
      <c r="CD141" s="68">
        <f t="shared" si="313"/>
        <v>-2.506102135431727</v>
      </c>
      <c r="CE141" s="68">
        <f t="shared" si="314"/>
        <v>-3.1142657831247731</v>
      </c>
      <c r="CK141" t="str">
        <f t="shared" si="324"/>
        <v>81 Process, plant and machine operatives</v>
      </c>
      <c r="CL141" s="68">
        <f t="shared" si="315"/>
        <v>-0.50774103916036317</v>
      </c>
      <c r="CM141" s="68">
        <f t="shared" si="315"/>
        <v>-0.45457082537858962</v>
      </c>
      <c r="CN141" s="68">
        <f t="shared" si="315"/>
        <v>-0.83633152492524054</v>
      </c>
      <c r="CO141" s="68">
        <f t="shared" si="315"/>
        <v>-0.42647806664767729</v>
      </c>
      <c r="CP141" s="68">
        <f t="shared" si="316"/>
        <v>-1.2628095915729178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5.8571308973060475E-3</v>
      </c>
      <c r="C142" s="27">
        <f t="shared" si="299"/>
        <v>1.4409233483846998E-3</v>
      </c>
      <c r="D142" s="27">
        <f t="shared" si="299"/>
        <v>1.377261417729754E-2</v>
      </c>
      <c r="E142" s="27">
        <f t="shared" si="299"/>
        <v>2.6503782974321537E-2</v>
      </c>
      <c r="F142" s="27">
        <f t="shared" si="300"/>
        <v>4.0276397151619077E-2</v>
      </c>
      <c r="L142" t="str">
        <f t="shared" si="317"/>
        <v>82 Transport and mobile machine drivers and operatives</v>
      </c>
      <c r="M142" s="27">
        <f t="shared" si="301"/>
        <v>4.8469089899539936E-2</v>
      </c>
      <c r="N142" s="27">
        <f t="shared" si="301"/>
        <v>-1.3497764629815667E-3</v>
      </c>
      <c r="O142" s="27">
        <f t="shared" si="301"/>
        <v>6.5183434704868898E-2</v>
      </c>
      <c r="P142" s="27">
        <f t="shared" si="301"/>
        <v>0.12838555715520839</v>
      </c>
      <c r="Q142" s="27">
        <f t="shared" si="302"/>
        <v>0.19356899186007728</v>
      </c>
      <c r="W142" t="str">
        <f t="shared" si="318"/>
        <v>82 Transport and mobile machine drivers and operatives</v>
      </c>
      <c r="X142" s="27">
        <f t="shared" si="303"/>
        <v>1.0091526507859383E-3</v>
      </c>
      <c r="Y142" s="27">
        <f t="shared" si="303"/>
        <v>0.19231960868929177</v>
      </c>
      <c r="Z142" s="27">
        <f t="shared" si="303"/>
        <v>0.13290674703695549</v>
      </c>
      <c r="AA142" s="27">
        <f t="shared" si="303"/>
        <v>0.33343339852070031</v>
      </c>
      <c r="AB142" s="27">
        <f t="shared" si="304"/>
        <v>0.46634014555765579</v>
      </c>
      <c r="AH142" t="str">
        <f t="shared" si="319"/>
        <v>82 Transport and mobile machine drivers and operatives</v>
      </c>
      <c r="AI142" s="27">
        <f t="shared" si="305"/>
        <v>-1.0035675785684817E-2</v>
      </c>
      <c r="AJ142" s="27">
        <f t="shared" si="305"/>
        <v>0.12849489617660648</v>
      </c>
      <c r="AK142" s="27">
        <f t="shared" si="305"/>
        <v>5.2197068733596197E-2</v>
      </c>
      <c r="AL142" s="27">
        <f t="shared" si="305"/>
        <v>0.16901721094289401</v>
      </c>
      <c r="AM142" s="27">
        <f t="shared" si="306"/>
        <v>0.22121427967649021</v>
      </c>
      <c r="AS142" t="str">
        <f t="shared" si="320"/>
        <v>82 Transport and mobile machine drivers and operatives</v>
      </c>
      <c r="AT142" s="27">
        <f t="shared" si="307"/>
        <v>-2.436958158041258E-2</v>
      </c>
      <c r="AU142" s="27">
        <f t="shared" si="307"/>
        <v>0.16720581622570196</v>
      </c>
      <c r="AV142" s="27">
        <f t="shared" si="307"/>
        <v>7.3157605971250872E-2</v>
      </c>
      <c r="AW142" s="27">
        <f t="shared" si="307"/>
        <v>0.20567176114184937</v>
      </c>
      <c r="AX142" s="27">
        <f t="shared" si="308"/>
        <v>0.27882936711310025</v>
      </c>
      <c r="BD142" t="str">
        <f t="shared" si="321"/>
        <v>82 Transport and mobile machine drivers and operatives</v>
      </c>
      <c r="BE142" s="27">
        <f t="shared" si="309"/>
        <v>0.61828495125854044</v>
      </c>
      <c r="BF142" s="27">
        <f t="shared" si="309"/>
        <v>-0.22691857259485992</v>
      </c>
      <c r="BG142" s="27">
        <f t="shared" si="309"/>
        <v>0.49452370855562577</v>
      </c>
      <c r="BH142" s="27">
        <f t="shared" si="309"/>
        <v>0.83405550916861326</v>
      </c>
      <c r="BI142" s="27">
        <f t="shared" si="310"/>
        <v>1.328579217724239</v>
      </c>
      <c r="BO142" t="str">
        <f t="shared" si="322"/>
        <v>82 Transport and mobile machine drivers and operatives</v>
      </c>
      <c r="BP142" s="27">
        <f t="shared" si="311"/>
        <v>0.59959477290316876</v>
      </c>
      <c r="BQ142" s="27">
        <f t="shared" si="311"/>
        <v>-0.55167262319905053</v>
      </c>
      <c r="BR142" s="27">
        <f t="shared" si="311"/>
        <v>4.6057237437308274E-2</v>
      </c>
      <c r="BS142" s="27">
        <f t="shared" si="311"/>
        <v>-0.18791546523260738</v>
      </c>
      <c r="BT142" s="27">
        <f t="shared" si="312"/>
        <v>-0.14185822779529911</v>
      </c>
      <c r="BZ142" t="str">
        <f t="shared" si="323"/>
        <v>82 Transport and mobile machine drivers and operatives</v>
      </c>
      <c r="CA142" s="68">
        <f t="shared" si="313"/>
        <v>-0.58914781439978814</v>
      </c>
      <c r="CB142" s="68">
        <f t="shared" si="313"/>
        <v>6.0396245679975813E-2</v>
      </c>
      <c r="CC142" s="68">
        <f t="shared" si="313"/>
        <v>-1.0822768448920046</v>
      </c>
      <c r="CD142" s="68">
        <f t="shared" si="313"/>
        <v>-1.4596878764749945</v>
      </c>
      <c r="CE142" s="68">
        <f t="shared" si="314"/>
        <v>-2.5419647213669991</v>
      </c>
      <c r="CK142" t="str">
        <f t="shared" si="324"/>
        <v>82 Transport and mobile machine drivers and operatives</v>
      </c>
      <c r="CL142" s="68">
        <f t="shared" si="315"/>
        <v>0.11734883759029868</v>
      </c>
      <c r="CM142" s="68">
        <f t="shared" si="315"/>
        <v>-0.23040711311645401</v>
      </c>
      <c r="CN142" s="68">
        <f t="shared" si="315"/>
        <v>-2.8008582888808142E-2</v>
      </c>
      <c r="CO142" s="68">
        <f t="shared" si="315"/>
        <v>-0.9548680535813836</v>
      </c>
      <c r="CP142" s="68">
        <f t="shared" si="316"/>
        <v>-0.98287663647019174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3.4864758379197342E-5</v>
      </c>
      <c r="C143" s="27">
        <f t="shared" si="299"/>
        <v>-4.8622167423656817E-5</v>
      </c>
      <c r="D143" s="27">
        <f t="shared" si="299"/>
        <v>1.4752279959118412E-3</v>
      </c>
      <c r="E143" s="27">
        <f t="shared" si="299"/>
        <v>1.6514339214386486E-3</v>
      </c>
      <c r="F143" s="27">
        <f t="shared" si="300"/>
        <v>3.12666191735049E-3</v>
      </c>
      <c r="L143" t="str">
        <f t="shared" si="317"/>
        <v>91 Elementary trades and related occupations</v>
      </c>
      <c r="M143" s="27">
        <f t="shared" si="301"/>
        <v>2.7684337622833705E-2</v>
      </c>
      <c r="N143" s="27">
        <f t="shared" si="301"/>
        <v>-2.5370199841902363E-2</v>
      </c>
      <c r="O143" s="27">
        <f t="shared" si="301"/>
        <v>0.11838955589914729</v>
      </c>
      <c r="P143" s="27">
        <f t="shared" si="301"/>
        <v>0.16889533800699208</v>
      </c>
      <c r="Q143" s="27">
        <f t="shared" si="302"/>
        <v>0.28728489390613937</v>
      </c>
      <c r="W143" t="str">
        <f t="shared" si="318"/>
        <v>91 Elementary trades and related occupations</v>
      </c>
      <c r="X143" s="27">
        <f t="shared" si="303"/>
        <v>2.8295759011029542E-2</v>
      </c>
      <c r="Y143" s="27">
        <f t="shared" si="303"/>
        <v>2.2841896891897751E-2</v>
      </c>
      <c r="Z143" s="27">
        <f t="shared" si="303"/>
        <v>0.68541650104465224</v>
      </c>
      <c r="AA143" s="27">
        <f t="shared" si="303"/>
        <v>0.60086894607434527</v>
      </c>
      <c r="AB143" s="27">
        <f t="shared" si="304"/>
        <v>1.2862854471189975</v>
      </c>
      <c r="AH143" t="str">
        <f t="shared" si="319"/>
        <v>91 Elementary trades and related occupations</v>
      </c>
      <c r="AI143" s="27">
        <f t="shared" si="305"/>
        <v>1.9547158596038672E-2</v>
      </c>
      <c r="AJ143" s="27">
        <f t="shared" si="305"/>
        <v>-1.5970817412719884E-2</v>
      </c>
      <c r="AK143" s="27">
        <f t="shared" si="305"/>
        <v>0.45588168339599339</v>
      </c>
      <c r="AL143" s="27">
        <f t="shared" si="305"/>
        <v>0.46606655651827011</v>
      </c>
      <c r="AM143" s="27">
        <f t="shared" si="306"/>
        <v>0.92194823991426356</v>
      </c>
      <c r="AS143" t="str">
        <f t="shared" si="320"/>
        <v>91 Elementary trades and related occupations</v>
      </c>
      <c r="AT143" s="27">
        <f t="shared" si="307"/>
        <v>-2.2712988053438465E-2</v>
      </c>
      <c r="AU143" s="27">
        <f t="shared" si="307"/>
        <v>6.3624784112831956E-2</v>
      </c>
      <c r="AV143" s="27">
        <f t="shared" si="307"/>
        <v>0.4710333890622303</v>
      </c>
      <c r="AW143" s="27">
        <f t="shared" si="307"/>
        <v>0.37908954213296597</v>
      </c>
      <c r="AX143" s="27">
        <f t="shared" si="308"/>
        <v>0.85012293119519633</v>
      </c>
      <c r="BD143" t="str">
        <f t="shared" si="321"/>
        <v>91 Elementary trades and related occupations</v>
      </c>
      <c r="BE143" s="27">
        <f t="shared" si="309"/>
        <v>-0.10366009854560443</v>
      </c>
      <c r="BF143" s="27">
        <f t="shared" si="309"/>
        <v>-0.19107473971865163</v>
      </c>
      <c r="BG143" s="27">
        <f t="shared" si="309"/>
        <v>1.4126645824634807</v>
      </c>
      <c r="BH143" s="27">
        <f t="shared" si="309"/>
        <v>0.8651870254768621</v>
      </c>
      <c r="BI143" s="27">
        <f t="shared" si="310"/>
        <v>2.2778516079403426</v>
      </c>
      <c r="BO143" t="str">
        <f t="shared" si="322"/>
        <v>91 Elementary trades and related occupations</v>
      </c>
      <c r="BP143" s="27">
        <f t="shared" si="311"/>
        <v>-0.42958877676740492</v>
      </c>
      <c r="BQ143" s="27">
        <f t="shared" si="311"/>
        <v>-0.25667407413979904</v>
      </c>
      <c r="BR143" s="27">
        <f t="shared" si="311"/>
        <v>1.6384048591796185</v>
      </c>
      <c r="BS143" s="27">
        <f t="shared" si="311"/>
        <v>-6.7742781146963083E-2</v>
      </c>
      <c r="BT143" s="27">
        <f t="shared" si="312"/>
        <v>1.5706620780326555</v>
      </c>
      <c r="BZ143" t="str">
        <f t="shared" si="323"/>
        <v>91 Elementary trades and related occupations</v>
      </c>
      <c r="CA143" s="68">
        <f t="shared" si="313"/>
        <v>-0.81119146472012993</v>
      </c>
      <c r="CB143" s="68">
        <f t="shared" si="313"/>
        <v>-0.24414244258844375</v>
      </c>
      <c r="CC143" s="68">
        <f t="shared" si="313"/>
        <v>1.7693510845991534</v>
      </c>
      <c r="CD143" s="68">
        <f t="shared" si="313"/>
        <v>-0.61913115341871183</v>
      </c>
      <c r="CE143" s="68">
        <f t="shared" si="314"/>
        <v>1.1502199311804415</v>
      </c>
      <c r="CK143" t="str">
        <f t="shared" si="324"/>
        <v>91 Elementary trades and related occupations</v>
      </c>
      <c r="CL143" s="68">
        <f t="shared" si="315"/>
        <v>-0.20227388634362353</v>
      </c>
      <c r="CM143" s="68">
        <f t="shared" si="315"/>
        <v>-0.28138965481485378</v>
      </c>
      <c r="CN143" s="68">
        <f t="shared" si="315"/>
        <v>0.82654524618997116</v>
      </c>
      <c r="CO143" s="68">
        <f t="shared" si="315"/>
        <v>-0.46835611769923768</v>
      </c>
      <c r="CP143" s="68">
        <f t="shared" si="316"/>
        <v>0.35818912849073348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7.9629135852432899E-3</v>
      </c>
      <c r="C144" s="27">
        <f t="shared" si="299"/>
        <v>-4.6664062412679584E-3</v>
      </c>
      <c r="D144" s="27">
        <f t="shared" si="299"/>
        <v>5.3837167339045207E-3</v>
      </c>
      <c r="E144" s="27">
        <f t="shared" si="299"/>
        <v>1.5767643414374075E-2</v>
      </c>
      <c r="F144" s="27">
        <f t="shared" si="300"/>
        <v>2.1151360148278595E-2</v>
      </c>
      <c r="L144" t="str">
        <f t="shared" ref="L144" si="325">A144</f>
        <v>92 Elementary administration and service occupations</v>
      </c>
      <c r="M144" s="27">
        <f t="shared" si="301"/>
        <v>0.23159343602693061</v>
      </c>
      <c r="N144" s="27">
        <f t="shared" si="301"/>
        <v>-0.13461131979773744</v>
      </c>
      <c r="O144" s="27">
        <f t="shared" si="301"/>
        <v>0.17562245708412461</v>
      </c>
      <c r="P144" s="27">
        <f t="shared" si="301"/>
        <v>0.43834392066356331</v>
      </c>
      <c r="Q144" s="27">
        <f t="shared" si="302"/>
        <v>0.61396637774768792</v>
      </c>
      <c r="W144" t="str">
        <f t="shared" ref="W144" si="326">A144</f>
        <v>92 Elementary administration and service occupations</v>
      </c>
      <c r="X144" s="27">
        <f t="shared" si="303"/>
        <v>0.34406883901371144</v>
      </c>
      <c r="Y144" s="27">
        <f t="shared" si="303"/>
        <v>5.7792973983168849E-2</v>
      </c>
      <c r="Z144" s="27">
        <f t="shared" si="303"/>
        <v>0.26768673101998086</v>
      </c>
      <c r="AA144" s="27">
        <f t="shared" si="303"/>
        <v>1.159026936507678</v>
      </c>
      <c r="AB144" s="27">
        <f t="shared" si="304"/>
        <v>1.4267136675276588</v>
      </c>
      <c r="AH144" t="str">
        <f t="shared" ref="AH144" si="327">L144</f>
        <v>92 Elementary administration and service occupations</v>
      </c>
      <c r="AI144" s="27">
        <f t="shared" si="305"/>
        <v>0.16200928795000635</v>
      </c>
      <c r="AJ144" s="27">
        <f t="shared" si="305"/>
        <v>4.6509638169176304E-2</v>
      </c>
      <c r="AK144" s="27">
        <f t="shared" si="305"/>
        <v>6.5751950042225449E-2</v>
      </c>
      <c r="AL144" s="27">
        <f t="shared" si="305"/>
        <v>0.52583566224884204</v>
      </c>
      <c r="AM144" s="27">
        <f t="shared" si="306"/>
        <v>0.59158761229106749</v>
      </c>
      <c r="AS144" t="str">
        <f t="shared" ref="AS144" si="328">W144</f>
        <v>92 Elementary administration and service occupations</v>
      </c>
      <c r="AT144" s="27">
        <f t="shared" si="307"/>
        <v>8.3273400427426036E-2</v>
      </c>
      <c r="AU144" s="27">
        <f t="shared" si="307"/>
        <v>8.9216885267657364E-2</v>
      </c>
      <c r="AV144" s="27">
        <f t="shared" si="307"/>
        <v>-1.7312715489752328E-2</v>
      </c>
      <c r="AW144" s="27">
        <f t="shared" si="307"/>
        <v>0.40073305366876477</v>
      </c>
      <c r="AX144" s="27">
        <f t="shared" si="308"/>
        <v>0.38342033817901244</v>
      </c>
      <c r="BD144" t="str">
        <f t="shared" ref="BD144" si="329">AH144</f>
        <v>92 Elementary administration and service occupations</v>
      </c>
      <c r="BE144" s="27">
        <f t="shared" si="309"/>
        <v>0.20406310447264886</v>
      </c>
      <c r="BF144" s="27">
        <f t="shared" si="309"/>
        <v>-0.62375808485154138</v>
      </c>
      <c r="BG144" s="27">
        <f t="shared" si="309"/>
        <v>-1.2683744137123467</v>
      </c>
      <c r="BH144" s="27">
        <f t="shared" si="309"/>
        <v>-1.5525991807223249E-2</v>
      </c>
      <c r="BI144" s="27">
        <f t="shared" si="310"/>
        <v>-1.28390040551957</v>
      </c>
      <c r="BO144" t="str">
        <f t="shared" ref="BO144" si="330">AS144</f>
        <v>92 Elementary administration and service occupations</v>
      </c>
      <c r="BP144" s="27">
        <f t="shared" si="311"/>
        <v>0.55161397478036633</v>
      </c>
      <c r="BQ144" s="27">
        <f t="shared" si="311"/>
        <v>-1.4889888786784642</v>
      </c>
      <c r="BR144" s="27">
        <f t="shared" si="311"/>
        <v>-1.6583341943698002</v>
      </c>
      <c r="BS144" s="27">
        <f t="shared" si="311"/>
        <v>-1.4860946743678518</v>
      </c>
      <c r="BT144" s="27">
        <f t="shared" si="312"/>
        <v>-3.144428868737652</v>
      </c>
      <c r="BZ144" t="str">
        <f t="shared" ref="BZ144" si="331">BD144</f>
        <v>92 Elementary administration and service occupations</v>
      </c>
      <c r="CA144" s="68">
        <f t="shared" si="313"/>
        <v>-1.921821525489829</v>
      </c>
      <c r="CB144" s="68">
        <f t="shared" si="313"/>
        <v>-0.52295707656968737</v>
      </c>
      <c r="CC144" s="68">
        <f t="shared" si="313"/>
        <v>-1.8171573748747036</v>
      </c>
      <c r="CD144" s="68">
        <f t="shared" si="313"/>
        <v>-4.0273186269118284</v>
      </c>
      <c r="CE144" s="68">
        <f t="shared" si="314"/>
        <v>-5.844476001786532</v>
      </c>
      <c r="CK144" t="str">
        <f t="shared" ref="CK144" si="332">BO144</f>
        <v>92 Elementary administration and service occupations</v>
      </c>
      <c r="CL144" s="68">
        <f t="shared" si="315"/>
        <v>-1.160577370530814</v>
      </c>
      <c r="CM144" s="68">
        <f t="shared" si="315"/>
        <v>-1.190586841373225</v>
      </c>
      <c r="CN144" s="68">
        <f t="shared" si="315"/>
        <v>-1.1438522897708596</v>
      </c>
      <c r="CO144" s="68">
        <f t="shared" si="315"/>
        <v>-0.90617817226412045</v>
      </c>
      <c r="CP144" s="68">
        <f t="shared" si="316"/>
        <v>-2.0500304620349801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1.547604098858371</v>
      </c>
      <c r="C146" s="29">
        <f>D35-C35</f>
        <v>-0.33349096046582005</v>
      </c>
      <c r="D146" s="29">
        <f>E35-D35</f>
        <v>1.3059869735355463</v>
      </c>
      <c r="E146" s="29">
        <f>F35-E35</f>
        <v>2.2608338809141948</v>
      </c>
      <c r="F146" s="29">
        <f t="shared" ref="F146" si="334">F35-D35</f>
        <v>3.5668208544497411</v>
      </c>
      <c r="L146" s="24" t="str">
        <f t="shared" ref="L146" si="335">L35</f>
        <v>All occupations</v>
      </c>
      <c r="M146" s="29">
        <f>N35-M35</f>
        <v>12.26687766709729</v>
      </c>
      <c r="N146" s="29">
        <f t="shared" ref="N146" si="336">O35-N35</f>
        <v>-3.0983949895845271</v>
      </c>
      <c r="O146" s="29">
        <f>P35-O35</f>
        <v>8.8133993589283222</v>
      </c>
      <c r="P146" s="29">
        <f>Q35-P35</f>
        <v>16.265922411819531</v>
      </c>
      <c r="Q146" s="29">
        <f>Q35-O35</f>
        <v>25.079321770747853</v>
      </c>
      <c r="W146" s="24" t="str">
        <f t="shared" ref="W146" si="337">W35</f>
        <v>All occupations</v>
      </c>
      <c r="X146" s="29">
        <f>Y35-X35</f>
        <v>4.1564039194077651</v>
      </c>
      <c r="Y146" s="29">
        <f t="shared" ref="Y146" si="338">Z35-Y35</f>
        <v>9.4591420262895838</v>
      </c>
      <c r="Z146" s="29">
        <f>AA35-Z35</f>
        <v>8.9214149606281126</v>
      </c>
      <c r="AA146" s="29">
        <f>AB35-AA35</f>
        <v>22.724625319577584</v>
      </c>
      <c r="AB146" s="29">
        <f>AB35-Z35</f>
        <v>31.646040280205696</v>
      </c>
      <c r="AH146" s="24" t="str">
        <f t="shared" ref="AH146" si="339">AH35</f>
        <v>All occupations</v>
      </c>
      <c r="AI146" s="29">
        <f>AJ35-AI35</f>
        <v>-0.75126612434156215</v>
      </c>
      <c r="AJ146" s="29">
        <f t="shared" ref="AJ146" si="340">AK35-AJ35</f>
        <v>1.5522495417518769</v>
      </c>
      <c r="AK146" s="29">
        <f>AL35-AK35</f>
        <v>0.56596974777631459</v>
      </c>
      <c r="AL146" s="29">
        <f>AM35-AL35</f>
        <v>4.3719068533034147</v>
      </c>
      <c r="AM146" s="29">
        <f>AM35-AK35</f>
        <v>4.9378766010797293</v>
      </c>
      <c r="AS146" s="24" t="str">
        <f t="shared" ref="AS146" si="341">AS35</f>
        <v>All occupations</v>
      </c>
      <c r="AT146" s="29">
        <f>AU35-AT35</f>
        <v>-0.20605771610435397</v>
      </c>
      <c r="AU146" s="29">
        <f t="shared" ref="AU146" si="342">AV35-AU35</f>
        <v>3.4144439852250095</v>
      </c>
      <c r="AV146" s="29">
        <f>AW35-AV35</f>
        <v>1.5347863936320394</v>
      </c>
      <c r="AW146" s="29">
        <f>AX35-AW35</f>
        <v>5.9141723863490476</v>
      </c>
      <c r="AX146" s="29">
        <f>AX35-AV35</f>
        <v>7.448958779981087</v>
      </c>
      <c r="BD146" s="24" t="str">
        <f t="shared" ref="BD146" si="343">BD35</f>
        <v>All occupations</v>
      </c>
      <c r="BE146" s="29">
        <f>BF35-BE35</f>
        <v>9.6937332537820851</v>
      </c>
      <c r="BF146" s="29">
        <f t="shared" ref="BF146" si="344">BG35-BF35</f>
        <v>-1.3371815033414549</v>
      </c>
      <c r="BG146" s="29">
        <f>BH35-BG35</f>
        <v>1.8240269405185501</v>
      </c>
      <c r="BH146" s="29">
        <f>BI35-BH35</f>
        <v>5.8162974838367489</v>
      </c>
      <c r="BI146" s="29">
        <f>BI35-BG35</f>
        <v>7.640324424355299</v>
      </c>
      <c r="BO146" s="24" t="str">
        <f t="shared" ref="BO146" si="345">BO35</f>
        <v>All occupations</v>
      </c>
      <c r="BP146" s="29">
        <f>BQ35-BP35</f>
        <v>0.67161904679480244</v>
      </c>
      <c r="BQ146" s="29">
        <f t="shared" ref="BQ146" si="346">BR35-BQ35</f>
        <v>-4.6211579068763484</v>
      </c>
      <c r="BR146" s="29">
        <f>BS35-BR35</f>
        <v>-7.923557227555392</v>
      </c>
      <c r="BS146" s="29">
        <f>BT35-BS35</f>
        <v>-16.497702763069086</v>
      </c>
      <c r="BT146" s="29">
        <f>BT35-BR35</f>
        <v>-24.421259990624478</v>
      </c>
      <c r="BZ146" s="24" t="str">
        <f t="shared" ref="BZ146" si="347">BZ35</f>
        <v>All occupations</v>
      </c>
      <c r="CA146" s="70">
        <f>CB35-CA35</f>
        <v>-13.110945522349752</v>
      </c>
      <c r="CB146" s="70">
        <f t="shared" ref="CB146" si="348">CC35-CB35</f>
        <v>-0.30009159195367374</v>
      </c>
      <c r="CC146" s="70">
        <f>CD35-CC35</f>
        <v>-8.3626946724393605</v>
      </c>
      <c r="CD146" s="70">
        <f>CE35-CD35</f>
        <v>-23.126822226951134</v>
      </c>
      <c r="CE146" s="70">
        <f>CE35-CC35</f>
        <v>-31.489516899390495</v>
      </c>
      <c r="CK146" s="24" t="str">
        <f t="shared" ref="CK146" si="349">CK35</f>
        <v>All occupations</v>
      </c>
      <c r="CL146" s="70">
        <f>CM35-CL35</f>
        <v>-2.1069686231449651</v>
      </c>
      <c r="CM146" s="70">
        <f t="shared" ref="CM146" si="350">CN35-CM35</f>
        <v>-3.656518601044155</v>
      </c>
      <c r="CN146" s="70">
        <f>CO35-CN35</f>
        <v>-1.1543324750241979</v>
      </c>
      <c r="CO146" s="70">
        <f>CP35-CO35</f>
        <v>-5.1872333457804185</v>
      </c>
      <c r="CP146" s="70">
        <f>CP35-CN35</f>
        <v>-6.3415658208046164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Greater Lincolnshire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0.41713119198612725</v>
      </c>
      <c r="C8" s="69">
        <f>'Basic T2'!O8</f>
        <v>3.7091591379940407</v>
      </c>
      <c r="D8" s="69">
        <f>'Basic T2'!Z8</f>
        <v>10.10723156395826</v>
      </c>
      <c r="E8" s="69">
        <f>'Basic T2'!AK8</f>
        <v>2.0099830913093695</v>
      </c>
      <c r="F8" s="69">
        <f>'Basic T2'!AV8</f>
        <v>3.0020866163932811</v>
      </c>
      <c r="G8" s="69">
        <f>'Basic T2'!BG8</f>
        <v>7.8233317853395645</v>
      </c>
      <c r="H8" s="69">
        <f>'Basic T2'!BR8</f>
        <v>5.4757474605823431</v>
      </c>
      <c r="I8" s="69">
        <f>'Basic T2'!CC8</f>
        <v>4.0699578940993204</v>
      </c>
      <c r="J8" s="69">
        <f>'Basic T2'!CN8</f>
        <v>0.67050060133760592</v>
      </c>
      <c r="K8" s="309">
        <f>SUM(B8:J8)</f>
        <v>37.285129342999909</v>
      </c>
      <c r="L8" s="97"/>
      <c r="M8" s="97">
        <f t="shared" ref="M8:M33" si="0">B8/B$35*100</f>
        <v>6.6728337572642111</v>
      </c>
      <c r="N8" s="97">
        <f t="shared" ref="N8:N33" si="1">C8/C$35*100</f>
        <v>8.6431686042598663</v>
      </c>
      <c r="O8" s="97">
        <f t="shared" ref="O8:O33" si="2">D8/D$35*100</f>
        <v>10.763407066175667</v>
      </c>
      <c r="P8" s="97">
        <f t="shared" ref="P8:P33" si="3">E8/E$35*100</f>
        <v>7.140506065822855</v>
      </c>
      <c r="Q8" s="97">
        <f t="shared" ref="Q8:Q33" si="4">F8/F$35*100</f>
        <v>10.432362102234965</v>
      </c>
      <c r="R8" s="97">
        <f t="shared" ref="R8:R33" si="5">G8/G$35*100</f>
        <v>6.7362919368318037</v>
      </c>
      <c r="S8" s="97">
        <f t="shared" ref="S8:S33" si="6">H8/H$35*100</f>
        <v>5.035135743846662</v>
      </c>
      <c r="T8" s="97">
        <f t="shared" ref="T8:T33" si="7">I8/I$35*100</f>
        <v>5.7863424914704291</v>
      </c>
      <c r="U8" s="97">
        <f t="shared" ref="U8:U33" si="8">J8/J$35*100</f>
        <v>3.4165629258753536</v>
      </c>
      <c r="V8" s="97">
        <f t="shared" ref="V8:V33" si="9">K8/K$35*100</f>
        <v>7.2420105746389476</v>
      </c>
      <c r="W8" s="97"/>
      <c r="X8" s="97">
        <f t="shared" ref="X8:X32" si="10">IF($K8&gt;0,B8/$K8*100,0)</f>
        <v>1.1187602117422761</v>
      </c>
      <c r="Y8" s="97">
        <f t="shared" ref="Y8:AG23" si="11">IF($K8&gt;0,C8/$K8*100,0)</f>
        <v>9.9480924522806191</v>
      </c>
      <c r="Z8" s="97">
        <f t="shared" si="11"/>
        <v>27.107942877113395</v>
      </c>
      <c r="AA8" s="97">
        <f t="shared" si="11"/>
        <v>5.3908438209206144</v>
      </c>
      <c r="AB8" s="97">
        <f t="shared" si="11"/>
        <v>8.0516996166915735</v>
      </c>
      <c r="AC8" s="97">
        <f t="shared" si="11"/>
        <v>20.982445074468689</v>
      </c>
      <c r="AD8" s="97">
        <f t="shared" si="11"/>
        <v>14.68614312748894</v>
      </c>
      <c r="AE8" s="97">
        <f t="shared" si="11"/>
        <v>10.915767132408872</v>
      </c>
      <c r="AF8" s="97">
        <f>IF($K8&gt;0,J8/$K8*100,0)</f>
        <v>1.7983056868850287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0.16496269976498343</v>
      </c>
      <c r="C9" s="69">
        <f>'Basic T2'!O9</f>
        <v>1.4639151183220365</v>
      </c>
      <c r="D9" s="69">
        <f>'Basic T2'!Z9</f>
        <v>3.6975206687357849</v>
      </c>
      <c r="E9" s="69">
        <f>'Basic T2'!AK9</f>
        <v>1.107411270016369</v>
      </c>
      <c r="F9" s="69">
        <f>'Basic T2'!AV9</f>
        <v>1.2159975935663756</v>
      </c>
      <c r="G9" s="69">
        <f>'Basic T2'!BG9</f>
        <v>3.5490332657397783</v>
      </c>
      <c r="H9" s="69">
        <f>'Basic T2'!BR9</f>
        <v>3.4400075515962465</v>
      </c>
      <c r="I9" s="69">
        <f>'Basic T2'!CC9</f>
        <v>2.2721386381501869</v>
      </c>
      <c r="J9" s="69">
        <f>'Basic T2'!CN9</f>
        <v>0.71217078921417365</v>
      </c>
      <c r="K9" s="309">
        <f>SUM(B9:J9)</f>
        <v>17.623157595105933</v>
      </c>
      <c r="L9" s="97"/>
      <c r="M9" s="97">
        <f t="shared" si="0"/>
        <v>2.6389028028329067</v>
      </c>
      <c r="N9" s="97">
        <f t="shared" si="1"/>
        <v>3.411248943291556</v>
      </c>
      <c r="O9" s="97">
        <f t="shared" si="2"/>
        <v>3.937568842799462</v>
      </c>
      <c r="P9" s="97">
        <f t="shared" si="3"/>
        <v>3.9341011997077455</v>
      </c>
      <c r="Q9" s="97">
        <f t="shared" si="4"/>
        <v>4.2256366429465171</v>
      </c>
      <c r="R9" s="97">
        <f t="shared" si="5"/>
        <v>3.0559005839879561</v>
      </c>
      <c r="S9" s="97">
        <f t="shared" si="6"/>
        <v>3.1632037647518958</v>
      </c>
      <c r="T9" s="97">
        <f t="shared" si="7"/>
        <v>3.2303460356436164</v>
      </c>
      <c r="U9" s="97">
        <f t="shared" si="8"/>
        <v>3.6288950531386628</v>
      </c>
      <c r="V9" s="97">
        <f t="shared" si="9"/>
        <v>3.4230025726395179</v>
      </c>
      <c r="W9" s="97"/>
      <c r="X9" s="97">
        <f t="shared" si="10"/>
        <v>0.93605642958555091</v>
      </c>
      <c r="Y9" s="97">
        <f t="shared" si="11"/>
        <v>8.3067697171849346</v>
      </c>
      <c r="Z9" s="97">
        <f t="shared" si="11"/>
        <v>20.981033896914198</v>
      </c>
      <c r="AA9" s="97">
        <f t="shared" si="11"/>
        <v>6.2838413833619935</v>
      </c>
      <c r="AB9" s="97">
        <f t="shared" si="11"/>
        <v>6.8999984083673302</v>
      </c>
      <c r="AC9" s="97">
        <f t="shared" si="11"/>
        <v>20.138464100924615</v>
      </c>
      <c r="AD9" s="97">
        <f t="shared" si="11"/>
        <v>19.519813819014811</v>
      </c>
      <c r="AE9" s="97">
        <f t="shared" si="11"/>
        <v>12.892914484185141</v>
      </c>
      <c r="AF9" s="97">
        <f t="shared" si="11"/>
        <v>4.0411077604614292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1.1795527442345379</v>
      </c>
      <c r="C10" s="69">
        <f>'Basic T2'!O10</f>
        <v>4.4020512238924958</v>
      </c>
      <c r="D10" s="69">
        <f>'Basic T2'!Z10</f>
        <v>8.484863383096318</v>
      </c>
      <c r="E10" s="69">
        <f>'Basic T2'!AK10</f>
        <v>0.98127955071802453</v>
      </c>
      <c r="F10" s="69">
        <f>'Basic T2'!AV10</f>
        <v>2.7629090705919492</v>
      </c>
      <c r="G10" s="69">
        <f>'Basic T2'!BG10</f>
        <v>5.2066510036602676</v>
      </c>
      <c r="H10" s="69">
        <f>'Basic T2'!BR10</f>
        <v>2.9786324461879756</v>
      </c>
      <c r="I10" s="69">
        <f>'Basic T2'!CC10</f>
        <v>1.7472019807772543</v>
      </c>
      <c r="J10" s="69">
        <f>'Basic T2'!CN10</f>
        <v>0.34438228305067559</v>
      </c>
      <c r="K10" s="309">
        <f t="shared" ref="K10:K32" si="12">SUM(B10:J10)</f>
        <v>28.087523686209501</v>
      </c>
      <c r="L10" s="97"/>
      <c r="M10" s="97">
        <f t="shared" si="0"/>
        <v>18.869265884253586</v>
      </c>
      <c r="N10" s="97">
        <f t="shared" si="1"/>
        <v>10.257761804544192</v>
      </c>
      <c r="O10" s="97">
        <f t="shared" si="2"/>
        <v>9.0357124911253521</v>
      </c>
      <c r="P10" s="97">
        <f t="shared" si="3"/>
        <v>3.4860156856371853</v>
      </c>
      <c r="Q10" s="97">
        <f t="shared" si="4"/>
        <v>9.6012112783719594</v>
      </c>
      <c r="R10" s="97">
        <f t="shared" si="5"/>
        <v>4.4831949016376198</v>
      </c>
      <c r="S10" s="97">
        <f t="shared" si="6"/>
        <v>2.7389536872446425</v>
      </c>
      <c r="T10" s="97">
        <f t="shared" si="7"/>
        <v>2.4840328390645539</v>
      </c>
      <c r="U10" s="97">
        <f t="shared" si="8"/>
        <v>1.7548138484171396</v>
      </c>
      <c r="V10" s="97">
        <f t="shared" si="9"/>
        <v>5.4555300500557422</v>
      </c>
      <c r="W10" s="97"/>
      <c r="X10" s="97">
        <f t="shared" si="10"/>
        <v>4.199561190984161</v>
      </c>
      <c r="Y10" s="97">
        <f t="shared" si="11"/>
        <v>15.672621314259287</v>
      </c>
      <c r="Z10" s="97">
        <f t="shared" si="11"/>
        <v>30.208655906758498</v>
      </c>
      <c r="AA10" s="97">
        <f t="shared" si="11"/>
        <v>3.4936492147928879</v>
      </c>
      <c r="AB10" s="97">
        <f t="shared" si="11"/>
        <v>9.8367841232956064</v>
      </c>
      <c r="AC10" s="97">
        <f t="shared" si="11"/>
        <v>18.537237607089747</v>
      </c>
      <c r="AD10" s="97">
        <f t="shared" si="11"/>
        <v>10.604823976171433</v>
      </c>
      <c r="AE10" s="97">
        <f t="shared" si="11"/>
        <v>6.2205625540250136</v>
      </c>
      <c r="AF10" s="97">
        <f t="shared" si="11"/>
        <v>1.2261041126233618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1.2963197931675607</v>
      </c>
      <c r="C11" s="69">
        <f>'Basic T2'!O11</f>
        <v>3.8115023550599458</v>
      </c>
      <c r="D11" s="69">
        <f>'Basic T2'!Z11</f>
        <v>8.5951494090910519</v>
      </c>
      <c r="E11" s="69">
        <f>'Basic T2'!AK11</f>
        <v>2.7563466086949155</v>
      </c>
      <c r="F11" s="69">
        <f>'Basic T2'!AV11</f>
        <v>0.62531849444881504</v>
      </c>
      <c r="G11" s="69">
        <f>'Basic T2'!BG11</f>
        <v>2.363968544148388</v>
      </c>
      <c r="H11" s="69">
        <f>'Basic T2'!BR11</f>
        <v>1.7208496416992762</v>
      </c>
      <c r="I11" s="69">
        <f>'Basic T2'!CC11</f>
        <v>0.9322508015506018</v>
      </c>
      <c r="J11" s="69">
        <f>'Basic T2'!CN11</f>
        <v>0.10299641085245206</v>
      </c>
      <c r="K11" s="309">
        <f t="shared" si="12"/>
        <v>22.204702058713007</v>
      </c>
      <c r="L11" s="97"/>
      <c r="M11" s="97">
        <f t="shared" si="0"/>
        <v>20.737184469163221</v>
      </c>
      <c r="N11" s="97">
        <f t="shared" si="1"/>
        <v>8.8816511410542738</v>
      </c>
      <c r="O11" s="97">
        <f t="shared" si="2"/>
        <v>9.1531584390073721</v>
      </c>
      <c r="P11" s="97">
        <f t="shared" si="3"/>
        <v>9.7919777355315869</v>
      </c>
      <c r="Q11" s="97">
        <f t="shared" si="4"/>
        <v>2.1730049118808776</v>
      </c>
      <c r="R11" s="97">
        <f t="shared" si="5"/>
        <v>2.0354987721103819</v>
      </c>
      <c r="S11" s="97">
        <f t="shared" si="6"/>
        <v>1.5823796847972713</v>
      </c>
      <c r="T11" s="97">
        <f t="shared" si="7"/>
        <v>1.3254000572193572</v>
      </c>
      <c r="U11" s="97">
        <f t="shared" si="8"/>
        <v>0.52482237616895222</v>
      </c>
      <c r="V11" s="97">
        <f t="shared" si="9"/>
        <v>4.3128906872384887</v>
      </c>
      <c r="W11" s="97"/>
      <c r="X11" s="97">
        <f t="shared" si="10"/>
        <v>5.8380418243841818</v>
      </c>
      <c r="Y11" s="97">
        <f t="shared" si="11"/>
        <v>17.165293841735348</v>
      </c>
      <c r="Z11" s="97">
        <f t="shared" si="11"/>
        <v>38.708690557360399</v>
      </c>
      <c r="AA11" s="97">
        <f t="shared" si="11"/>
        <v>12.413346512854199</v>
      </c>
      <c r="AB11" s="97">
        <f t="shared" si="11"/>
        <v>2.8161535011610002</v>
      </c>
      <c r="AC11" s="97">
        <f t="shared" si="11"/>
        <v>10.646252032104071</v>
      </c>
      <c r="AD11" s="97">
        <f t="shared" si="11"/>
        <v>7.7499334922353711</v>
      </c>
      <c r="AE11" s="97">
        <f t="shared" si="11"/>
        <v>4.1984386869302375</v>
      </c>
      <c r="AF11" s="97">
        <f t="shared" si="11"/>
        <v>0.46384955123519356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1.6567646521892918</v>
      </c>
      <c r="C12" s="69">
        <f>'Basic T2'!O12</f>
        <v>9.0602830466007909</v>
      </c>
      <c r="D12" s="69">
        <f>'Basic T2'!Z12</f>
        <v>5.4689732190269336</v>
      </c>
      <c r="E12" s="69">
        <f>'Basic T2'!AK12</f>
        <v>0.45639461613226062</v>
      </c>
      <c r="F12" s="69">
        <f>'Basic T2'!AV12</f>
        <v>0.27186356080578344</v>
      </c>
      <c r="G12" s="69">
        <f>'Basic T2'!BG12</f>
        <v>1.0951048960004408</v>
      </c>
      <c r="H12" s="69">
        <f>'Basic T2'!BR12</f>
        <v>0.73412841755982594</v>
      </c>
      <c r="I12" s="69">
        <f>'Basic T2'!CC12</f>
        <v>0.53365107742351248</v>
      </c>
      <c r="J12" s="69">
        <f>'Basic T2'!CN12</f>
        <v>0.14869741903873604</v>
      </c>
      <c r="K12" s="309">
        <f t="shared" si="12"/>
        <v>19.425860904777579</v>
      </c>
      <c r="L12" s="97"/>
      <c r="M12" s="97">
        <f t="shared" si="0"/>
        <v>26.503208849791505</v>
      </c>
      <c r="N12" s="97">
        <f t="shared" si="1"/>
        <v>21.112481578894631</v>
      </c>
      <c r="O12" s="97">
        <f t="shared" si="2"/>
        <v>5.8240265514750869</v>
      </c>
      <c r="P12" s="97">
        <f t="shared" si="3"/>
        <v>1.6213512138444672</v>
      </c>
      <c r="Q12" s="97">
        <f t="shared" si="4"/>
        <v>0.94473593574601888</v>
      </c>
      <c r="R12" s="97">
        <f t="shared" si="5"/>
        <v>0.94294176488037196</v>
      </c>
      <c r="S12" s="97">
        <f t="shared" si="6"/>
        <v>0.67505601060644105</v>
      </c>
      <c r="T12" s="97">
        <f t="shared" si="7"/>
        <v>0.75870266603777592</v>
      </c>
      <c r="U12" s="97">
        <f t="shared" si="8"/>
        <v>0.75769371130704721</v>
      </c>
      <c r="V12" s="97">
        <f t="shared" si="9"/>
        <v>3.7731474336504327</v>
      </c>
      <c r="W12" s="97"/>
      <c r="X12" s="97">
        <f t="shared" si="10"/>
        <v>8.5286549734422756</v>
      </c>
      <c r="Y12" s="97">
        <f t="shared" si="11"/>
        <v>46.640316694394294</v>
      </c>
      <c r="Z12" s="97">
        <f t="shared" si="11"/>
        <v>28.153054558739782</v>
      </c>
      <c r="AA12" s="97">
        <f t="shared" si="11"/>
        <v>2.3494177085351997</v>
      </c>
      <c r="AB12" s="97">
        <f t="shared" si="11"/>
        <v>1.3994929858625806</v>
      </c>
      <c r="AC12" s="97">
        <f t="shared" si="11"/>
        <v>5.6373557978638242</v>
      </c>
      <c r="AD12" s="97">
        <f t="shared" si="11"/>
        <v>3.7791293840638742</v>
      </c>
      <c r="AE12" s="97">
        <f t="shared" si="11"/>
        <v>2.7471167431877719</v>
      </c>
      <c r="AF12" s="97">
        <f t="shared" si="11"/>
        <v>0.76546115391038094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0.45169652958833956</v>
      </c>
      <c r="C13" s="69">
        <f>'Basic T2'!O13</f>
        <v>6.0336837776903014</v>
      </c>
      <c r="D13" s="69">
        <f>'Basic T2'!Z13</f>
        <v>11.149457051925712</v>
      </c>
      <c r="E13" s="69">
        <f>'Basic T2'!AK13</f>
        <v>1.1148755065060769</v>
      </c>
      <c r="F13" s="69">
        <f>'Basic T2'!AV13</f>
        <v>1.8735705807770846</v>
      </c>
      <c r="G13" s="69">
        <f>'Basic T2'!BG13</f>
        <v>4.7946935912585396</v>
      </c>
      <c r="H13" s="69">
        <f>'Basic T2'!BR13</f>
        <v>3.117450697312159</v>
      </c>
      <c r="I13" s="69">
        <f>'Basic T2'!CC13</f>
        <v>2.1037204629685213</v>
      </c>
      <c r="J13" s="69">
        <f>'Basic T2'!CN13</f>
        <v>0.3959936643803475</v>
      </c>
      <c r="K13" s="309">
        <f t="shared" si="12"/>
        <v>31.035141862407084</v>
      </c>
      <c r="L13" s="97"/>
      <c r="M13" s="97">
        <f t="shared" si="0"/>
        <v>7.2257743093362494</v>
      </c>
      <c r="N13" s="97">
        <f t="shared" si="1"/>
        <v>14.059829803788984</v>
      </c>
      <c r="O13" s="97">
        <f t="shared" si="2"/>
        <v>11.873295279456496</v>
      </c>
      <c r="P13" s="97">
        <f t="shared" si="3"/>
        <v>3.960618052591705</v>
      </c>
      <c r="Q13" s="97">
        <f t="shared" si="4"/>
        <v>6.5107271109464433</v>
      </c>
      <c r="R13" s="97">
        <f t="shared" si="5"/>
        <v>4.1284783343714642</v>
      </c>
      <c r="S13" s="97">
        <f t="shared" si="6"/>
        <v>2.8666017833566793</v>
      </c>
      <c r="T13" s="97">
        <f t="shared" si="7"/>
        <v>2.9909024667549895</v>
      </c>
      <c r="U13" s="97">
        <f t="shared" si="8"/>
        <v>2.017801728893903</v>
      </c>
      <c r="V13" s="97">
        <f t="shared" si="9"/>
        <v>6.0280554074346782</v>
      </c>
      <c r="W13" s="97"/>
      <c r="X13" s="97">
        <f t="shared" si="10"/>
        <v>1.4554356851046981</v>
      </c>
      <c r="Y13" s="97">
        <f t="shared" si="11"/>
        <v>19.441457056778955</v>
      </c>
      <c r="Z13" s="97">
        <f t="shared" si="11"/>
        <v>35.925265305234731</v>
      </c>
      <c r="AA13" s="97">
        <f t="shared" si="11"/>
        <v>3.5923003395596766</v>
      </c>
      <c r="AB13" s="97">
        <f t="shared" si="11"/>
        <v>6.036932549184006</v>
      </c>
      <c r="AC13" s="97">
        <f t="shared" si="11"/>
        <v>15.449240130802686</v>
      </c>
      <c r="AD13" s="97">
        <f t="shared" si="11"/>
        <v>10.044905581979414</v>
      </c>
      <c r="AE13" s="97">
        <f t="shared" si="11"/>
        <v>6.7785108645395349</v>
      </c>
      <c r="AF13" s="97">
        <f t="shared" si="11"/>
        <v>1.2759524868162928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0.15169734629050111</v>
      </c>
      <c r="C14" s="69">
        <f>'Basic T2'!O14</f>
        <v>0.89609726882703056</v>
      </c>
      <c r="D14" s="69">
        <f>'Basic T2'!Z14</f>
        <v>2.1446426630365618</v>
      </c>
      <c r="E14" s="69">
        <f>'Basic T2'!AK14</f>
        <v>0.39083195813041088</v>
      </c>
      <c r="F14" s="69">
        <f>'Basic T2'!AV14</f>
        <v>1.0211445519242559</v>
      </c>
      <c r="G14" s="69">
        <f>'Basic T2'!BG14</f>
        <v>2.4576144055774156</v>
      </c>
      <c r="H14" s="69">
        <f>'Basic T2'!BR14</f>
        <v>1.5733118436514835</v>
      </c>
      <c r="I14" s="69">
        <f>'Basic T2'!CC14</f>
        <v>1.3303917183502367</v>
      </c>
      <c r="J14" s="69">
        <f>'Basic T2'!CN14</f>
        <v>0.2453096750615131</v>
      </c>
      <c r="K14" s="309">
        <f t="shared" si="12"/>
        <v>10.211041430849409</v>
      </c>
      <c r="L14" s="97"/>
      <c r="M14" s="97">
        <f t="shared" si="0"/>
        <v>2.4266973860068459</v>
      </c>
      <c r="N14" s="97">
        <f t="shared" si="1"/>
        <v>2.0881066279829286</v>
      </c>
      <c r="O14" s="97">
        <f t="shared" si="2"/>
        <v>2.2838758415374976</v>
      </c>
      <c r="P14" s="97">
        <f t="shared" si="3"/>
        <v>1.3884385295647657</v>
      </c>
      <c r="Q14" s="97">
        <f t="shared" si="4"/>
        <v>3.5485151115315952</v>
      </c>
      <c r="R14" s="97">
        <f t="shared" si="5"/>
        <v>2.1161326859684331</v>
      </c>
      <c r="S14" s="97">
        <f t="shared" si="6"/>
        <v>1.4467136691772107</v>
      </c>
      <c r="T14" s="97">
        <f t="shared" si="7"/>
        <v>1.8914451526270446</v>
      </c>
      <c r="U14" s="97">
        <f t="shared" si="8"/>
        <v>1.2499853683974447</v>
      </c>
      <c r="V14" s="97">
        <f t="shared" si="9"/>
        <v>1.9833234140079838</v>
      </c>
      <c r="W14" s="97"/>
      <c r="X14" s="97">
        <f t="shared" si="10"/>
        <v>1.4856207108532133</v>
      </c>
      <c r="Y14" s="97">
        <f t="shared" si="11"/>
        <v>8.7757676324743716</v>
      </c>
      <c r="Z14" s="97">
        <f t="shared" si="11"/>
        <v>21.003172669118815</v>
      </c>
      <c r="AA14" s="97">
        <f t="shared" si="11"/>
        <v>3.8275425751347618</v>
      </c>
      <c r="AB14" s="97">
        <f t="shared" si="11"/>
        <v>10.000395736709018</v>
      </c>
      <c r="AC14" s="97">
        <f t="shared" si="11"/>
        <v>24.06820520924062</v>
      </c>
      <c r="AD14" s="97">
        <f t="shared" si="11"/>
        <v>15.407946920068532</v>
      </c>
      <c r="AE14" s="97">
        <f t="shared" si="11"/>
        <v>13.028952309711347</v>
      </c>
      <c r="AF14" s="97">
        <f t="shared" si="11"/>
        <v>2.4023962366893161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3.9544385488059573E-2</v>
      </c>
      <c r="C15" s="69">
        <f>'Basic T2'!O15</f>
        <v>0.94217246466835936</v>
      </c>
      <c r="D15" s="69">
        <f>'Basic T2'!Z15</f>
        <v>2.8617827420405693</v>
      </c>
      <c r="E15" s="69">
        <f>'Basic T2'!AK15</f>
        <v>1.4201333991890113</v>
      </c>
      <c r="F15" s="69">
        <f>'Basic T2'!AV15</f>
        <v>0.47412825156361654</v>
      </c>
      <c r="G15" s="69">
        <f>'Basic T2'!BG15</f>
        <v>2.0645290306702528</v>
      </c>
      <c r="H15" s="69">
        <f>'Basic T2'!BR15</f>
        <v>1.522421541011507</v>
      </c>
      <c r="I15" s="69">
        <f>'Basic T2'!CC15</f>
        <v>0.44585420428295058</v>
      </c>
      <c r="J15" s="69">
        <f>'Basic T2'!CN15</f>
        <v>6.2897593381535583E-2</v>
      </c>
      <c r="K15" s="309">
        <f t="shared" si="12"/>
        <v>9.8334636122958621</v>
      </c>
      <c r="L15" s="97"/>
      <c r="M15" s="97">
        <f t="shared" si="0"/>
        <v>0.63259021493594925</v>
      </c>
      <c r="N15" s="97">
        <f t="shared" si="1"/>
        <v>2.195472117387697</v>
      </c>
      <c r="O15" s="97">
        <f t="shared" si="2"/>
        <v>3.0475736498784585</v>
      </c>
      <c r="P15" s="97">
        <f t="shared" si="3"/>
        <v>5.0450529633962873</v>
      </c>
      <c r="Q15" s="97">
        <f t="shared" si="4"/>
        <v>1.6476132221506912</v>
      </c>
      <c r="R15" s="97">
        <f t="shared" si="5"/>
        <v>1.7776659157829098</v>
      </c>
      <c r="S15" s="97">
        <f t="shared" si="6"/>
        <v>1.3999183076887045</v>
      </c>
      <c r="T15" s="97">
        <f t="shared" si="7"/>
        <v>0.6338800533989547</v>
      </c>
      <c r="U15" s="97">
        <f t="shared" si="8"/>
        <v>0.32049723034616007</v>
      </c>
      <c r="V15" s="97">
        <f t="shared" si="9"/>
        <v>1.9099852600871829</v>
      </c>
      <c r="W15" s="97"/>
      <c r="X15" s="97">
        <f t="shared" si="10"/>
        <v>0.40214096525066584</v>
      </c>
      <c r="Y15" s="97">
        <f t="shared" si="11"/>
        <v>9.5812879552455694</v>
      </c>
      <c r="Z15" s="97">
        <f t="shared" si="11"/>
        <v>29.102489772394819</v>
      </c>
      <c r="AA15" s="97">
        <f t="shared" si="11"/>
        <v>14.441843232259103</v>
      </c>
      <c r="AB15" s="97">
        <f t="shared" si="11"/>
        <v>4.8215793565429159</v>
      </c>
      <c r="AC15" s="97">
        <f t="shared" si="11"/>
        <v>20.99493232566341</v>
      </c>
      <c r="AD15" s="97">
        <f t="shared" si="11"/>
        <v>15.482047842307118</v>
      </c>
      <c r="AE15" s="97">
        <f t="shared" si="11"/>
        <v>4.5340504817188725</v>
      </c>
      <c r="AF15" s="97">
        <f t="shared" si="11"/>
        <v>0.63962806861752963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1.900256954913351E-2</v>
      </c>
      <c r="C16" s="69">
        <f>'Basic T2'!O16</f>
        <v>0.27918701847453203</v>
      </c>
      <c r="D16" s="69">
        <f>'Basic T2'!Z16</f>
        <v>1.336270559191616</v>
      </c>
      <c r="E16" s="69">
        <f>'Basic T2'!AK16</f>
        <v>0.3764903469858773</v>
      </c>
      <c r="F16" s="69">
        <f>'Basic T2'!AV16</f>
        <v>0.27335088896490656</v>
      </c>
      <c r="G16" s="69">
        <f>'Basic T2'!BG16</f>
        <v>1.3291785008613848</v>
      </c>
      <c r="H16" s="69">
        <f>'Basic T2'!BR16</f>
        <v>1.31375376856002</v>
      </c>
      <c r="I16" s="69">
        <f>'Basic T2'!CC16</f>
        <v>0.70521900208186394</v>
      </c>
      <c r="J16" s="69">
        <f>'Basic T2'!CN16</f>
        <v>9.3520246564536808E-2</v>
      </c>
      <c r="K16" s="309">
        <f t="shared" si="12"/>
        <v>5.7259729012338711</v>
      </c>
      <c r="L16" s="97"/>
      <c r="M16" s="97">
        <f t="shared" si="0"/>
        <v>0.30398347090388805</v>
      </c>
      <c r="N16" s="97">
        <f t="shared" si="1"/>
        <v>0.65056806219994301</v>
      </c>
      <c r="O16" s="97">
        <f t="shared" si="2"/>
        <v>1.4230230986706367</v>
      </c>
      <c r="P16" s="97">
        <f t="shared" si="3"/>
        <v>1.3374896624752897</v>
      </c>
      <c r="Q16" s="97">
        <f t="shared" si="4"/>
        <v>0.94990445614649444</v>
      </c>
      <c r="R16" s="97">
        <f t="shared" si="5"/>
        <v>1.1444912044688518</v>
      </c>
      <c r="S16" s="97">
        <f t="shared" si="6"/>
        <v>1.2080412046589011</v>
      </c>
      <c r="T16" s="97">
        <f t="shared" si="7"/>
        <v>1.0026242982648119</v>
      </c>
      <c r="U16" s="97">
        <f t="shared" si="8"/>
        <v>0.47653619787021922</v>
      </c>
      <c r="V16" s="97">
        <f t="shared" si="9"/>
        <v>1.1121741303176427</v>
      </c>
      <c r="W16" s="97"/>
      <c r="X16" s="97">
        <f t="shared" si="10"/>
        <v>0.33186621517259901</v>
      </c>
      <c r="Y16" s="97">
        <f t="shared" si="11"/>
        <v>4.875800554598694</v>
      </c>
      <c r="Z16" s="97">
        <f t="shared" si="11"/>
        <v>23.337004597134356</v>
      </c>
      <c r="AA16" s="97">
        <f t="shared" si="11"/>
        <v>6.5751332302803709</v>
      </c>
      <c r="AB16" s="97">
        <f t="shared" si="11"/>
        <v>4.7738767486308413</v>
      </c>
      <c r="AC16" s="97">
        <f t="shared" si="11"/>
        <v>23.213146897271631</v>
      </c>
      <c r="AD16" s="97">
        <f t="shared" si="11"/>
        <v>22.943765037325335</v>
      </c>
      <c r="AE16" s="97">
        <f t="shared" si="11"/>
        <v>12.316142850237705</v>
      </c>
      <c r="AF16" s="97">
        <f t="shared" si="11"/>
        <v>1.6332638693484638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8.8767825991790089E-2</v>
      </c>
      <c r="C17" s="69">
        <f>'Basic T2'!O17</f>
        <v>1.1459800972115457</v>
      </c>
      <c r="D17" s="69">
        <f>'Basic T2'!Z17</f>
        <v>2.4493624935180351</v>
      </c>
      <c r="E17" s="69">
        <f>'Basic T2'!AK17</f>
        <v>0.34911832683106159</v>
      </c>
      <c r="F17" s="69">
        <f>'Basic T2'!AV17</f>
        <v>0.40440931898911409</v>
      </c>
      <c r="G17" s="69">
        <f>'Basic T2'!BG17</f>
        <v>1.1298375496592095</v>
      </c>
      <c r="H17" s="69">
        <f>'Basic T2'!BR17</f>
        <v>0.47949200588278107</v>
      </c>
      <c r="I17" s="69">
        <f>'Basic T2'!CC17</f>
        <v>0.44285011612719072</v>
      </c>
      <c r="J17" s="69">
        <f>'Basic T2'!CN17</f>
        <v>0.14825515914203705</v>
      </c>
      <c r="K17" s="309">
        <f t="shared" si="12"/>
        <v>6.6380728933527644</v>
      </c>
      <c r="L17" s="97"/>
      <c r="M17" s="97">
        <f t="shared" si="0"/>
        <v>1.420015949938052</v>
      </c>
      <c r="N17" s="97">
        <f t="shared" si="1"/>
        <v>2.6703893871434676</v>
      </c>
      <c r="O17" s="97">
        <f t="shared" si="2"/>
        <v>2.6083785063724241</v>
      </c>
      <c r="P17" s="97">
        <f t="shared" si="3"/>
        <v>1.2402500007117849</v>
      </c>
      <c r="Q17" s="97">
        <f t="shared" si="4"/>
        <v>1.4053373510859395</v>
      </c>
      <c r="R17" s="97">
        <f t="shared" si="5"/>
        <v>0.97284837004631664</v>
      </c>
      <c r="S17" s="97">
        <f t="shared" si="6"/>
        <v>0.44090918273509355</v>
      </c>
      <c r="T17" s="97">
        <f t="shared" si="7"/>
        <v>0.62960907974367475</v>
      </c>
      <c r="U17" s="97">
        <f t="shared" si="8"/>
        <v>0.75544015812059384</v>
      </c>
      <c r="V17" s="97">
        <f t="shared" si="9"/>
        <v>1.2893342449383332</v>
      </c>
      <c r="W17" s="97"/>
      <c r="X17" s="97">
        <f t="shared" si="10"/>
        <v>1.3372529560601909</v>
      </c>
      <c r="Y17" s="97">
        <f t="shared" si="11"/>
        <v>17.2637468075879</v>
      </c>
      <c r="Z17" s="97">
        <f t="shared" si="11"/>
        <v>36.898698355222621</v>
      </c>
      <c r="AA17" s="97">
        <f t="shared" si="11"/>
        <v>5.2593325267738749</v>
      </c>
      <c r="AB17" s="97">
        <f t="shared" si="11"/>
        <v>6.0922699326499057</v>
      </c>
      <c r="AC17" s="97">
        <f t="shared" si="11"/>
        <v>17.020565573942502</v>
      </c>
      <c r="AD17" s="97">
        <f t="shared" si="11"/>
        <v>7.2233615627049677</v>
      </c>
      <c r="AE17" s="97">
        <f t="shared" si="11"/>
        <v>6.6713656695552723</v>
      </c>
      <c r="AF17" s="97">
        <f t="shared" si="11"/>
        <v>2.2334066155027741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0.28951606068078672</v>
      </c>
      <c r="C18" s="69">
        <f>'Basic T2'!O18</f>
        <v>3.1591002076536201</v>
      </c>
      <c r="D18" s="69">
        <f>'Basic T2'!Z18</f>
        <v>7.1967686981432744</v>
      </c>
      <c r="E18" s="69">
        <f>'Basic T2'!AK18</f>
        <v>2.214480260503001</v>
      </c>
      <c r="F18" s="69">
        <f>'Basic T2'!AV18</f>
        <v>1.9604676642650976</v>
      </c>
      <c r="G18" s="69">
        <f>'Basic T2'!BG18</f>
        <v>6.1681199091314411</v>
      </c>
      <c r="H18" s="69">
        <f>'Basic T2'!BR18</f>
        <v>4.6602124500013931</v>
      </c>
      <c r="I18" s="69">
        <f>'Basic T2'!CC18</f>
        <v>2.8699623158727148</v>
      </c>
      <c r="J18" s="69">
        <f>'Basic T2'!CN18</f>
        <v>0.51019474216407845</v>
      </c>
      <c r="K18" s="309">
        <f t="shared" si="12"/>
        <v>29.028822308415407</v>
      </c>
      <c r="L18" s="97"/>
      <c r="M18" s="97">
        <f t="shared" si="0"/>
        <v>4.6313787606781451</v>
      </c>
      <c r="N18" s="97">
        <f t="shared" si="1"/>
        <v>7.3614085340294331</v>
      </c>
      <c r="O18" s="97">
        <f t="shared" si="2"/>
        <v>7.6639929113181502</v>
      </c>
      <c r="P18" s="97">
        <f t="shared" si="3"/>
        <v>7.8669864443814115</v>
      </c>
      <c r="Q18" s="97">
        <f t="shared" si="4"/>
        <v>6.8126976922164202</v>
      </c>
      <c r="R18" s="97">
        <f t="shared" si="5"/>
        <v>5.3110691901315539</v>
      </c>
      <c r="S18" s="97">
        <f t="shared" si="6"/>
        <v>4.2852236064271976</v>
      </c>
      <c r="T18" s="97">
        <f t="shared" si="7"/>
        <v>4.0802842017922636</v>
      </c>
      <c r="U18" s="97">
        <f t="shared" si="8"/>
        <v>2.5997179384730269</v>
      </c>
      <c r="V18" s="97">
        <f t="shared" si="9"/>
        <v>5.6383615084958372</v>
      </c>
      <c r="W18" s="97"/>
      <c r="X18" s="97">
        <f t="shared" si="10"/>
        <v>0.99734001470964428</v>
      </c>
      <c r="Y18" s="97">
        <f t="shared" si="11"/>
        <v>10.882633039983169</v>
      </c>
      <c r="Z18" s="97">
        <f t="shared" si="11"/>
        <v>24.791803889532726</v>
      </c>
      <c r="AA18" s="97">
        <f t="shared" si="11"/>
        <v>7.6285570147329977</v>
      </c>
      <c r="AB18" s="97">
        <f t="shared" si="11"/>
        <v>6.7535211846908485</v>
      </c>
      <c r="AC18" s="97">
        <f t="shared" si="11"/>
        <v>21.24826093045915</v>
      </c>
      <c r="AD18" s="97">
        <f t="shared" si="11"/>
        <v>16.053742726760241</v>
      </c>
      <c r="AE18" s="97">
        <f t="shared" si="11"/>
        <v>9.8865957612090849</v>
      </c>
      <c r="AF18" s="97">
        <f t="shared" si="11"/>
        <v>1.7575454379221367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0.19221244002832472</v>
      </c>
      <c r="C19" s="69">
        <f>'Basic T2'!O19</f>
        <v>2.3360221356666755</v>
      </c>
      <c r="D19" s="69">
        <f>'Basic T2'!Z19</f>
        <v>7.5959630127852149</v>
      </c>
      <c r="E19" s="69">
        <f>'Basic T2'!AK19</f>
        <v>3.1166708147941167</v>
      </c>
      <c r="F19" s="69">
        <f>'Basic T2'!AV19</f>
        <v>2.804387916677376</v>
      </c>
      <c r="G19" s="69">
        <f>'Basic T2'!BG19</f>
        <v>9.5716277630280242</v>
      </c>
      <c r="H19" s="69">
        <f>'Basic T2'!BR19</f>
        <v>10.591895118542745</v>
      </c>
      <c r="I19" s="69">
        <f>'Basic T2'!CC19</f>
        <v>4.8507406659395258</v>
      </c>
      <c r="J19" s="69">
        <f>'Basic T2'!CN19</f>
        <v>0.95596887245197026</v>
      </c>
      <c r="K19" s="309">
        <f t="shared" si="12"/>
        <v>42.01548873991397</v>
      </c>
      <c r="L19" s="97"/>
      <c r="M19" s="97">
        <f t="shared" si="0"/>
        <v>3.0748159884187807</v>
      </c>
      <c r="N19" s="97">
        <f t="shared" si="1"/>
        <v>5.4434529311593876</v>
      </c>
      <c r="O19" s="97">
        <f t="shared" si="2"/>
        <v>8.0891034749581419</v>
      </c>
      <c r="P19" s="97">
        <f t="shared" si="3"/>
        <v>11.072036851669763</v>
      </c>
      <c r="Q19" s="97">
        <f t="shared" si="4"/>
        <v>9.7453518036929498</v>
      </c>
      <c r="R19" s="97">
        <f t="shared" si="5"/>
        <v>8.2416648931172141</v>
      </c>
      <c r="S19" s="97">
        <f t="shared" si="6"/>
        <v>9.7396072573401256</v>
      </c>
      <c r="T19" s="97">
        <f t="shared" si="7"/>
        <v>6.8963973487595229</v>
      </c>
      <c r="U19" s="97">
        <f t="shared" si="8"/>
        <v>4.8711780442769923</v>
      </c>
      <c r="V19" s="97">
        <f t="shared" si="9"/>
        <v>8.1608034922965054</v>
      </c>
      <c r="W19" s="97"/>
      <c r="X19" s="97">
        <f t="shared" si="10"/>
        <v>0.45747995749416648</v>
      </c>
      <c r="Y19" s="97">
        <f t="shared" si="11"/>
        <v>5.5599070859968265</v>
      </c>
      <c r="Z19" s="97">
        <f t="shared" si="11"/>
        <v>18.078959071037019</v>
      </c>
      <c r="AA19" s="97">
        <f t="shared" si="11"/>
        <v>7.4179092241127131</v>
      </c>
      <c r="AB19" s="97">
        <f t="shared" si="11"/>
        <v>6.6746526121288632</v>
      </c>
      <c r="AC19" s="97">
        <f t="shared" si="11"/>
        <v>22.78118867610636</v>
      </c>
      <c r="AD19" s="97">
        <f t="shared" si="11"/>
        <v>25.20950115351302</v>
      </c>
      <c r="AE19" s="97">
        <f t="shared" si="11"/>
        <v>11.545124932300045</v>
      </c>
      <c r="AF19" s="97">
        <f t="shared" si="11"/>
        <v>2.2752772873109928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1.9422382480105558E-2</v>
      </c>
      <c r="C20" s="69">
        <f>'Basic T2'!O20</f>
        <v>0.38255049692205584</v>
      </c>
      <c r="D20" s="69">
        <f>'Basic T2'!Z20</f>
        <v>1.3642916171390982</v>
      </c>
      <c r="E20" s="69">
        <f>'Basic T2'!AK20</f>
        <v>0.61648759026252953</v>
      </c>
      <c r="F20" s="69">
        <f>'Basic T2'!AV20</f>
        <v>0.4707866002186808</v>
      </c>
      <c r="G20" s="69">
        <f>'Basic T2'!BG20</f>
        <v>1.8430326497894307</v>
      </c>
      <c r="H20" s="69">
        <f>'Basic T2'!BR20</f>
        <v>2.2521171657572658</v>
      </c>
      <c r="I20" s="69">
        <f>'Basic T2'!CC20</f>
        <v>1.8150930725764316</v>
      </c>
      <c r="J20" s="69">
        <f>'Basic T2'!CN20</f>
        <v>0.37287009699674112</v>
      </c>
      <c r="K20" s="309">
        <f t="shared" si="12"/>
        <v>9.1366516721423388</v>
      </c>
      <c r="L20" s="97"/>
      <c r="M20" s="97">
        <f t="shared" si="0"/>
        <v>0.31069920435021225</v>
      </c>
      <c r="N20" s="97">
        <f t="shared" si="1"/>
        <v>0.89142803571617346</v>
      </c>
      <c r="O20" s="97">
        <f t="shared" si="2"/>
        <v>1.4528633225939847</v>
      </c>
      <c r="P20" s="97">
        <f t="shared" si="3"/>
        <v>2.1900847807164769</v>
      </c>
      <c r="Q20" s="97">
        <f t="shared" si="4"/>
        <v>1.636000860049136</v>
      </c>
      <c r="R20" s="97">
        <f t="shared" si="5"/>
        <v>1.5869461143600758</v>
      </c>
      <c r="S20" s="97">
        <f t="shared" si="6"/>
        <v>2.0708982147670256</v>
      </c>
      <c r="T20" s="97">
        <f t="shared" si="7"/>
        <v>2.5805549946965431</v>
      </c>
      <c r="U20" s="97">
        <f t="shared" si="8"/>
        <v>1.8999746562869526</v>
      </c>
      <c r="V20" s="97">
        <f t="shared" si="9"/>
        <v>1.7746412361278316</v>
      </c>
      <c r="W20" s="97"/>
      <c r="X20" s="97">
        <f t="shared" si="10"/>
        <v>0.21257658907282659</v>
      </c>
      <c r="Y20" s="97">
        <f t="shared" si="11"/>
        <v>4.1869878665556737</v>
      </c>
      <c r="Z20" s="97">
        <f t="shared" si="11"/>
        <v>14.932074310097921</v>
      </c>
      <c r="AA20" s="97">
        <f t="shared" si="11"/>
        <v>6.7474126450743537</v>
      </c>
      <c r="AB20" s="97">
        <f t="shared" si="11"/>
        <v>5.1527257151994714</v>
      </c>
      <c r="AC20" s="97">
        <f t="shared" si="11"/>
        <v>20.171860720145865</v>
      </c>
      <c r="AD20" s="97">
        <f t="shared" si="11"/>
        <v>24.649261530063292</v>
      </c>
      <c r="AE20" s="97">
        <f t="shared" si="11"/>
        <v>19.866064043030693</v>
      </c>
      <c r="AF20" s="97">
        <f t="shared" si="11"/>
        <v>4.0810365807599132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1.8945121710926761E-2</v>
      </c>
      <c r="C21" s="69">
        <f>'Basic T2'!O21</f>
        <v>0.11000268285421991</v>
      </c>
      <c r="D21" s="69">
        <f>'Basic T2'!Z21</f>
        <v>1.7484689387454295</v>
      </c>
      <c r="E21" s="69">
        <f>'Basic T2'!AK21</f>
        <v>0.50082618274613366</v>
      </c>
      <c r="F21" s="69">
        <f>'Basic T2'!AV21</f>
        <v>0.82668019693700112</v>
      </c>
      <c r="G21" s="69">
        <f>'Basic T2'!BG21</f>
        <v>1.729974251825271</v>
      </c>
      <c r="H21" s="69">
        <f>'Basic T2'!BR21</f>
        <v>2.3819531426796625</v>
      </c>
      <c r="I21" s="69">
        <f>'Basic T2'!CC21</f>
        <v>1.7018197955948795</v>
      </c>
      <c r="J21" s="69">
        <f>'Basic T2'!CN21</f>
        <v>1.0347930505290741</v>
      </c>
      <c r="K21" s="309">
        <f t="shared" si="12"/>
        <v>10.053463363622598</v>
      </c>
      <c r="L21" s="97"/>
      <c r="M21" s="97">
        <f t="shared" si="0"/>
        <v>0.30306447975330397</v>
      </c>
      <c r="N21" s="97">
        <f t="shared" si="1"/>
        <v>0.25633080152612098</v>
      </c>
      <c r="O21" s="97">
        <f t="shared" si="2"/>
        <v>1.8619819691665416</v>
      </c>
      <c r="P21" s="97">
        <f t="shared" si="3"/>
        <v>1.779195263524356</v>
      </c>
      <c r="Q21" s="97">
        <f t="shared" si="4"/>
        <v>2.872744280628015</v>
      </c>
      <c r="R21" s="97">
        <f t="shared" si="5"/>
        <v>1.4895970058863344</v>
      </c>
      <c r="S21" s="97">
        <f t="shared" si="6"/>
        <v>2.1902868047166586</v>
      </c>
      <c r="T21" s="97">
        <f t="shared" si="7"/>
        <v>2.4195120569559054</v>
      </c>
      <c r="U21" s="97">
        <f t="shared" si="8"/>
        <v>5.2728298309324826</v>
      </c>
      <c r="V21" s="97">
        <f t="shared" si="9"/>
        <v>1.9527165192674674</v>
      </c>
      <c r="W21" s="97"/>
      <c r="X21" s="97">
        <f t="shared" si="10"/>
        <v>0.18844373352448568</v>
      </c>
      <c r="Y21" s="97">
        <f t="shared" si="11"/>
        <v>1.0941769903121452</v>
      </c>
      <c r="Z21" s="97">
        <f t="shared" si="11"/>
        <v>17.391707469408811</v>
      </c>
      <c r="AA21" s="97">
        <f t="shared" si="11"/>
        <v>4.9816283665818153</v>
      </c>
      <c r="AB21" s="97">
        <f t="shared" si="11"/>
        <v>8.2228399014040949</v>
      </c>
      <c r="AC21" s="97">
        <f t="shared" si="11"/>
        <v>17.207744130097506</v>
      </c>
      <c r="AD21" s="97">
        <f t="shared" si="11"/>
        <v>23.692861420259508</v>
      </c>
      <c r="AE21" s="97">
        <f t="shared" si="11"/>
        <v>16.927696795044142</v>
      </c>
      <c r="AF21" s="97">
        <f t="shared" si="11"/>
        <v>10.292901193367493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1.5206961044977079E-2</v>
      </c>
      <c r="C22" s="69">
        <f>'Basic T2'!O22</f>
        <v>0.27433079124908633</v>
      </c>
      <c r="D22" s="69">
        <f>'Basic T2'!Z22</f>
        <v>0.88670012677403687</v>
      </c>
      <c r="E22" s="69">
        <f>'Basic T2'!AK22</f>
        <v>0.3990426220735338</v>
      </c>
      <c r="F22" s="69">
        <f>'Basic T2'!AV22</f>
        <v>1.3796711498587209</v>
      </c>
      <c r="G22" s="69">
        <f>'Basic T2'!BG22</f>
        <v>7.968263194825763</v>
      </c>
      <c r="H22" s="69">
        <f>'Basic T2'!BR22</f>
        <v>4.3527028416633966</v>
      </c>
      <c r="I22" s="69">
        <f>'Basic T2'!CC22</f>
        <v>2.173735555223534</v>
      </c>
      <c r="J22" s="69">
        <f>'Basic T2'!CN22</f>
        <v>0.80588607528651823</v>
      </c>
      <c r="K22" s="309">
        <f t="shared" si="12"/>
        <v>18.255539317999567</v>
      </c>
      <c r="L22" s="97"/>
      <c r="M22" s="97">
        <f t="shared" si="0"/>
        <v>0.24326524833390945</v>
      </c>
      <c r="N22" s="97">
        <f t="shared" si="1"/>
        <v>0.63925196894846181</v>
      </c>
      <c r="O22" s="97">
        <f t="shared" si="2"/>
        <v>0.94426592976572488</v>
      </c>
      <c r="P22" s="97">
        <f t="shared" si="3"/>
        <v>1.4176070812524864</v>
      </c>
      <c r="Q22" s="97">
        <f t="shared" si="4"/>
        <v>4.7944083087866201</v>
      </c>
      <c r="R22" s="97">
        <f t="shared" si="5"/>
        <v>6.8610853511856558</v>
      </c>
      <c r="S22" s="97">
        <f t="shared" si="6"/>
        <v>4.0024580786768977</v>
      </c>
      <c r="T22" s="97">
        <f t="shared" si="7"/>
        <v>3.0904443573349307</v>
      </c>
      <c r="U22" s="97">
        <f t="shared" si="8"/>
        <v>4.106425082707359</v>
      </c>
      <c r="V22" s="97">
        <f t="shared" si="9"/>
        <v>3.5458321083043551</v>
      </c>
      <c r="W22" s="97"/>
      <c r="X22" s="97">
        <f t="shared" si="10"/>
        <v>8.3300530212127688E-2</v>
      </c>
      <c r="Y22" s="97">
        <f t="shared" si="11"/>
        <v>1.5027263038928798</v>
      </c>
      <c r="Z22" s="97">
        <f t="shared" si="11"/>
        <v>4.8571565667181886</v>
      </c>
      <c r="AA22" s="97">
        <f t="shared" si="11"/>
        <v>2.185871450426482</v>
      </c>
      <c r="AB22" s="97">
        <f t="shared" si="11"/>
        <v>7.5575480177591619</v>
      </c>
      <c r="AC22" s="97">
        <f t="shared" si="11"/>
        <v>43.64846776654376</v>
      </c>
      <c r="AD22" s="97">
        <f t="shared" si="11"/>
        <v>23.843189542867822</v>
      </c>
      <c r="AE22" s="97">
        <f t="shared" si="11"/>
        <v>11.907265610500357</v>
      </c>
      <c r="AF22" s="97">
        <f t="shared" si="11"/>
        <v>4.4144742110792201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2.9716582092465162E-3</v>
      </c>
      <c r="C23" s="69">
        <f>'Basic T2'!O23</f>
        <v>8.5282642393508634E-2</v>
      </c>
      <c r="D23" s="69">
        <f>'Basic T2'!Z23</f>
        <v>0.38558188758244538</v>
      </c>
      <c r="E23" s="69">
        <f>'Basic T2'!AK23</f>
        <v>0.25252420502716877</v>
      </c>
      <c r="F23" s="69">
        <f>'Basic T2'!AV23</f>
        <v>0.39787387065722157</v>
      </c>
      <c r="G23" s="69">
        <f>'Basic T2'!BG23</f>
        <v>3.7934232585021608</v>
      </c>
      <c r="H23" s="69">
        <f>'Basic T2'!BR23</f>
        <v>3.6022915746835626</v>
      </c>
      <c r="I23" s="69">
        <f>'Basic T2'!CC23</f>
        <v>1.8778341405325634</v>
      </c>
      <c r="J23" s="69">
        <f>'Basic T2'!CN23</f>
        <v>0.76749619767815502</v>
      </c>
      <c r="K23" s="309">
        <f t="shared" si="12"/>
        <v>11.165279435266031</v>
      </c>
      <c r="L23" s="97"/>
      <c r="M23" s="97">
        <f t="shared" si="0"/>
        <v>4.7537517200034622E-2</v>
      </c>
      <c r="N23" s="97">
        <f t="shared" si="1"/>
        <v>0.19872759021672351</v>
      </c>
      <c r="O23" s="97">
        <f t="shared" si="2"/>
        <v>0.41061439892141199</v>
      </c>
      <c r="P23" s="97">
        <f t="shared" si="3"/>
        <v>0.89709740622194034</v>
      </c>
      <c r="Q23" s="97">
        <f t="shared" si="4"/>
        <v>1.3826264262490466</v>
      </c>
      <c r="R23" s="97">
        <f t="shared" si="5"/>
        <v>3.2663329653389104</v>
      </c>
      <c r="S23" s="97">
        <f t="shared" si="6"/>
        <v>3.3124294350707539</v>
      </c>
      <c r="T23" s="97">
        <f t="shared" si="7"/>
        <v>2.6697552559575115</v>
      </c>
      <c r="U23" s="97">
        <f t="shared" si="8"/>
        <v>3.9108079090553631</v>
      </c>
      <c r="V23" s="97">
        <f t="shared" si="9"/>
        <v>2.1686681302656186</v>
      </c>
      <c r="W23" s="97"/>
      <c r="X23" s="97">
        <f t="shared" si="10"/>
        <v>2.6615170954525345E-2</v>
      </c>
      <c r="Y23" s="97">
        <f t="shared" si="11"/>
        <v>0.7638200448807364</v>
      </c>
      <c r="Z23" s="97">
        <f t="shared" si="11"/>
        <v>3.4534011425147844</v>
      </c>
      <c r="AA23" s="97">
        <f t="shared" si="11"/>
        <v>2.261691760526475</v>
      </c>
      <c r="AB23" s="97">
        <f t="shared" si="11"/>
        <v>3.5634922794723729</v>
      </c>
      <c r="AC23" s="97">
        <f t="shared" si="11"/>
        <v>33.975175278824324</v>
      </c>
      <c r="AD23" s="97">
        <f t="shared" si="11"/>
        <v>32.263335598261563</v>
      </c>
      <c r="AE23" s="97">
        <f t="shared" si="11"/>
        <v>16.818514497732505</v>
      </c>
      <c r="AF23" s="97">
        <f t="shared" si="11"/>
        <v>6.8739542268327307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3.0561953138294334E-2</v>
      </c>
      <c r="C24" s="69">
        <f>'Basic T2'!O24</f>
        <v>0.30619860428837159</v>
      </c>
      <c r="D24" s="69">
        <f>'Basic T2'!Z24</f>
        <v>0.66739997336749968</v>
      </c>
      <c r="E24" s="69">
        <f>'Basic T2'!AK24</f>
        <v>0.32292146397860699</v>
      </c>
      <c r="F24" s="69">
        <f>'Basic T2'!AV24</f>
        <v>0.32201856620635472</v>
      </c>
      <c r="G24" s="69">
        <f>'Basic T2'!BG24</f>
        <v>1.9874115724300216</v>
      </c>
      <c r="H24" s="69">
        <f>'Basic T2'!BR24</f>
        <v>2.4730116880845285</v>
      </c>
      <c r="I24" s="69">
        <f>'Basic T2'!CC24</f>
        <v>2.2278499704829202</v>
      </c>
      <c r="J24" s="69">
        <f>'Basic T2'!CN24</f>
        <v>0.72128503851836634</v>
      </c>
      <c r="K24" s="309">
        <f t="shared" si="12"/>
        <v>9.0586588304949647</v>
      </c>
      <c r="L24" s="97"/>
      <c r="M24" s="97">
        <f t="shared" si="0"/>
        <v>0.48889854440786995</v>
      </c>
      <c r="N24" s="97">
        <f t="shared" si="1"/>
        <v>0.71351108561082599</v>
      </c>
      <c r="O24" s="97">
        <f t="shared" si="2"/>
        <v>0.71072850600604509</v>
      </c>
      <c r="P24" s="97">
        <f t="shared" si="3"/>
        <v>1.1471851093143031</v>
      </c>
      <c r="Q24" s="97">
        <f t="shared" si="4"/>
        <v>1.1190264358005864</v>
      </c>
      <c r="R24" s="97">
        <f t="shared" si="5"/>
        <v>1.7112638090607948</v>
      </c>
      <c r="S24" s="97">
        <f t="shared" si="6"/>
        <v>2.2740182295223534</v>
      </c>
      <c r="T24" s="97">
        <f t="shared" si="7"/>
        <v>3.1673799297816219</v>
      </c>
      <c r="U24" s="97">
        <f t="shared" si="8"/>
        <v>3.6753370790037687</v>
      </c>
      <c r="V24" s="97">
        <f t="shared" si="9"/>
        <v>1.7594924356835475</v>
      </c>
      <c r="W24" s="97"/>
      <c r="X24" s="97">
        <f t="shared" si="10"/>
        <v>0.33737834386047222</v>
      </c>
      <c r="Y24" s="97">
        <f t="shared" ref="Y24:AG32" si="13">IF($K24&gt;0,C24/$K24*100,0)</f>
        <v>3.380175918068447</v>
      </c>
      <c r="Z24" s="97">
        <f t="shared" si="13"/>
        <v>7.3675362529469819</v>
      </c>
      <c r="AA24" s="97">
        <f t="shared" si="13"/>
        <v>3.564782270986163</v>
      </c>
      <c r="AB24" s="97">
        <f t="shared" si="13"/>
        <v>3.5548150364413229</v>
      </c>
      <c r="AC24" s="97">
        <f t="shared" si="13"/>
        <v>21.939357796980079</v>
      </c>
      <c r="AD24" s="97">
        <f t="shared" si="13"/>
        <v>27.299976015869042</v>
      </c>
      <c r="AE24" s="97">
        <f t="shared" si="13"/>
        <v>24.593596162194693</v>
      </c>
      <c r="AF24" s="97">
        <f t="shared" si="13"/>
        <v>7.9623822026527886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2.7953604330419924E-2</v>
      </c>
      <c r="C25" s="69">
        <f>'Basic T2'!O25</f>
        <v>1.5797656335175001</v>
      </c>
      <c r="D25" s="69">
        <f>'Basic T2'!Z25</f>
        <v>5.3224859142201293</v>
      </c>
      <c r="E25" s="69">
        <f>'Basic T2'!AK25</f>
        <v>4.1144436033435809</v>
      </c>
      <c r="F25" s="69">
        <f>'Basic T2'!AV25</f>
        <v>2.3812856909302922</v>
      </c>
      <c r="G25" s="69">
        <f>'Basic T2'!BG25</f>
        <v>16.298747255851165</v>
      </c>
      <c r="H25" s="69">
        <f>'Basic T2'!BR25</f>
        <v>11.452557361223693</v>
      </c>
      <c r="I25" s="69">
        <f>'Basic T2'!CC25</f>
        <v>1.7639788276190278</v>
      </c>
      <c r="J25" s="69">
        <f>'Basic T2'!CN25</f>
        <v>0.35576059852997477</v>
      </c>
      <c r="K25" s="309">
        <f t="shared" si="12"/>
        <v>43.296978489565781</v>
      </c>
      <c r="L25" s="97"/>
      <c r="M25" s="97">
        <f t="shared" si="0"/>
        <v>0.44717287557684404</v>
      </c>
      <c r="N25" s="97">
        <f t="shared" si="1"/>
        <v>3.681206499296092</v>
      </c>
      <c r="O25" s="97">
        <f t="shared" si="2"/>
        <v>5.6680290875122541</v>
      </c>
      <c r="P25" s="97">
        <f t="shared" si="3"/>
        <v>14.616645102234315</v>
      </c>
      <c r="Q25" s="97">
        <f t="shared" si="4"/>
        <v>8.2750559097796401</v>
      </c>
      <c r="R25" s="97">
        <f t="shared" si="5"/>
        <v>14.034061539585366</v>
      </c>
      <c r="S25" s="97">
        <f t="shared" si="6"/>
        <v>10.531015417175386</v>
      </c>
      <c r="T25" s="97">
        <f t="shared" si="7"/>
        <v>2.507884825812178</v>
      </c>
      <c r="U25" s="97">
        <f t="shared" si="8"/>
        <v>1.8127925150252449</v>
      </c>
      <c r="V25" s="97">
        <f t="shared" si="9"/>
        <v>8.4097113674146122</v>
      </c>
      <c r="W25" s="97"/>
      <c r="X25" s="97">
        <f t="shared" si="10"/>
        <v>6.4562482892787806E-2</v>
      </c>
      <c r="Y25" s="97">
        <f t="shared" si="13"/>
        <v>3.6486740844934729</v>
      </c>
      <c r="Z25" s="97">
        <f t="shared" si="13"/>
        <v>12.292973089341107</v>
      </c>
      <c r="AA25" s="97">
        <f t="shared" si="13"/>
        <v>9.5028423388369436</v>
      </c>
      <c r="AB25" s="97">
        <f t="shared" si="13"/>
        <v>5.4998888467567379</v>
      </c>
      <c r="AC25" s="97">
        <f t="shared" si="13"/>
        <v>37.644075463092719</v>
      </c>
      <c r="AD25" s="97">
        <f t="shared" si="13"/>
        <v>26.451169944765695</v>
      </c>
      <c r="AE25" s="97">
        <f t="shared" si="13"/>
        <v>4.0741384021615552</v>
      </c>
      <c r="AF25" s="97">
        <f t="shared" si="13"/>
        <v>0.82167534765898309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1.0603118405203848E-2</v>
      </c>
      <c r="C26" s="69">
        <f>'Basic T2'!O26</f>
        <v>0.25670922694022624</v>
      </c>
      <c r="D26" s="69">
        <f>'Basic T2'!Z26</f>
        <v>1.2053866296179285</v>
      </c>
      <c r="E26" s="69">
        <f>'Basic T2'!AK26</f>
        <v>0.83143641497391674</v>
      </c>
      <c r="F26" s="69">
        <f>'Basic T2'!AV26</f>
        <v>1.064033943304717</v>
      </c>
      <c r="G26" s="69">
        <f>'Basic T2'!BG26</f>
        <v>3.4157720179335165</v>
      </c>
      <c r="H26" s="69">
        <f>'Basic T2'!BR26</f>
        <v>3.442681394748162</v>
      </c>
      <c r="I26" s="69">
        <f>'Basic T2'!CC26</f>
        <v>2.2755612825461231</v>
      </c>
      <c r="J26" s="69">
        <f>'Basic T2'!CN26</f>
        <v>0.49276766034611624</v>
      </c>
      <c r="K26" s="309">
        <f t="shared" si="12"/>
        <v>12.99495168881591</v>
      </c>
      <c r="L26" s="97"/>
      <c r="M26" s="97">
        <f t="shared" si="0"/>
        <v>0.16961773126970273</v>
      </c>
      <c r="N26" s="97">
        <f t="shared" si="1"/>
        <v>0.59818979131575589</v>
      </c>
      <c r="O26" s="97">
        <f t="shared" si="2"/>
        <v>1.2836420027189219</v>
      </c>
      <c r="P26" s="97">
        <f t="shared" si="3"/>
        <v>2.9536948793931308</v>
      </c>
      <c r="Q26" s="97">
        <f t="shared" si="4"/>
        <v>3.6975573339585406</v>
      </c>
      <c r="R26" s="97">
        <f t="shared" si="5"/>
        <v>2.941155780402906</v>
      </c>
      <c r="S26" s="97">
        <f t="shared" si="6"/>
        <v>3.165662454332554</v>
      </c>
      <c r="T26" s="97">
        <f t="shared" si="7"/>
        <v>3.235212079277658</v>
      </c>
      <c r="U26" s="97">
        <f t="shared" si="8"/>
        <v>2.5109175384037856</v>
      </c>
      <c r="V26" s="97">
        <f t="shared" si="9"/>
        <v>2.5240512559733324</v>
      </c>
      <c r="W26" s="97"/>
      <c r="X26" s="97">
        <f t="shared" si="10"/>
        <v>8.1594134854148084E-2</v>
      </c>
      <c r="Y26" s="97">
        <f t="shared" si="13"/>
        <v>1.9754534921523621</v>
      </c>
      <c r="Z26" s="97">
        <f t="shared" si="13"/>
        <v>9.2758069324362555</v>
      </c>
      <c r="AA26" s="97">
        <f t="shared" si="13"/>
        <v>6.3981493343256641</v>
      </c>
      <c r="AB26" s="97">
        <f t="shared" si="13"/>
        <v>8.188056168153949</v>
      </c>
      <c r="AC26" s="97">
        <f t="shared" si="13"/>
        <v>26.28537681192995</v>
      </c>
      <c r="AD26" s="97">
        <f t="shared" si="13"/>
        <v>26.492452432209518</v>
      </c>
      <c r="AE26" s="97">
        <f t="shared" si="13"/>
        <v>17.511117678910516</v>
      </c>
      <c r="AF26" s="97">
        <f t="shared" si="13"/>
        <v>3.7919930150276446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1.1601351558866127E-3</v>
      </c>
      <c r="C27" s="69">
        <f>'Basic T2'!O27</f>
        <v>1.7131487405293057E-2</v>
      </c>
      <c r="D27" s="69">
        <f>'Basic T2'!Z27</f>
        <v>8.3294572968285283E-2</v>
      </c>
      <c r="E27" s="69">
        <f>'Basic T2'!AK27</f>
        <v>2.5958509676105728E-2</v>
      </c>
      <c r="F27" s="69">
        <f>'Basic T2'!AV27</f>
        <v>2.2476763454542713E-2</v>
      </c>
      <c r="G27" s="69">
        <f>'Basic T2'!BG27</f>
        <v>0.10350418259535203</v>
      </c>
      <c r="H27" s="69">
        <f>'Basic T2'!BR27</f>
        <v>0.14612243505159064</v>
      </c>
      <c r="I27" s="69">
        <f>'Basic T2'!CC27</f>
        <v>0.1275508265654661</v>
      </c>
      <c r="J27" s="69">
        <f>'Basic T2'!CN27</f>
        <v>2.7368929434454691E-2</v>
      </c>
      <c r="K27" s="309">
        <f t="shared" si="12"/>
        <v>0.55456784230697687</v>
      </c>
      <c r="L27" s="97"/>
      <c r="M27" s="97">
        <f t="shared" si="0"/>
        <v>1.8558643371475867E-2</v>
      </c>
      <c r="N27" s="97">
        <f t="shared" si="1"/>
        <v>3.9920189071688233E-2</v>
      </c>
      <c r="O27" s="97">
        <f t="shared" si="2"/>
        <v>8.8702172260295989E-2</v>
      </c>
      <c r="P27" s="97">
        <f t="shared" si="3"/>
        <v>9.2218136860647226E-2</v>
      </c>
      <c r="Q27" s="97">
        <f t="shared" si="4"/>
        <v>7.8107584892331772E-2</v>
      </c>
      <c r="R27" s="97">
        <f t="shared" si="5"/>
        <v>8.9122436549605416E-2</v>
      </c>
      <c r="S27" s="97">
        <f t="shared" si="6"/>
        <v>0.13436454127998265</v>
      </c>
      <c r="T27" s="97">
        <f t="shared" si="7"/>
        <v>0.18134162239073051</v>
      </c>
      <c r="U27" s="97">
        <f t="shared" si="8"/>
        <v>0.13945948659869176</v>
      </c>
      <c r="V27" s="97">
        <f t="shared" si="9"/>
        <v>0.10771549540288369</v>
      </c>
      <c r="W27" s="97"/>
      <c r="X27" s="97">
        <f t="shared" si="10"/>
        <v>0.20919625470176986</v>
      </c>
      <c r="Y27" s="97">
        <f t="shared" si="13"/>
        <v>3.0891599004419104</v>
      </c>
      <c r="Z27" s="97">
        <f t="shared" si="13"/>
        <v>15.019726463363556</v>
      </c>
      <c r="AA27" s="97">
        <f t="shared" si="13"/>
        <v>4.6808537559840317</v>
      </c>
      <c r="AB27" s="97">
        <f t="shared" si="13"/>
        <v>4.0530232263451129</v>
      </c>
      <c r="AC27" s="97">
        <f t="shared" si="13"/>
        <v>18.66393517604255</v>
      </c>
      <c r="AD27" s="97">
        <f t="shared" si="13"/>
        <v>26.348883563772468</v>
      </c>
      <c r="AE27" s="97">
        <f t="shared" si="13"/>
        <v>23.000040181713473</v>
      </c>
      <c r="AF27" s="97">
        <f t="shared" si="13"/>
        <v>4.9351814776351244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5.8241852536194849E-2</v>
      </c>
      <c r="C28" s="69">
        <f>'Basic T2'!O28</f>
        <v>0.93949261501268089</v>
      </c>
      <c r="D28" s="69">
        <f>'Basic T2'!Z28</f>
        <v>4.2115081769632043</v>
      </c>
      <c r="E28" s="69">
        <f>'Basic T2'!AK28</f>
        <v>1.4819171964666784</v>
      </c>
      <c r="F28" s="69">
        <f>'Basic T2'!AV28</f>
        <v>1.2419516963398636</v>
      </c>
      <c r="G28" s="69">
        <f>'Basic T2'!BG28</f>
        <v>9.6753294178669069</v>
      </c>
      <c r="H28" s="69">
        <f>'Basic T2'!BR28</f>
        <v>9.2413950726999055</v>
      </c>
      <c r="I28" s="69">
        <f>'Basic T2'!CC28</f>
        <v>6.0969765563409259</v>
      </c>
      <c r="J28" s="69">
        <f>'Basic T2'!CN28</f>
        <v>1.8072933599954772</v>
      </c>
      <c r="K28" s="309">
        <f t="shared" si="12"/>
        <v>34.754105944221834</v>
      </c>
      <c r="L28" s="97"/>
      <c r="M28" s="97">
        <f t="shared" si="0"/>
        <v>0.93169297131356787</v>
      </c>
      <c r="N28" s="97">
        <f t="shared" si="1"/>
        <v>2.1892274695992429</v>
      </c>
      <c r="O28" s="97">
        <f t="shared" si="2"/>
        <v>4.4849251334882689</v>
      </c>
      <c r="P28" s="97">
        <f t="shared" si="3"/>
        <v>5.2645411676196181</v>
      </c>
      <c r="Q28" s="97">
        <f t="shared" si="4"/>
        <v>4.3158281106720358</v>
      </c>
      <c r="R28" s="97">
        <f t="shared" si="5"/>
        <v>8.3309573634476113</v>
      </c>
      <c r="S28" s="97">
        <f t="shared" si="6"/>
        <v>8.4977766028331576</v>
      </c>
      <c r="T28" s="97">
        <f t="shared" si="7"/>
        <v>8.6681964372660474</v>
      </c>
      <c r="U28" s="97">
        <f t="shared" si="8"/>
        <v>9.2091363939466291</v>
      </c>
      <c r="V28" s="97">
        <f t="shared" si="9"/>
        <v>6.7504017605729523</v>
      </c>
      <c r="W28" s="97"/>
      <c r="X28" s="97">
        <f t="shared" si="10"/>
        <v>0.16758265233371095</v>
      </c>
      <c r="Y28" s="97">
        <f t="shared" si="13"/>
        <v>2.703256462763012</v>
      </c>
      <c r="Z28" s="97">
        <f t="shared" si="13"/>
        <v>12.118016166844894</v>
      </c>
      <c r="AA28" s="97">
        <f t="shared" si="13"/>
        <v>4.2640060971358684</v>
      </c>
      <c r="AB28" s="97">
        <f t="shared" si="13"/>
        <v>3.5735394785672758</v>
      </c>
      <c r="AC28" s="97">
        <f t="shared" si="13"/>
        <v>27.839385174791158</v>
      </c>
      <c r="AD28" s="97">
        <f t="shared" si="13"/>
        <v>26.590800774825762</v>
      </c>
      <c r="AE28" s="97">
        <f t="shared" si="13"/>
        <v>17.543183433135042</v>
      </c>
      <c r="AF28" s="97">
        <f t="shared" si="13"/>
        <v>5.2002297596032827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2.2954620571361266E-2</v>
      </c>
      <c r="C29" s="69">
        <f>'Basic T2'!O29</f>
        <v>0.28465683501576566</v>
      </c>
      <c r="D29" s="69">
        <f>'Basic T2'!Z29</f>
        <v>1.2373343652236091</v>
      </c>
      <c r="E29" s="69">
        <f>'Basic T2'!AK29</f>
        <v>0.44667967882394716</v>
      </c>
      <c r="F29" s="69">
        <f>'Basic T2'!AV29</f>
        <v>0.53387418623020244</v>
      </c>
      <c r="G29" s="69">
        <f>'Basic T2'!BG29</f>
        <v>2.1943385335765111</v>
      </c>
      <c r="H29" s="69">
        <f>'Basic T2'!BR29</f>
        <v>2.0937871861011872</v>
      </c>
      <c r="I29" s="69">
        <f>'Basic T2'!CC29</f>
        <v>0.97457353771481536</v>
      </c>
      <c r="J29" s="69">
        <f>'Basic T2'!CN29</f>
        <v>0.28516895332567138</v>
      </c>
      <c r="K29" s="309">
        <f t="shared" si="12"/>
        <v>8.073367896583072</v>
      </c>
      <c r="L29" s="97"/>
      <c r="M29" s="97">
        <f t="shared" si="0"/>
        <v>0.36720429921449055</v>
      </c>
      <c r="N29" s="97">
        <f t="shared" si="1"/>
        <v>0.66331395549850325</v>
      </c>
      <c r="O29" s="97">
        <f t="shared" si="2"/>
        <v>1.3176638296643637</v>
      </c>
      <c r="P29" s="97">
        <f t="shared" si="3"/>
        <v>1.58683870024222</v>
      </c>
      <c r="Q29" s="97">
        <f t="shared" si="4"/>
        <v>1.8552325563746721</v>
      </c>
      <c r="R29" s="97">
        <f t="shared" si="5"/>
        <v>1.8894385890817984</v>
      </c>
      <c r="S29" s="97">
        <f t="shared" si="6"/>
        <v>1.9253084216606695</v>
      </c>
      <c r="T29" s="97">
        <f t="shared" si="7"/>
        <v>1.3855711580008498</v>
      </c>
      <c r="U29" s="97">
        <f t="shared" si="8"/>
        <v>1.4530899325064084</v>
      </c>
      <c r="V29" s="97">
        <f t="shared" si="9"/>
        <v>1.5681162090693448</v>
      </c>
      <c r="W29" s="97"/>
      <c r="X29" s="97">
        <f>IF($K29&gt;0,B29/$K29*100,0)</f>
        <v>0.284325214277383</v>
      </c>
      <c r="Y29" s="97">
        <f t="shared" si="13"/>
        <v>3.5258746865263291</v>
      </c>
      <c r="Z29" s="97">
        <f t="shared" si="13"/>
        <v>15.326123881302273</v>
      </c>
      <c r="AA29" s="97">
        <f t="shared" si="13"/>
        <v>5.5327551592563671</v>
      </c>
      <c r="AB29" s="97">
        <f t="shared" si="13"/>
        <v>6.612781593368938</v>
      </c>
      <c r="AC29" s="97">
        <f t="shared" si="13"/>
        <v>27.179964566029884</v>
      </c>
      <c r="AD29" s="97">
        <f t="shared" si="13"/>
        <v>25.934494908715237</v>
      </c>
      <c r="AE29" s="97">
        <f t="shared" si="13"/>
        <v>12.071461999487086</v>
      </c>
      <c r="AF29" s="97">
        <f t="shared" si="13"/>
        <v>3.5322179910364881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3.0618413289373453E-2</v>
      </c>
      <c r="C30" s="69">
        <f>'Basic T2'!O30</f>
        <v>0.28910662661116671</v>
      </c>
      <c r="D30" s="69">
        <f>'Basic T2'!Z30</f>
        <v>0.73377167436471979</v>
      </c>
      <c r="E30" s="69">
        <f>'Basic T2'!AK30</f>
        <v>0.34117394687299762</v>
      </c>
      <c r="F30" s="69">
        <f>'Basic T2'!AV30</f>
        <v>0.74573242294100228</v>
      </c>
      <c r="G30" s="69">
        <f>'Basic T2'!BG30</f>
        <v>4.8716896425293159</v>
      </c>
      <c r="H30" s="69">
        <f>'Basic T2'!BR30</f>
        <v>6.3872324735890222</v>
      </c>
      <c r="I30" s="69">
        <f>'Basic T2'!CC30</f>
        <v>5.1054479639738597</v>
      </c>
      <c r="J30" s="69">
        <f>'Basic T2'!CN30</f>
        <v>1.6139610978481269</v>
      </c>
      <c r="K30" s="309">
        <f t="shared" si="12"/>
        <v>20.118734262019583</v>
      </c>
      <c r="L30" s="97"/>
      <c r="M30" s="97">
        <f t="shared" si="0"/>
        <v>0.48980173556043544</v>
      </c>
      <c r="N30" s="97">
        <f t="shared" si="1"/>
        <v>0.67368296302339192</v>
      </c>
      <c r="O30" s="97">
        <f t="shared" si="2"/>
        <v>0.78140914995755328</v>
      </c>
      <c r="P30" s="97">
        <f t="shared" si="3"/>
        <v>1.2120274283304404</v>
      </c>
      <c r="Q30" s="97">
        <f t="shared" si="4"/>
        <v>2.5914477700327625</v>
      </c>
      <c r="R30" s="97">
        <f t="shared" si="5"/>
        <v>4.1947759034347083</v>
      </c>
      <c r="S30" s="97">
        <f t="shared" si="6"/>
        <v>5.8732771669141135</v>
      </c>
      <c r="T30" s="97">
        <f t="shared" si="7"/>
        <v>7.2585199308236907</v>
      </c>
      <c r="U30" s="97">
        <f t="shared" si="8"/>
        <v>8.2240040347652457</v>
      </c>
      <c r="V30" s="97">
        <f t="shared" si="9"/>
        <v>3.9077264539850969</v>
      </c>
      <c r="W30" s="97"/>
      <c r="X30" s="97">
        <f t="shared" si="10"/>
        <v>0.1521885665897745</v>
      </c>
      <c r="Y30" s="97">
        <f t="shared" si="13"/>
        <v>1.4370020640759</v>
      </c>
      <c r="Z30" s="97">
        <f t="shared" si="13"/>
        <v>3.6472059564400325</v>
      </c>
      <c r="AA30" s="97">
        <f t="shared" si="13"/>
        <v>1.6958022429724637</v>
      </c>
      <c r="AB30" s="97">
        <f t="shared" si="13"/>
        <v>3.706656756975045</v>
      </c>
      <c r="AC30" s="97">
        <f t="shared" si="13"/>
        <v>24.214692530265967</v>
      </c>
      <c r="AD30" s="97">
        <f t="shared" si="13"/>
        <v>31.747685467703235</v>
      </c>
      <c r="AE30" s="97">
        <f t="shared" si="13"/>
        <v>25.37658630747956</v>
      </c>
      <c r="AF30" s="97">
        <f t="shared" si="13"/>
        <v>8.0221801074980359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3.4685419412176212E-2</v>
      </c>
      <c r="C31" s="69">
        <f>'Basic T2'!O31</f>
        <v>0.24052554352506292</v>
      </c>
      <c r="D31" s="69">
        <f>'Basic T2'!Z31</f>
        <v>0.99049843898400181</v>
      </c>
      <c r="E31" s="69">
        <f>'Basic T2'!AK31</f>
        <v>0.50471364317463141</v>
      </c>
      <c r="F31" s="69">
        <f>'Basic T2'!AV31</f>
        <v>0.74101457064578258</v>
      </c>
      <c r="G31" s="69">
        <f>'Basic T2'!BG31</f>
        <v>4.4439960507142464</v>
      </c>
      <c r="H31" s="69">
        <f>'Basic T2'!BR31</f>
        <v>6.5569181969405941</v>
      </c>
      <c r="I31" s="69">
        <f>'Basic T2'!CC31</f>
        <v>5.7550825766206568</v>
      </c>
      <c r="J31" s="69">
        <f>'Basic T2'!CN31</f>
        <v>2.1429000612237465</v>
      </c>
      <c r="K31" s="309">
        <f t="shared" si="12"/>
        <v>21.4103345012409</v>
      </c>
      <c r="L31" s="97"/>
      <c r="M31" s="97">
        <f t="shared" si="0"/>
        <v>0.55486149677853458</v>
      </c>
      <c r="N31" s="97">
        <f t="shared" si="1"/>
        <v>0.56047819707262814</v>
      </c>
      <c r="O31" s="97">
        <f t="shared" si="2"/>
        <v>1.0548029724789632</v>
      </c>
      <c r="P31" s="97">
        <f t="shared" si="3"/>
        <v>1.7930055462527801</v>
      </c>
      <c r="Q31" s="97">
        <f t="shared" si="4"/>
        <v>2.5750530586943787</v>
      </c>
      <c r="R31" s="97">
        <f t="shared" si="5"/>
        <v>3.8265096745400795</v>
      </c>
      <c r="S31" s="97">
        <f t="shared" si="6"/>
        <v>6.0293089519842589</v>
      </c>
      <c r="T31" s="97">
        <f t="shared" si="7"/>
        <v>8.1821187642509265</v>
      </c>
      <c r="U31" s="97">
        <f t="shared" si="8"/>
        <v>10.91923391034616</v>
      </c>
      <c r="V31" s="97">
        <f t="shared" si="9"/>
        <v>4.1585981220058255</v>
      </c>
      <c r="W31" s="97"/>
      <c r="X31" s="97">
        <f t="shared" si="10"/>
        <v>0.16200316445390386</v>
      </c>
      <c r="Y31" s="97">
        <f t="shared" si="13"/>
        <v>1.1234086207813454</v>
      </c>
      <c r="Z31" s="97">
        <f t="shared" si="13"/>
        <v>4.6262632605137233</v>
      </c>
      <c r="AA31" s="97">
        <f t="shared" si="13"/>
        <v>2.3573365616748267</v>
      </c>
      <c r="AB31" s="97">
        <f t="shared" si="13"/>
        <v>3.4610135147717322</v>
      </c>
      <c r="AC31" s="97">
        <f t="shared" si="13"/>
        <v>20.756313034047562</v>
      </c>
      <c r="AD31" s="97">
        <f t="shared" si="13"/>
        <v>30.625015207308266</v>
      </c>
      <c r="AE31" s="97">
        <f t="shared" si="13"/>
        <v>26.879928364907631</v>
      </c>
      <c r="AF31" s="97">
        <f t="shared" si="13"/>
        <v>10.008718271541008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3.5835413158359262E-4</v>
      </c>
      <c r="C32" s="69">
        <f>'Basic T2'!O32</f>
        <v>0.13893040399404755</v>
      </c>
      <c r="D32" s="69">
        <f>'Basic T2'!Z32</f>
        <v>0.55636093976510481</v>
      </c>
      <c r="E32" s="69">
        <f>'Basic T2'!AK32</f>
        <v>0.36636180299034599</v>
      </c>
      <c r="F32" s="69">
        <f>'Basic T2'!AV32</f>
        <v>0.43113704046772777</v>
      </c>
      <c r="G32" s="69">
        <f>'Basic T2'!BG32</f>
        <v>1.6360682317403661</v>
      </c>
      <c r="H32" s="69">
        <f>'Basic T2'!BR32</f>
        <v>2.6246513422731237</v>
      </c>
      <c r="I32" s="69">
        <f>'Basic T2'!CC32</f>
        <v>3.5201928013955572</v>
      </c>
      <c r="J32" s="69">
        <f>'Basic T2'!CN32</f>
        <v>1.3415615447017244</v>
      </c>
      <c r="K32" s="309">
        <f t="shared" si="12"/>
        <v>10.615622461459582</v>
      </c>
      <c r="L32" s="97"/>
      <c r="M32" s="97">
        <f t="shared" si="0"/>
        <v>5.7325790835743226E-3</v>
      </c>
      <c r="N32" s="97">
        <f t="shared" si="1"/>
        <v>0.32373884789097995</v>
      </c>
      <c r="O32" s="97">
        <f t="shared" si="2"/>
        <v>0.59248066421728152</v>
      </c>
      <c r="P32" s="97">
        <f t="shared" si="3"/>
        <v>1.3015078026523141</v>
      </c>
      <c r="Q32" s="97">
        <f t="shared" si="4"/>
        <v>1.4982171724441828</v>
      </c>
      <c r="R32" s="97">
        <f t="shared" si="5"/>
        <v>1.408739082015162</v>
      </c>
      <c r="S32" s="97">
        <f t="shared" si="6"/>
        <v>2.4134560411610115</v>
      </c>
      <c r="T32" s="97">
        <f t="shared" si="7"/>
        <v>5.0047301998909495</v>
      </c>
      <c r="U32" s="97">
        <f t="shared" si="8"/>
        <v>6.8359810972042885</v>
      </c>
      <c r="V32" s="97">
        <f t="shared" si="9"/>
        <v>2.0619064886440728</v>
      </c>
      <c r="W32" s="97"/>
      <c r="X32" s="97">
        <f t="shared" si="10"/>
        <v>3.3757241545148277E-3</v>
      </c>
      <c r="Y32" s="97">
        <f t="shared" si="13"/>
        <v>1.308735352057212</v>
      </c>
      <c r="Z32" s="97">
        <f t="shared" si="13"/>
        <v>5.240963888693237</v>
      </c>
      <c r="AA32" s="97">
        <f t="shared" si="13"/>
        <v>3.4511570500970277</v>
      </c>
      <c r="AB32" s="97">
        <f t="shared" si="13"/>
        <v>4.0613448908246985</v>
      </c>
      <c r="AC32" s="97">
        <f t="shared" si="13"/>
        <v>15.411891650067375</v>
      </c>
      <c r="AD32" s="97">
        <f t="shared" si="13"/>
        <v>24.724422442508853</v>
      </c>
      <c r="AE32" s="97">
        <f t="shared" si="13"/>
        <v>33.160493547841874</v>
      </c>
      <c r="AF32" s="97">
        <f t="shared" si="13"/>
        <v>12.637615453755203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3.0333302655332833E-2</v>
      </c>
      <c r="C33" s="69">
        <f>'Basic T2'!O33</f>
        <v>0.77050691296337581</v>
      </c>
      <c r="D33" s="69">
        <f>'Basic T2'!Z33</f>
        <v>3.4225763041860628</v>
      </c>
      <c r="E33" s="69">
        <f>'Basic T2'!AK33</f>
        <v>1.6505259429501387</v>
      </c>
      <c r="F33" s="69">
        <f>'Basic T2'!AV33</f>
        <v>1.5285007198061538</v>
      </c>
      <c r="G33" s="69">
        <f>'Basic T2'!BG33</f>
        <v>8.6218250896044726</v>
      </c>
      <c r="H33" s="69">
        <f>'Basic T2'!BR33</f>
        <v>14.135416753762819</v>
      </c>
      <c r="I33" s="69">
        <f>'Basic T2'!CC33</f>
        <v>12.617678331987516</v>
      </c>
      <c r="J33" s="69">
        <f>'Basic T2'!CN33</f>
        <v>3.465003600070915</v>
      </c>
      <c r="K33" s="309">
        <f t="shared" ref="K33" si="14">SUM(B33:J33)</f>
        <v>46.242366957986789</v>
      </c>
      <c r="L33" s="97"/>
      <c r="M33" s="97">
        <f t="shared" si="0"/>
        <v>0.48524083026269754</v>
      </c>
      <c r="N33" s="97">
        <f t="shared" si="1"/>
        <v>1.795453069477047</v>
      </c>
      <c r="O33" s="97">
        <f t="shared" si="2"/>
        <v>3.6447747084736517</v>
      </c>
      <c r="P33" s="97">
        <f t="shared" si="3"/>
        <v>5.8635271900501058</v>
      </c>
      <c r="Q33" s="97">
        <f t="shared" si="4"/>
        <v>5.311596572687173</v>
      </c>
      <c r="R33" s="97">
        <f t="shared" si="5"/>
        <v>7.4238358317761</v>
      </c>
      <c r="S33" s="97">
        <f t="shared" si="6"/>
        <v>12.997995737274346</v>
      </c>
      <c r="T33" s="97">
        <f t="shared" si="7"/>
        <v>17.938811696783468</v>
      </c>
      <c r="U33" s="97">
        <f t="shared" si="8"/>
        <v>17.656065951932128</v>
      </c>
      <c r="V33" s="97">
        <f t="shared" si="9"/>
        <v>8.9818036414817595</v>
      </c>
      <c r="W33" s="97"/>
      <c r="X33" s="97">
        <f t="shared" ref="X33" si="15">IF($K33&gt;0,B33/$K33*100,0)</f>
        <v>6.5596345193341773E-2</v>
      </c>
      <c r="Y33" s="97">
        <f t="shared" ref="Y33" si="16">IF($K33&gt;0,C33/$K33*100,0)</f>
        <v>1.666235886375399</v>
      </c>
      <c r="Z33" s="97">
        <f t="shared" ref="Z33" si="17">IF($K33&gt;0,D33/$K33*100,0)</f>
        <v>7.4013864975718544</v>
      </c>
      <c r="AA33" s="97">
        <f t="shared" ref="AA33" si="18">IF($K33&gt;0,E33/$K33*100,0)</f>
        <v>3.5692938132896908</v>
      </c>
      <c r="AB33" s="97">
        <f t="shared" ref="AB33" si="19">IF($K33&gt;0,F33/$K33*100,0)</f>
        <v>3.3054119422452217</v>
      </c>
      <c r="AC33" s="97">
        <f t="shared" ref="AC33" si="20">IF($K33&gt;0,G33/$K33*100,0)</f>
        <v>18.644861102023125</v>
      </c>
      <c r="AD33" s="97">
        <f t="shared" ref="AD33" si="21">IF($K33&gt;0,H33/$K33*100,0)</f>
        <v>30.568108173626712</v>
      </c>
      <c r="AE33" s="97">
        <f t="shared" ref="AE33" si="22">IF($K33&gt;0,I33/$K33*100,0)</f>
        <v>27.285969906019798</v>
      </c>
      <c r="AF33" s="97">
        <f>IF($K33&gt;0,J33/$K33*100,0)</f>
        <v>7.4931363336548538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6.2511851360305197</v>
      </c>
      <c r="C35" s="310">
        <f t="shared" ref="C35:K35" si="24">SUM(C8:C33)</f>
        <v>42.914344354753737</v>
      </c>
      <c r="D35" s="310">
        <f t="shared" si="24"/>
        <v>93.903645024450881</v>
      </c>
      <c r="E35" s="310">
        <f t="shared" si="24"/>
        <v>28.149028553170815</v>
      </c>
      <c r="F35" s="310">
        <f t="shared" si="24"/>
        <v>28.776671926965921</v>
      </c>
      <c r="G35" s="310">
        <f t="shared" si="24"/>
        <v>116.13706559485922</v>
      </c>
      <c r="H35" s="310">
        <f t="shared" si="24"/>
        <v>108.75074157184628</v>
      </c>
      <c r="I35" s="310">
        <f t="shared" si="24"/>
        <v>70.337314116798154</v>
      </c>
      <c r="J35" s="310">
        <f t="shared" si="24"/>
        <v>19.625003721124724</v>
      </c>
      <c r="K35" s="310">
        <f t="shared" si="24"/>
        <v>514.84500000000025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1.2141877916713801</v>
      </c>
      <c r="Y35" s="98">
        <f t="shared" ref="Y35:AG35" si="26">IF($K35&gt;0,C35/$K35*100,0)</f>
        <v>8.335391108926709</v>
      </c>
      <c r="Z35" s="98">
        <f t="shared" si="26"/>
        <v>18.239206950528963</v>
      </c>
      <c r="AA35" s="98">
        <f t="shared" si="26"/>
        <v>5.4674763381543574</v>
      </c>
      <c r="AB35" s="98">
        <f t="shared" si="26"/>
        <v>5.5893855290360994</v>
      </c>
      <c r="AC35" s="98">
        <f t="shared" si="26"/>
        <v>22.557675726647663</v>
      </c>
      <c r="AD35" s="98">
        <f t="shared" si="26"/>
        <v>21.123006258552813</v>
      </c>
      <c r="AE35" s="98">
        <f t="shared" si="26"/>
        <v>13.66184271320458</v>
      </c>
      <c r="AF35" s="98">
        <f t="shared" si="26"/>
        <v>3.8118275832774358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automation\Data\Results\Workbooks\LEPs\LI_LEP\[LI_LEP_MainTables.Main.xlsm]Manager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automation\Data\Results\Workbooks\LEPs\LI_LEP\[LI_LEP_MainTables.Main.xlsm]Manager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automation\Data\Results\Workbooks\LEPs\LI_LEP\[LI_LEP_MainTables.Main.xlsm]Manager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automation\Data\Results\Workbooks\LEPs\LI_LEP\[LI_LEP_MainTables.Main.xlsm]Manager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automation\Data\Results\Workbooks\LEPs\LI_LEP\[LI_LEP_MainTables.Main.xlsm]Manager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automation\Data\Results\Workbooks\LEPs\LI_LEP\[LI_LEP_MainTables.Main.xlsm]Manager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automation\Data\Results\Workbooks\LEPs\LI_LEP\[LI_LEP_MainTables.Main.xlsm]Manager</v>
      </c>
      <c r="Y79" s="91" t="str">
        <f ca="1">CELL("filename")</f>
        <v>M:\IE\Projects\Nuffield via NFER AI and automation\Data\Results\Workbooks\LEPs\LI_LEP\[LI_LEP_MainTables.Main.xlsm]Manager</v>
      </c>
      <c r="AW79" s="91" t="str">
        <f ca="1">CELL("filename")</f>
        <v>M:\IE\Projects\Nuffield via NFER AI and automation\Data\Results\Workbooks\LEPs\LI_LEP\[LI_LEP_MainTables.Main.xlsm]Manager</v>
      </c>
      <c r="BU79" s="91" t="str">
        <f ca="1">CELL("filename")</f>
        <v>M:\IE\Projects\Nuffield via NFER AI and automation\Data\Results\Workbooks\LEPs\LI_LEP\[LI_LEP_MainTables.Main.xlsm]Manager</v>
      </c>
      <c r="CS79" s="91" t="str">
        <f ca="1">CELL("filename")</f>
        <v>M:\IE\Projects\Nuffield via NFER AI and automation\Data\Results\Workbooks\LEPs\LI_LEP\[LI_LEP_MainTables.Main.xlsm]Manager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automation\Data\Results\Workbooks\LEPs\LI_LEP\[LI_LEP_MainTables.Main.xlsm]Manager</v>
      </c>
      <c r="Y96" s="91" t="str">
        <f ca="1">CELL("filename")</f>
        <v>M:\IE\Projects\Nuffield via NFER AI and automation\Data\Results\Workbooks\LEPs\LI_LEP\[LI_LEP_MainTables.Main.xlsm]Manager</v>
      </c>
      <c r="AW96" s="91" t="str">
        <f ca="1">CELL("filename")</f>
        <v>M:\IE\Projects\Nuffield via NFER AI and automation\Data\Results\Workbooks\LEPs\LI_LEP\[LI_LEP_MainTables.Main.xlsm]Manager</v>
      </c>
      <c r="BU96" s="91" t="str">
        <f ca="1">CELL("filename")</f>
        <v>M:\IE\Projects\Nuffield via NFER AI and automation\Data\Results\Workbooks\LEPs\LI_LEP\[LI_LEP_MainTables.Main.xlsm]Manager</v>
      </c>
      <c r="CS96" s="91" t="str">
        <f ca="1">CELL("filename")</f>
        <v>M:\IE\Projects\Nuffield via NFER AI and automation\Data\Results\Workbooks\LEPs\LI_LEP\[LI_LEP_MainTables.Main.xlsm]Manager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0A6DAF6-A9DE-41C4-A9E6-4D8DF5ED82F1}"/>
</file>

<file path=customXml/itemProps2.xml><?xml version="1.0" encoding="utf-8"?>
<ds:datastoreItem xmlns:ds="http://schemas.openxmlformats.org/officeDocument/2006/customXml" ds:itemID="{A0E33911-2AC0-4AB6-B7CA-F3A24729A1FD}"/>
</file>

<file path=customXml/itemProps3.xml><?xml version="1.0" encoding="utf-8"?>
<ds:datastoreItem xmlns:ds="http://schemas.openxmlformats.org/officeDocument/2006/customXml" ds:itemID="{9382C890-BC20-4409-B105-7F1EB5DAF2E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2023-03-09T10:18:40Z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