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NT_LSIP\"/>
    </mc:Choice>
  </mc:AlternateContent>
  <xr:revisionPtr revIDLastSave="0" documentId="13_ncr:1_{D8709E8E-C117-4909-8034-7FF445906DB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<sst xmlns="http://schemas.openxmlformats.org/spreadsheetml/2006/main" count="2354" uniqueCount="530">
  <si>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</si>
  <si>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</si>
  <si>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</si>
  <si>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</si>
  <si>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</si>
  <si>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</si>
  <si>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</si>
  <si>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</si>
  <si>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</si>
  <si>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</si>
  <si>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</si>
  <si>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</si>
  <si>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</si>
  <si>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</si>
  <si>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</si>
  <si>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</si>
  <si>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</si>
  <si>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</si>
  <si>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</si>
  <si>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</si>
  <si>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</si>
  <si>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</si>
  <si>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</si>
  <si>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</si>
  <si>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</si>
  <si>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</si>
  <si>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</si>
  <si>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</si>
  <si>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</si>
  <si>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</si>
  <si>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</si>
  <si>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</si>
  <si>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</si>
  <si>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</si>
  <si>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</si>
  <si>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</si>
  <si>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</si>
  <si>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</si>
  <si>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</si>
  <si>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</si>
  <si>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</si>
  <si>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</si>
  <si>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</si>
  <si>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</si>
  <si>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</si>
  <si>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</si>
  <si>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</si>
  <si>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</si>
  <si>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</si>
  <si>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</si>
  <si>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</si>
  <si>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</si>
  <si>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</si>
  <si>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</si>
  <si>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</si>
  <si>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</si>
  <si>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</si>
  <si>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</si>
  <si>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</si>
  <si>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</si>
  <si>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</si>
  <si>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</si>
  <si>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</si>
  <si>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</si>
  <si>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</si>
  <si>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</si>
  <si>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</si>
  <si>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</si>
  <si>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</si>
  <si>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</si>
  <si>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</si>
  <si>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</si>
  <si>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</si>
  <si>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</si>
  <si>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</si>
  <si>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</si>
  <si>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</si>
  <si>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</si>
  <si>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</si>
  <si>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</si>
  <si>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</si>
  <si>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</si>
  <si>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</si>
  <si>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</si>
  <si>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</si>
  <si>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</si>
  <si>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</si>
  <si>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</si>
  <si>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</si>
  <si>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</si>
  <si>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</si>
  <si>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</si>
  <si>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</si>
  <si>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</si>
  <si>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</si>
  <si>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</si>
  <si>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</si>
  <si>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</si>
  <si>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</si>
  <si>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</si>
  <si>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</si>
  <si>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</si>
  <si>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</si>
  <si>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</si>
  <si>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</si>
  <si>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</si>
  <si>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</si>
  <si>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</si>
  <si>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</si>
  <si>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</si>
  <si>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</si>
  <si>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</si>
  <si>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</si>
  <si>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</si>
  <si>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</si>
  <si>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</si>
  <si>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</si>
  <si>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</si>
  <si>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</si>
  <si>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</si>
  <si>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</si>
  <si>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</si>
  <si>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</si>
  <si>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</si>
  <si>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</si>
  <si>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</si>
  <si>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</si>
  <si>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</si>
  <si>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</si>
  <si>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</si>
  <si>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</si>
  <si>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</si>
  <si>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</si>
  <si>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</si>
  <si>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</si>
  <si>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</si>
  <si>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</si>
  <si>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</si>
  <si>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</si>
  <si>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</si>
  <si>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</si>
  <si>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</si>
  <si>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</si>
  <si>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</si>
  <si>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</si>
  <si>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</si>
  <si>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</si>
  <si>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</si>
  <si>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</si>
  <si>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</si>
  <si>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</si>
  <si>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</si>
  <si>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</si>
  <si>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</si>
  <si>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</si>
  <si>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</si>
  <si>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</si>
  <si>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</si>
  <si>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</si>
  <si>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</si>
  <si>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</si>
  <si>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</si>
  <si>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</si>
  <si>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</si>
  <si>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</si>
  <si>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</si>
  <si>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</si>
  <si>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</si>
  <si>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</si>
  <si>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</si>
  <si>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</si>
  <si>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</si>
  <si>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</si>
  <si>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</si>
  <si>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</si>
  <si>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</si>
  <si>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</si>
  <si>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</si>
  <si>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</si>
  <si>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</si>
  <si>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</si>
  <si>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</si>
  <si>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</si>
  <si>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</si>
  <si>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</si>
  <si>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</si>
  <si>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</si>
  <si>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</si>
  <si>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</si>
  <si>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</si>
  <si>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</si>
  <si>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</si>
  <si>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</si>
  <si>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</si>
  <si>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</si>
  <si>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</si>
  <si>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</si>
  <si>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</si>
  <si>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</si>
  <si>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</si>
  <si>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</si>
  <si>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</si>
  <si>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</si>
  <si>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</si>
  <si>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</si>
  <si>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</si>
  <si>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</si>
  <si>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</si>
  <si>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</si>
  <si>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</si>
  <si>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</si>
  <si>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</si>
  <si>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</si>
  <si>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</si>
  <si>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</si>
  <si>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</si>
  <si>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</si>
  <si>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</si>
  <si>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</si>
  <si>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</si>
  <si>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</si>
  <si>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</si>
  <si>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</si>
  <si>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</si>
  <si>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</si>
  <si>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</si>
  <si>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</si>
  <si>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</si>
  <si>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</si>
  <si>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</si>
  <si>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</si>
  <si>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</si>
  <si>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</si>
  <si>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</si>
  <si>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</si>
  <si>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</si>
  <si>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</si>
  <si>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</si>
  <si>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</si>
  <si>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</si>
  <si>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</si>
  <si>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</si>
  <si>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</si>
  <si>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</si>
  <si>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</si>
  <si>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</si>
  <si>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</si>
  <si>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</si>
  <si>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</si>
  <si>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</si>
  <si>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</si>
  <si>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</si>
  <si>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</si>
  <si>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</si>
  <si>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</si>
  <si>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</si>
  <si>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</si>
  <si>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</si>
  <si>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</si>
  <si>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</si>
  <si>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</si>
  <si>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</si>
  <si>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</si>
  <si>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</si>
  <si>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</si>
  <si>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</si>
  <si>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</si>
  <si>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</si>
  <si>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</si>
  <si>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</si>
  <si>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</si>
  <si>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</si>
  <si>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</si>
  <si>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</si>
  <si>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</si>
  <si>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</si>
  <si>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</si>
  <si>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</si>
  <si>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</si>
  <si>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</si>
  <si>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</si>
  <si>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</si>
  <si>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</si>
  <si>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</si>
  <si>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</si>
  <si>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</si>
  <si>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</si>
  <si>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</si>
  <si>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</si>
  <si>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</si>
  <si>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</si>
  <si>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</si>
  <si>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</si>
  <si>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</si>
  <si>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</si>
  <si>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</si>
  <si>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</si>
  <si>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</si>
  <si>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</si>
  <si>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</si>
  <si>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</si>
  <si>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</si>
  <si>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</si>
  <si>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</si>
  <si>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</si>
  <si>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</si>
  <si>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</si>
  <si>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</si>
  <si>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</si>
  <si>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</si>
  <si>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</si>
  <si>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</si>
  <si>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</si>
  <si>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</si>
  <si>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</si>
  <si>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</si>
  <si>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</si>
  <si>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</si>
  <si>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</si>
  <si>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</si>
  <si>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</si>
  <si>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</si>
  <si>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</si>
  <si>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</si>
  <si>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</si>
  <si>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</si>
  <si>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</si>
  <si>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</si>
  <si>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</si>
  <si>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</si>
  <si>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</si>
  <si>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</si>
  <si>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</si>
  <si>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</si>
  <si>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</si>
  <si>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</si>
  <si>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</si>
  <si>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</si>
  <si>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</si>
  <si>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</si>
  <si>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</si>
  <si>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</si>
  <si>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</si>
  <si>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</si>
  <si>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</si>
  <si>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</si>
  <si>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</si>
  <si>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</si>
  <si>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</si>
  <si>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</si>
  <si>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</si>
  <si>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</si>
  <si>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</si>
  <si>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</si>
  <si>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</si>
  <si>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</si>
  <si>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</si>
  <si>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</si>
  <si>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</si>
  <si>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</si>
  <si>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</si>
  <si>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</si>
  <si>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</si>
  <si>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</si>
  <si>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</si>
  <si>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</si>
  <si>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</si>
  <si>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</si>
  <si>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</si>
  <si>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</si>
  <si>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</si>
  <si>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</si>
  <si>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</si>
  <si>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</si>
  <si>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</si>
  <si>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</si>
  <si>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</si>
  <si>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</si>
  <si>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</si>
  <si>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</si>
  <si>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</si>
  <si>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</si>
  <si>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</si>
  <si>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</si>
  <si>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</si>
  <si>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</si>
  <si>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</si>
  <si>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</si>
  <si>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</si>
  <si>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</si>
  <si>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</si>
  <si>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</si>
  <si>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</si>
  <si>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</si>
  <si>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</si>
  <si>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</si>
  <si>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</si>
  <si>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</si>
  <si>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</si>
  <si>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</si>
  <si>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</si>
  <si>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</si>
  <si>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</si>
  <si>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</si>
  <si>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</si>
  <si>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</si>
  <si>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</si>
  <si>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</si>
  <si>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</si>
  <si>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</si>
  <si>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</si>
  <si>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</si>
  <si>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</si>
  <si>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</si>
  <si>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</si>
  <si>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</si>
  <si>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</si>
  <si>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</si>
  <si>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</si>
  <si>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</si>
  <si>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</si>
  <si>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</si>
  <si>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</si>
  <si>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</si>
  <si>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</si>
  <si>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</si>
  <si>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</si>
  <si>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</si>
  <si>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</si>
  <si>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</si>
  <si>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</si>
  <si>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</si>
  <si>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</si>
  <si>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</si>
  <si>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</si>
  <si>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</si>
  <si>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</si>
  <si>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</si>
  <si>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</si>
  <si>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</si>
  <si>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</si>
  <si>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</si>
  <si>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</si>
  <si>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</si>
  <si>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</si>
  <si>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</si>
  <si>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</si>
  <si>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</si>
  <si>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</si>
  <si>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</si>
  <si>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</si>
  <si>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</si>
  <si>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</si>
  <si>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</si>
  <si>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</si>
  <si>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</si>
  <si>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</si>
  <si>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</si>
  <si>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</si>
  <si>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</si>
  <si>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</si>
  <si>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</si>
  <si>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</si>
  <si>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</si>
  <si>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</si>
  <si>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</si>
  <si>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</si>
  <si>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</si>
  <si>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</si>
  <si>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</si>
  <si>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</si>
  <si>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</si>
  <si>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</si>
  <si>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</si>
  <si>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</si>
  <si>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</si>
  <si>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</si>
  <si>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</si>
  <si>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</si>
  <si>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</si>
  <si>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</si>
  <si>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</si>
  <si>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</si>
  <si>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</si>
  <si>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</si>
  <si>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</si>
  <si>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</si>
  <si>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</si>
  <si>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</si>
  <si>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</si>
  <si>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</si>
  <si>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</si>
  <si>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</si>
  <si>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</si>
  <si>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</si>
  <si>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</si>
  <si>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</si>
  <si>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</si>
  <si>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</si>
  <si>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</si>
  <si>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</si>
  <si>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</si>
  <si>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</si>
  <si>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</si>
  <si>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</si>
  <si>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</si>
  <si>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</si>
  <si>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</si>
  <si>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</si>
  <si>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</si>
  <si>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</si>
  <si>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</si>
  <si>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</si>
  <si>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</si>
  <si>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</si>
  <si>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</si>
  <si>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</si>
  <si>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</si>
  <si>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</si>
  <si>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</si>
  <si>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</si>
  <si>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</si>
  <si>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</si>
  <si>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</si>
  <si>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automation/Data/Results/Workbooks/LSIPs/NT_LSIP/NT_LSIP_Database.Main.xlsx</t>
  </si>
  <si>
    <t>LSIP</t>
  </si>
  <si>
    <t>24. North of Tyne</t>
  </si>
  <si>
    <t>LSIP name</t>
  </si>
  <si>
    <t>North of Tyne</t>
  </si>
  <si>
    <t>09 03 2023 10:31:02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</si>
</sst>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0.19700277350471751</c:v>
                </c:pt>
                <c:pt idx="2">
                  <c:v>1.054424441217483</c:v>
                </c:pt>
                <c:pt idx="3">
                  <c:v>0.45570643693788604</c:v>
                </c:pt>
                <c:pt idx="4">
                  <c:v>0.3347141870094994</c:v>
                </c:pt>
                <c:pt idx="5">
                  <c:v>0.75535790319876117</c:v>
                </c:pt>
                <c:pt idx="7">
                  <c:v>-4.8676301721011335</c:v>
                </c:pt>
                <c:pt idx="8">
                  <c:v>-1.3715656345579919</c:v>
                </c:pt>
                <c:pt idx="9">
                  <c:v>-0.34612154035096321</c:v>
                </c:pt>
                <c:pt idx="10">
                  <c:v>-1.2450880814497745</c:v>
                </c:pt>
                <c:pt idx="11">
                  <c:v>2.8256767077539768</c:v>
                </c:pt>
                <c:pt idx="12">
                  <c:v>-2.9167757867831989</c:v>
                </c:pt>
                <c:pt idx="13">
                  <c:v>2.5993028905623383</c:v>
                </c:pt>
                <c:pt idx="14">
                  <c:v>3.7524353183705061</c:v>
                </c:pt>
                <c:pt idx="15">
                  <c:v>-0.7900443212020325</c:v>
                </c:pt>
                <c:pt idx="17">
                  <c:v>3.3704944932431147</c:v>
                </c:pt>
                <c:pt idx="18">
                  <c:v>3.1160117472524673</c:v>
                </c:pt>
                <c:pt idx="19">
                  <c:v>7.6439793439986303E-2</c:v>
                </c:pt>
                <c:pt idx="20">
                  <c:v>1.6097507712868664</c:v>
                </c:pt>
                <c:pt idx="22">
                  <c:v>0.82111730574983</c:v>
                </c:pt>
                <c:pt idx="24">
                  <c:v>-5.5563132688582151</c:v>
                </c:pt>
                <c:pt idx="25">
                  <c:v>-5.8734079865417455</c:v>
                </c:pt>
                <c:pt idx="26">
                  <c:v>0.48438615734021084</c:v>
                </c:pt>
                <c:pt idx="27">
                  <c:v>-4.8050078453390714</c:v>
                </c:pt>
                <c:pt idx="29">
                  <c:v>4.8076967282888461</c:v>
                </c:pt>
                <c:pt idx="30">
                  <c:v>34.460489268156877</c:v>
                </c:pt>
                <c:pt idx="31">
                  <c:v>-0.31660518120248948</c:v>
                </c:pt>
                <c:pt idx="32">
                  <c:v>-5.9098068994653978</c:v>
                </c:pt>
                <c:pt idx="33">
                  <c:v>4.1562783804165671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0.53351290000283047</c:v>
                </c:pt>
                <c:pt idx="2">
                  <c:v>1.0233845285088972</c:v>
                </c:pt>
                <c:pt idx="3">
                  <c:v>0.63322890670525211</c:v>
                </c:pt>
                <c:pt idx="4">
                  <c:v>9.9718869273712762E-2</c:v>
                </c:pt>
                <c:pt idx="5">
                  <c:v>0.75565529145775745</c:v>
                </c:pt>
                <c:pt idx="7">
                  <c:v>-0.85286446451241504</c:v>
                </c:pt>
                <c:pt idx="8">
                  <c:v>0.89735005185436201</c:v>
                </c:pt>
                <c:pt idx="9">
                  <c:v>0.36653548814362669</c:v>
                </c:pt>
                <c:pt idx="10">
                  <c:v>0.51347517767734718</c:v>
                </c:pt>
                <c:pt idx="11">
                  <c:v>0.84912219863382266</c:v>
                </c:pt>
                <c:pt idx="12">
                  <c:v>0.29072122936386613</c:v>
                </c:pt>
                <c:pt idx="13">
                  <c:v>1.3810126824435498</c:v>
                </c:pt>
                <c:pt idx="14">
                  <c:v>-1.7106520705489903E-2</c:v>
                </c:pt>
                <c:pt idx="15">
                  <c:v>0.48261878431246075</c:v>
                </c:pt>
                <c:pt idx="17">
                  <c:v>1.5917272656299275</c:v>
                </c:pt>
                <c:pt idx="18">
                  <c:v>0.54377103647496039</c:v>
                </c:pt>
                <c:pt idx="19">
                  <c:v>1.1567603589890396E-2</c:v>
                </c:pt>
                <c:pt idx="20">
                  <c:v>0.68379179430710924</c:v>
                </c:pt>
                <c:pt idx="22">
                  <c:v>-0.25313946430338685</c:v>
                </c:pt>
                <c:pt idx="24">
                  <c:v>-0.75595524152621829</c:v>
                </c:pt>
                <c:pt idx="25">
                  <c:v>0.25126203042133977</c:v>
                </c:pt>
                <c:pt idx="26">
                  <c:v>-9.7532123822807737E-2</c:v>
                </c:pt>
                <c:pt idx="27">
                  <c:v>-0.47175997706321304</c:v>
                </c:pt>
                <c:pt idx="29">
                  <c:v>0.78277882869357551</c:v>
                </c:pt>
                <c:pt idx="30">
                  <c:v>-8.4621398131046188E-2</c:v>
                </c:pt>
                <c:pt idx="31">
                  <c:v>-1.8105844794238712</c:v>
                </c:pt>
                <c:pt idx="32">
                  <c:v>0.42203031835352789</c:v>
                </c:pt>
                <c:pt idx="33">
                  <c:v>0.25662606661447374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5.0599999999999996</c:v>
                </c:pt>
                <c:pt idx="1">
                  <c:v>7.7270000000000181</c:v>
                </c:pt>
                <c:pt idx="2">
                  <c:v>2.5269999999999984</c:v>
                </c:pt>
                <c:pt idx="3">
                  <c:v>4.1649999999999965</c:v>
                </c:pt>
                <c:pt idx="4">
                  <c:v>5.7139999999999942</c:v>
                </c:pt>
                <c:pt idx="5">
                  <c:v>3.66</c:v>
                </c:pt>
                <c:pt idx="6">
                  <c:v>2.7549999999999919</c:v>
                </c:pt>
                <c:pt idx="7">
                  <c:v>3.8060000000000009</c:v>
                </c:pt>
                <c:pt idx="8">
                  <c:v>5.3049999999999926</c:v>
                </c:pt>
                <c:pt idx="9">
                  <c:v>2.7999999999999994</c:v>
                </c:pt>
                <c:pt idx="10">
                  <c:v>2.6990000000000069</c:v>
                </c:pt>
                <c:pt idx="11">
                  <c:v>2.7210000000000032</c:v>
                </c:pt>
                <c:pt idx="12">
                  <c:v>2.7399999999999967</c:v>
                </c:pt>
                <c:pt idx="13">
                  <c:v>2.7700000000000031</c:v>
                </c:pt>
                <c:pt idx="14">
                  <c:v>2.7900000000000014</c:v>
                </c:pt>
                <c:pt idx="15">
                  <c:v>2.7960000000000083</c:v>
                </c:pt>
                <c:pt idx="16">
                  <c:v>2.8040000000000003</c:v>
                </c:pt>
                <c:pt idx="17">
                  <c:v>2.8109999999999977</c:v>
                </c:pt>
                <c:pt idx="18">
                  <c:v>2.8170000000000028</c:v>
                </c:pt>
                <c:pt idx="19">
                  <c:v>2.8230000000000008</c:v>
                </c:pt>
                <c:pt idx="20">
                  <c:v>2.8329999999999949</c:v>
                </c:pt>
                <c:pt idx="21">
                  <c:v>2.842000000000001</c:v>
                </c:pt>
                <c:pt idx="22">
                  <c:v>2.8509999999999964</c:v>
                </c:pt>
                <c:pt idx="23">
                  <c:v>2.8590000000000031</c:v>
                </c:pt>
                <c:pt idx="24" formatCode="#,##0.00">
                  <c:v>2.8670000000000035</c:v>
                </c:pt>
                <c:pt idx="25">
                  <c:v>2.8750000000000013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0.72600000000000087</c:v>
                </c:pt>
                <c:pt idx="1">
                  <c:v>0.88899999999999946</c:v>
                </c:pt>
                <c:pt idx="2">
                  <c:v>0.66699999999999759</c:v>
                </c:pt>
                <c:pt idx="3">
                  <c:v>0.6589999999999977</c:v>
                </c:pt>
                <c:pt idx="4">
                  <c:v>0.49600000000000083</c:v>
                </c:pt>
                <c:pt idx="5">
                  <c:v>0.44500000000000028</c:v>
                </c:pt>
                <c:pt idx="6">
                  <c:v>0.56199999999999972</c:v>
                </c:pt>
                <c:pt idx="7">
                  <c:v>0.29600000000000093</c:v>
                </c:pt>
                <c:pt idx="8">
                  <c:v>0.30599999999999961</c:v>
                </c:pt>
                <c:pt idx="9">
                  <c:v>0.34899999999999981</c:v>
                </c:pt>
                <c:pt idx="10">
                  <c:v>0.43800000000000078</c:v>
                </c:pt>
                <c:pt idx="11">
                  <c:v>0.42600000000000054</c:v>
                </c:pt>
                <c:pt idx="12">
                  <c:v>0.42200000000000037</c:v>
                </c:pt>
                <c:pt idx="13">
                  <c:v>0.40900000000000025</c:v>
                </c:pt>
                <c:pt idx="14">
                  <c:v>0.39400000000000046</c:v>
                </c:pt>
                <c:pt idx="15">
                  <c:v>0.38400000000000045</c:v>
                </c:pt>
                <c:pt idx="16">
                  <c:v>0.377</c:v>
                </c:pt>
                <c:pt idx="17">
                  <c:v>0.37099999999999883</c:v>
                </c:pt>
                <c:pt idx="18">
                  <c:v>0.36500000000000032</c:v>
                </c:pt>
                <c:pt idx="19">
                  <c:v>0.35899999999999943</c:v>
                </c:pt>
                <c:pt idx="20">
                  <c:v>0.35499999999999921</c:v>
                </c:pt>
                <c:pt idx="21">
                  <c:v>0.34999999999999987</c:v>
                </c:pt>
                <c:pt idx="22">
                  <c:v>0.3449999999999997</c:v>
                </c:pt>
                <c:pt idx="23">
                  <c:v>0.34099999999999986</c:v>
                </c:pt>
                <c:pt idx="24" formatCode="#,##0.00">
                  <c:v>0.33699999999999924</c:v>
                </c:pt>
                <c:pt idx="25">
                  <c:v>0.33300000000000096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0.87000000000000077</c:v>
                </c:pt>
                <c:pt idx="1">
                  <c:v>0.46700000000000064</c:v>
                </c:pt>
                <c:pt idx="2">
                  <c:v>0.4569999999999993</c:v>
                </c:pt>
                <c:pt idx="3">
                  <c:v>0.75699999999999923</c:v>
                </c:pt>
                <c:pt idx="4">
                  <c:v>0.80600000000000094</c:v>
                </c:pt>
                <c:pt idx="5">
                  <c:v>0.57700000000000029</c:v>
                </c:pt>
                <c:pt idx="6">
                  <c:v>0.96000000000000119</c:v>
                </c:pt>
                <c:pt idx="7">
                  <c:v>0.88899999999999946</c:v>
                </c:pt>
                <c:pt idx="8">
                  <c:v>0.95300000000000018</c:v>
                </c:pt>
                <c:pt idx="9">
                  <c:v>2.4560000000000008</c:v>
                </c:pt>
                <c:pt idx="10">
                  <c:v>2.5359999999999951</c:v>
                </c:pt>
                <c:pt idx="11">
                  <c:v>2.5249999999999981</c:v>
                </c:pt>
                <c:pt idx="12">
                  <c:v>2.4850000000000039</c:v>
                </c:pt>
                <c:pt idx="13">
                  <c:v>2.4750000000000023</c:v>
                </c:pt>
                <c:pt idx="14">
                  <c:v>2.4759999999999978</c:v>
                </c:pt>
                <c:pt idx="15">
                  <c:v>2.4750000000000001</c:v>
                </c:pt>
                <c:pt idx="16">
                  <c:v>2.4740000000000029</c:v>
                </c:pt>
                <c:pt idx="17">
                  <c:v>2.4740000000000069</c:v>
                </c:pt>
                <c:pt idx="18">
                  <c:v>2.4750000000000001</c:v>
                </c:pt>
                <c:pt idx="19">
                  <c:v>2.4760000000000018</c:v>
                </c:pt>
                <c:pt idx="20">
                  <c:v>2.4799999999999942</c:v>
                </c:pt>
                <c:pt idx="21">
                  <c:v>2.4840000000000004</c:v>
                </c:pt>
                <c:pt idx="22">
                  <c:v>2.4879999999999978</c:v>
                </c:pt>
                <c:pt idx="23">
                  <c:v>2.4930000000000012</c:v>
                </c:pt>
                <c:pt idx="24" formatCode="#,##0.00">
                  <c:v>2.4980000000000002</c:v>
                </c:pt>
                <c:pt idx="25">
                  <c:v>2.5040000000000031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1.0289999999999979</c:v>
                </c:pt>
                <c:pt idx="1">
                  <c:v>1.9840000000000009</c:v>
                </c:pt>
                <c:pt idx="2">
                  <c:v>1.8680000000000023</c:v>
                </c:pt>
                <c:pt idx="3">
                  <c:v>1.6210000000000044</c:v>
                </c:pt>
                <c:pt idx="4">
                  <c:v>1.8449999999999966</c:v>
                </c:pt>
                <c:pt idx="5">
                  <c:v>1.7079999999999995</c:v>
                </c:pt>
                <c:pt idx="6">
                  <c:v>2.1839999999999962</c:v>
                </c:pt>
                <c:pt idx="7">
                  <c:v>2.4109999999999991</c:v>
                </c:pt>
                <c:pt idx="8">
                  <c:v>3.0770000000000022</c:v>
                </c:pt>
                <c:pt idx="9">
                  <c:v>2.1309999999999971</c:v>
                </c:pt>
                <c:pt idx="10">
                  <c:v>2.1599999999999984</c:v>
                </c:pt>
                <c:pt idx="11">
                  <c:v>2.0959999999999979</c:v>
                </c:pt>
                <c:pt idx="12">
                  <c:v>2.0749999999999984</c:v>
                </c:pt>
                <c:pt idx="13">
                  <c:v>2.1030000000000029</c:v>
                </c:pt>
                <c:pt idx="14">
                  <c:v>2.2089999999999992</c:v>
                </c:pt>
                <c:pt idx="15">
                  <c:v>2.2679999999999985</c:v>
                </c:pt>
                <c:pt idx="16">
                  <c:v>2.3099999999999992</c:v>
                </c:pt>
                <c:pt idx="17">
                  <c:v>2.3390000000000044</c:v>
                </c:pt>
                <c:pt idx="18">
                  <c:v>2.3589999999999995</c:v>
                </c:pt>
                <c:pt idx="19">
                  <c:v>2.3740000000000054</c:v>
                </c:pt>
                <c:pt idx="20">
                  <c:v>2.3860000000000015</c:v>
                </c:pt>
                <c:pt idx="21">
                  <c:v>2.3970000000000016</c:v>
                </c:pt>
                <c:pt idx="22">
                  <c:v>2.4049999999999989</c:v>
                </c:pt>
                <c:pt idx="23">
                  <c:v>2.4129999999999967</c:v>
                </c:pt>
                <c:pt idx="24" formatCode="#,##0.00">
                  <c:v>2.4209999999999958</c:v>
                </c:pt>
                <c:pt idx="25">
                  <c:v>2.4279999999999995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3.5149999999999952</c:v>
                </c:pt>
                <c:pt idx="1">
                  <c:v>2.3209999999999997</c:v>
                </c:pt>
                <c:pt idx="2">
                  <c:v>4.2160000000000144</c:v>
                </c:pt>
                <c:pt idx="3">
                  <c:v>4.091000000000002</c:v>
                </c:pt>
                <c:pt idx="4">
                  <c:v>3.2519999999999931</c:v>
                </c:pt>
                <c:pt idx="5">
                  <c:v>3.762</c:v>
                </c:pt>
                <c:pt idx="6">
                  <c:v>3.5469999999999944</c:v>
                </c:pt>
                <c:pt idx="7">
                  <c:v>3.007999999999996</c:v>
                </c:pt>
                <c:pt idx="8">
                  <c:v>5.2609999999999886</c:v>
                </c:pt>
                <c:pt idx="9">
                  <c:v>3.9470000000000076</c:v>
                </c:pt>
                <c:pt idx="10">
                  <c:v>3.8540000000000005</c:v>
                </c:pt>
                <c:pt idx="11">
                  <c:v>3.8639999999999981</c:v>
                </c:pt>
                <c:pt idx="12">
                  <c:v>3.8769999999999958</c:v>
                </c:pt>
                <c:pt idx="13">
                  <c:v>3.9010000000000016</c:v>
                </c:pt>
                <c:pt idx="14">
                  <c:v>3.9029999999999965</c:v>
                </c:pt>
                <c:pt idx="15">
                  <c:v>3.8909999999999987</c:v>
                </c:pt>
                <c:pt idx="16">
                  <c:v>3.8850000000000109</c:v>
                </c:pt>
                <c:pt idx="17">
                  <c:v>3.8769999999999891</c:v>
                </c:pt>
                <c:pt idx="18">
                  <c:v>3.8669999999999956</c:v>
                </c:pt>
                <c:pt idx="19">
                  <c:v>3.8570000000000055</c:v>
                </c:pt>
                <c:pt idx="20">
                  <c:v>3.8479999999999981</c:v>
                </c:pt>
                <c:pt idx="21">
                  <c:v>3.8390000000000009</c:v>
                </c:pt>
                <c:pt idx="22">
                  <c:v>3.8290000000000006</c:v>
                </c:pt>
                <c:pt idx="23">
                  <c:v>3.8190000000000044</c:v>
                </c:pt>
                <c:pt idx="24" formatCode="#,##0.00">
                  <c:v>3.8090000000000006</c:v>
                </c:pt>
                <c:pt idx="25">
                  <c:v>3.7980000000000049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5.9539999999999926</c:v>
                </c:pt>
                <c:pt idx="1">
                  <c:v>5.8219999999999912</c:v>
                </c:pt>
                <c:pt idx="2">
                  <c:v>6.2549999999999963</c:v>
                </c:pt>
                <c:pt idx="3">
                  <c:v>5.4609999999999967</c:v>
                </c:pt>
                <c:pt idx="4">
                  <c:v>5.8799999999999875</c:v>
                </c:pt>
                <c:pt idx="5">
                  <c:v>5.6099999999999923</c:v>
                </c:pt>
                <c:pt idx="6">
                  <c:v>5.0519999999999881</c:v>
                </c:pt>
                <c:pt idx="7">
                  <c:v>5.4790000000000072</c:v>
                </c:pt>
                <c:pt idx="8">
                  <c:v>5.6710000000000065</c:v>
                </c:pt>
                <c:pt idx="9">
                  <c:v>4.3210000000000068</c:v>
                </c:pt>
                <c:pt idx="10">
                  <c:v>4.1449999999999978</c:v>
                </c:pt>
                <c:pt idx="11">
                  <c:v>4.2679999999999927</c:v>
                </c:pt>
                <c:pt idx="12">
                  <c:v>4.2900000000000036</c:v>
                </c:pt>
                <c:pt idx="13">
                  <c:v>4.3330000000000011</c:v>
                </c:pt>
                <c:pt idx="14">
                  <c:v>4.3719999999999866</c:v>
                </c:pt>
                <c:pt idx="15">
                  <c:v>4.3950000000000076</c:v>
                </c:pt>
                <c:pt idx="16">
                  <c:v>4.3850000000000051</c:v>
                </c:pt>
                <c:pt idx="17">
                  <c:v>4.3740000000000006</c:v>
                </c:pt>
                <c:pt idx="18">
                  <c:v>4.3639999999999999</c:v>
                </c:pt>
                <c:pt idx="19">
                  <c:v>4.3530000000000095</c:v>
                </c:pt>
                <c:pt idx="20">
                  <c:v>4.347000000000004</c:v>
                </c:pt>
                <c:pt idx="21">
                  <c:v>4.3399999999999865</c:v>
                </c:pt>
                <c:pt idx="22">
                  <c:v>4.330999999999996</c:v>
                </c:pt>
                <c:pt idx="23">
                  <c:v>4.3230000000000022</c:v>
                </c:pt>
                <c:pt idx="24" formatCode="#,##0.00">
                  <c:v>4.3130000000000051</c:v>
                </c:pt>
                <c:pt idx="25">
                  <c:v>4.3039999999999941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19.575000000000038</c:v>
                </c:pt>
                <c:pt idx="1">
                  <c:v>18.216000000000065</c:v>
                </c:pt>
                <c:pt idx="2">
                  <c:v>17.872999999999944</c:v>
                </c:pt>
                <c:pt idx="3">
                  <c:v>17.68700000000004</c:v>
                </c:pt>
                <c:pt idx="4">
                  <c:v>17.802999999999887</c:v>
                </c:pt>
                <c:pt idx="5">
                  <c:v>22.142999999999979</c:v>
                </c:pt>
                <c:pt idx="6">
                  <c:v>19.945000000000004</c:v>
                </c:pt>
                <c:pt idx="7">
                  <c:v>22.318000000000008</c:v>
                </c:pt>
                <c:pt idx="8">
                  <c:v>20.148999999999912</c:v>
                </c:pt>
                <c:pt idx="9">
                  <c:v>17.849000000000011</c:v>
                </c:pt>
                <c:pt idx="10">
                  <c:v>16.637999999999973</c:v>
                </c:pt>
                <c:pt idx="11">
                  <c:v>16.884999999999948</c:v>
                </c:pt>
                <c:pt idx="12">
                  <c:v>16.726999999999968</c:v>
                </c:pt>
                <c:pt idx="13">
                  <c:v>16.553999999999952</c:v>
                </c:pt>
                <c:pt idx="14">
                  <c:v>16.452000000000002</c:v>
                </c:pt>
                <c:pt idx="15">
                  <c:v>16.25599999999999</c:v>
                </c:pt>
                <c:pt idx="16">
                  <c:v>16.080000000000005</c:v>
                </c:pt>
                <c:pt idx="17">
                  <c:v>15.904000000000019</c:v>
                </c:pt>
                <c:pt idx="18">
                  <c:v>15.739000000000015</c:v>
                </c:pt>
                <c:pt idx="19">
                  <c:v>15.583000000000014</c:v>
                </c:pt>
                <c:pt idx="20">
                  <c:v>15.449000000000002</c:v>
                </c:pt>
                <c:pt idx="21">
                  <c:v>15.313999999999956</c:v>
                </c:pt>
                <c:pt idx="22">
                  <c:v>15.186999999999989</c:v>
                </c:pt>
                <c:pt idx="23">
                  <c:v>15.066999999999977</c:v>
                </c:pt>
                <c:pt idx="24" formatCode="#,##0.00">
                  <c:v>14.954000000000041</c:v>
                </c:pt>
                <c:pt idx="25">
                  <c:v>14.848000000000031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25.832999999999977</c:v>
                </c:pt>
                <c:pt idx="1">
                  <c:v>24.940000000000033</c:v>
                </c:pt>
                <c:pt idx="2">
                  <c:v>22.205999999999985</c:v>
                </c:pt>
                <c:pt idx="3">
                  <c:v>21.984999999999928</c:v>
                </c:pt>
                <c:pt idx="4">
                  <c:v>22.258999999999975</c:v>
                </c:pt>
                <c:pt idx="5">
                  <c:v>20.533999999999978</c:v>
                </c:pt>
                <c:pt idx="6">
                  <c:v>20.351999999999993</c:v>
                </c:pt>
                <c:pt idx="7">
                  <c:v>21.685000000000052</c:v>
                </c:pt>
                <c:pt idx="8">
                  <c:v>22.312999999999981</c:v>
                </c:pt>
                <c:pt idx="9">
                  <c:v>22.38500000000003</c:v>
                </c:pt>
                <c:pt idx="10">
                  <c:v>21.391000000000009</c:v>
                </c:pt>
                <c:pt idx="11">
                  <c:v>20.94899999999998</c:v>
                </c:pt>
                <c:pt idx="12">
                  <c:v>20.881000000000011</c:v>
                </c:pt>
                <c:pt idx="13">
                  <c:v>20.76799999999999</c:v>
                </c:pt>
                <c:pt idx="14">
                  <c:v>20.727000000000018</c:v>
                </c:pt>
                <c:pt idx="15">
                  <c:v>20.743999999999993</c:v>
                </c:pt>
                <c:pt idx="16">
                  <c:v>20.743000000000077</c:v>
                </c:pt>
                <c:pt idx="17">
                  <c:v>20.700999999999997</c:v>
                </c:pt>
                <c:pt idx="18">
                  <c:v>20.67799999999999</c:v>
                </c:pt>
                <c:pt idx="19">
                  <c:v>20.64400000000002</c:v>
                </c:pt>
                <c:pt idx="20">
                  <c:v>20.629999999999946</c:v>
                </c:pt>
                <c:pt idx="21">
                  <c:v>20.617999999999988</c:v>
                </c:pt>
                <c:pt idx="22">
                  <c:v>20.609999999999967</c:v>
                </c:pt>
                <c:pt idx="23">
                  <c:v>20.603999999999957</c:v>
                </c:pt>
                <c:pt idx="24" formatCode="#,##0.00">
                  <c:v>20.597999999999971</c:v>
                </c:pt>
                <c:pt idx="25">
                  <c:v>20.593000000000021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52.330999999999918</c:v>
                </c:pt>
                <c:pt idx="1">
                  <c:v>52.98900000000004</c:v>
                </c:pt>
                <c:pt idx="2">
                  <c:v>51.187000000000133</c:v>
                </c:pt>
                <c:pt idx="3">
                  <c:v>51.255999999999872</c:v>
                </c:pt>
                <c:pt idx="4">
                  <c:v>56.214000000000006</c:v>
                </c:pt>
                <c:pt idx="5">
                  <c:v>55.645000000000039</c:v>
                </c:pt>
                <c:pt idx="6">
                  <c:v>53.697999999999986</c:v>
                </c:pt>
                <c:pt idx="7">
                  <c:v>51.215000000000032</c:v>
                </c:pt>
                <c:pt idx="8">
                  <c:v>50.762000000000249</c:v>
                </c:pt>
                <c:pt idx="9">
                  <c:v>55.953999999999986</c:v>
                </c:pt>
                <c:pt idx="10">
                  <c:v>55.858000000000047</c:v>
                </c:pt>
                <c:pt idx="11">
                  <c:v>55.623000000000012</c:v>
                </c:pt>
                <c:pt idx="12">
                  <c:v>55.476999999999961</c:v>
                </c:pt>
                <c:pt idx="13">
                  <c:v>55.483000000000132</c:v>
                </c:pt>
                <c:pt idx="14">
                  <c:v>55.515999999999991</c:v>
                </c:pt>
                <c:pt idx="15">
                  <c:v>55.57800000000001</c:v>
                </c:pt>
                <c:pt idx="16">
                  <c:v>55.60999999999985</c:v>
                </c:pt>
                <c:pt idx="17">
                  <c:v>55.635000000000176</c:v>
                </c:pt>
                <c:pt idx="18">
                  <c:v>55.656999999999989</c:v>
                </c:pt>
                <c:pt idx="19">
                  <c:v>55.679000000000052</c:v>
                </c:pt>
                <c:pt idx="20">
                  <c:v>55.710999999999984</c:v>
                </c:pt>
                <c:pt idx="21">
                  <c:v>55.746999999999879</c:v>
                </c:pt>
                <c:pt idx="22">
                  <c:v>55.782000000000039</c:v>
                </c:pt>
                <c:pt idx="23">
                  <c:v>55.84399999999988</c:v>
                </c:pt>
                <c:pt idx="24" formatCode="#,##0.00">
                  <c:v>55.901000000000124</c:v>
                </c:pt>
                <c:pt idx="25">
                  <c:v>55.954999999999963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12.818999999999967</c:v>
                </c:pt>
                <c:pt idx="1">
                  <c:v>15.815000000000067</c:v>
                </c:pt>
                <c:pt idx="2">
                  <c:v>13.991999999999946</c:v>
                </c:pt>
                <c:pt idx="3">
                  <c:v>14.768999999999936</c:v>
                </c:pt>
                <c:pt idx="4">
                  <c:v>14.628000000000018</c:v>
                </c:pt>
                <c:pt idx="5">
                  <c:v>14.129999999999985</c:v>
                </c:pt>
                <c:pt idx="6">
                  <c:v>14.965999999999962</c:v>
                </c:pt>
                <c:pt idx="7">
                  <c:v>14.947000000000033</c:v>
                </c:pt>
                <c:pt idx="8">
                  <c:v>17.609000000000027</c:v>
                </c:pt>
                <c:pt idx="9">
                  <c:v>16.448999999999998</c:v>
                </c:pt>
                <c:pt idx="10">
                  <c:v>16.472999999999992</c:v>
                </c:pt>
                <c:pt idx="11">
                  <c:v>16.991000000000014</c:v>
                </c:pt>
                <c:pt idx="12">
                  <c:v>17.22599999999996</c:v>
                </c:pt>
                <c:pt idx="13">
                  <c:v>17.38799999999997</c:v>
                </c:pt>
                <c:pt idx="14">
                  <c:v>17.565000000000037</c:v>
                </c:pt>
                <c:pt idx="15">
                  <c:v>17.636999999999976</c:v>
                </c:pt>
                <c:pt idx="16">
                  <c:v>17.67000000000003</c:v>
                </c:pt>
                <c:pt idx="17">
                  <c:v>17.700000000000024</c:v>
                </c:pt>
                <c:pt idx="18">
                  <c:v>17.728000000000002</c:v>
                </c:pt>
                <c:pt idx="19">
                  <c:v>17.752999999999993</c:v>
                </c:pt>
                <c:pt idx="20">
                  <c:v>17.78300000000004</c:v>
                </c:pt>
                <c:pt idx="21">
                  <c:v>17.806000000000012</c:v>
                </c:pt>
                <c:pt idx="22">
                  <c:v>17.826000000000029</c:v>
                </c:pt>
                <c:pt idx="23">
                  <c:v>17.842999999999996</c:v>
                </c:pt>
                <c:pt idx="24" formatCode="#,##0.00">
                  <c:v>17.856000000000002</c:v>
                </c:pt>
                <c:pt idx="25">
                  <c:v>17.868999999999971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25.215999999999973</c:v>
                </c:pt>
                <c:pt idx="1">
                  <c:v>28.908000000000012</c:v>
                </c:pt>
                <c:pt idx="2">
                  <c:v>26.575000000000028</c:v>
                </c:pt>
                <c:pt idx="3">
                  <c:v>32.840999999999987</c:v>
                </c:pt>
                <c:pt idx="4">
                  <c:v>29.593999999999991</c:v>
                </c:pt>
                <c:pt idx="5">
                  <c:v>33.388000000000019</c:v>
                </c:pt>
                <c:pt idx="6">
                  <c:v>32.560000000000016</c:v>
                </c:pt>
                <c:pt idx="7">
                  <c:v>39.812999999999988</c:v>
                </c:pt>
                <c:pt idx="8">
                  <c:v>36.135999999999989</c:v>
                </c:pt>
                <c:pt idx="9">
                  <c:v>41.537999999999982</c:v>
                </c:pt>
                <c:pt idx="10">
                  <c:v>39.40699999999994</c:v>
                </c:pt>
                <c:pt idx="11">
                  <c:v>36.774000000000044</c:v>
                </c:pt>
                <c:pt idx="12">
                  <c:v>37.241000000000014</c:v>
                </c:pt>
                <c:pt idx="13">
                  <c:v>38.264000000000024</c:v>
                </c:pt>
                <c:pt idx="14">
                  <c:v>39.567999999999991</c:v>
                </c:pt>
                <c:pt idx="15">
                  <c:v>40.778999999999932</c:v>
                </c:pt>
                <c:pt idx="16">
                  <c:v>41.83700000000001</c:v>
                </c:pt>
                <c:pt idx="17">
                  <c:v>42.822999999999965</c:v>
                </c:pt>
                <c:pt idx="18">
                  <c:v>43.771000000000036</c:v>
                </c:pt>
                <c:pt idx="19">
                  <c:v>44.696999999999989</c:v>
                </c:pt>
                <c:pt idx="20">
                  <c:v>45.61399999999994</c:v>
                </c:pt>
                <c:pt idx="21">
                  <c:v>46.516999999999875</c:v>
                </c:pt>
                <c:pt idx="22">
                  <c:v>47.40400000000006</c:v>
                </c:pt>
                <c:pt idx="23">
                  <c:v>48.271999999999991</c:v>
                </c:pt>
                <c:pt idx="24" formatCode="#,##0.00">
                  <c:v>49.117000000000132</c:v>
                </c:pt>
                <c:pt idx="25">
                  <c:v>49.940000000000026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2.113999999999995</c:v>
                </c:pt>
                <c:pt idx="1">
                  <c:v>2.602999999999998</c:v>
                </c:pt>
                <c:pt idx="2">
                  <c:v>1.9420000000000002</c:v>
                </c:pt>
                <c:pt idx="3">
                  <c:v>3.5260000000000029</c:v>
                </c:pt>
                <c:pt idx="4">
                  <c:v>2.2220000000000013</c:v>
                </c:pt>
                <c:pt idx="5">
                  <c:v>3.5700000000000061</c:v>
                </c:pt>
                <c:pt idx="6">
                  <c:v>2.1919999999999988</c:v>
                </c:pt>
                <c:pt idx="7">
                  <c:v>3.110000000000003</c:v>
                </c:pt>
                <c:pt idx="8">
                  <c:v>1.8370000000000022</c:v>
                </c:pt>
                <c:pt idx="9">
                  <c:v>4.399</c:v>
                </c:pt>
                <c:pt idx="10">
                  <c:v>4.2919999999999998</c:v>
                </c:pt>
                <c:pt idx="11">
                  <c:v>4.2469999999999981</c:v>
                </c:pt>
                <c:pt idx="12">
                  <c:v>4.2340000000000018</c:v>
                </c:pt>
                <c:pt idx="13">
                  <c:v>4.2180000000000009</c:v>
                </c:pt>
                <c:pt idx="14">
                  <c:v>4.2090000000000023</c:v>
                </c:pt>
                <c:pt idx="15">
                  <c:v>4.2209999999999974</c:v>
                </c:pt>
                <c:pt idx="16">
                  <c:v>4.2280000000000006</c:v>
                </c:pt>
                <c:pt idx="17">
                  <c:v>4.2340000000000027</c:v>
                </c:pt>
                <c:pt idx="18">
                  <c:v>4.2410000000000094</c:v>
                </c:pt>
                <c:pt idx="19">
                  <c:v>4.2470000000000026</c:v>
                </c:pt>
                <c:pt idx="20">
                  <c:v>4.2529999999999983</c:v>
                </c:pt>
                <c:pt idx="21">
                  <c:v>4.2589999999999941</c:v>
                </c:pt>
                <c:pt idx="22">
                  <c:v>4.2639999999999993</c:v>
                </c:pt>
                <c:pt idx="23">
                  <c:v>4.2699999999999987</c:v>
                </c:pt>
                <c:pt idx="24" formatCode="#,##0.00">
                  <c:v>4.2749999999999968</c:v>
                </c:pt>
                <c:pt idx="25">
                  <c:v>4.2809999999999917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11.852000000000015</c:v>
                </c:pt>
                <c:pt idx="1">
                  <c:v>12.604999999999995</c:v>
                </c:pt>
                <c:pt idx="2">
                  <c:v>12.662999999999993</c:v>
                </c:pt>
                <c:pt idx="3">
                  <c:v>11.716999999999997</c:v>
                </c:pt>
                <c:pt idx="4">
                  <c:v>11.333999999999975</c:v>
                </c:pt>
                <c:pt idx="5">
                  <c:v>13.404000000000028</c:v>
                </c:pt>
                <c:pt idx="6">
                  <c:v>13.121000000000013</c:v>
                </c:pt>
                <c:pt idx="7">
                  <c:v>14.934999999999977</c:v>
                </c:pt>
                <c:pt idx="8">
                  <c:v>19.311000000000025</c:v>
                </c:pt>
                <c:pt idx="9">
                  <c:v>17.957000000000033</c:v>
                </c:pt>
                <c:pt idx="10">
                  <c:v>15.239000000000031</c:v>
                </c:pt>
                <c:pt idx="11">
                  <c:v>15.725000000000044</c:v>
                </c:pt>
                <c:pt idx="12">
                  <c:v>15.910000000000007</c:v>
                </c:pt>
                <c:pt idx="13">
                  <c:v>16.27000000000001</c:v>
                </c:pt>
                <c:pt idx="14">
                  <c:v>16.553000000000004</c:v>
                </c:pt>
                <c:pt idx="15">
                  <c:v>16.787999999999975</c:v>
                </c:pt>
                <c:pt idx="16">
                  <c:v>17.012000000000011</c:v>
                </c:pt>
                <c:pt idx="17">
                  <c:v>17.210999999999974</c:v>
                </c:pt>
                <c:pt idx="18">
                  <c:v>17.40200000000004</c:v>
                </c:pt>
                <c:pt idx="19">
                  <c:v>17.592000000000048</c:v>
                </c:pt>
                <c:pt idx="20">
                  <c:v>17.790999999999993</c:v>
                </c:pt>
                <c:pt idx="21">
                  <c:v>17.987999999999978</c:v>
                </c:pt>
                <c:pt idx="22">
                  <c:v>18.180999999999958</c:v>
                </c:pt>
                <c:pt idx="23">
                  <c:v>18.367999999999927</c:v>
                </c:pt>
                <c:pt idx="24" formatCode="#,##0.00">
                  <c:v>18.548000000000012</c:v>
                </c:pt>
                <c:pt idx="25">
                  <c:v>18.720000000000034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9.5239999999999831</c:v>
                </c:pt>
                <c:pt idx="1">
                  <c:v>9.8150000000000119</c:v>
                </c:pt>
                <c:pt idx="2">
                  <c:v>8.9500000000000046</c:v>
                </c:pt>
                <c:pt idx="3">
                  <c:v>8.8140000000000107</c:v>
                </c:pt>
                <c:pt idx="4">
                  <c:v>10.46599999999998</c:v>
                </c:pt>
                <c:pt idx="5">
                  <c:v>9.9000000000000128</c:v>
                </c:pt>
                <c:pt idx="6">
                  <c:v>10.105000000000052</c:v>
                </c:pt>
                <c:pt idx="7">
                  <c:v>9.4010000000000211</c:v>
                </c:pt>
                <c:pt idx="8">
                  <c:v>10.159000000000029</c:v>
                </c:pt>
                <c:pt idx="9">
                  <c:v>9.302999999999999</c:v>
                </c:pt>
                <c:pt idx="10">
                  <c:v>8.5379999999999843</c:v>
                </c:pt>
                <c:pt idx="11">
                  <c:v>8.8740000000000059</c:v>
                </c:pt>
                <c:pt idx="12">
                  <c:v>8.8839999999999684</c:v>
                </c:pt>
                <c:pt idx="13">
                  <c:v>8.8920000000000101</c:v>
                </c:pt>
                <c:pt idx="14">
                  <c:v>8.8789999999999942</c:v>
                </c:pt>
                <c:pt idx="15">
                  <c:v>8.8769999999999918</c:v>
                </c:pt>
                <c:pt idx="16">
                  <c:v>8.8859999999999779</c:v>
                </c:pt>
                <c:pt idx="17">
                  <c:v>8.8929999999999954</c:v>
                </c:pt>
                <c:pt idx="18">
                  <c:v>8.8999999999999968</c:v>
                </c:pt>
                <c:pt idx="19">
                  <c:v>8.9060000000000077</c:v>
                </c:pt>
                <c:pt idx="20">
                  <c:v>8.9140000000000121</c:v>
                </c:pt>
                <c:pt idx="21">
                  <c:v>8.914999999999992</c:v>
                </c:pt>
                <c:pt idx="22">
                  <c:v>8.9159999999999986</c:v>
                </c:pt>
                <c:pt idx="23">
                  <c:v>8.9170000000000051</c:v>
                </c:pt>
                <c:pt idx="24" formatCode="#,##0.00">
                  <c:v>8.9169999999999821</c:v>
                </c:pt>
                <c:pt idx="25">
                  <c:v>8.9180000000000028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7.681000000000008</c:v>
                </c:pt>
                <c:pt idx="1">
                  <c:v>5.9640000000000066</c:v>
                </c:pt>
                <c:pt idx="2">
                  <c:v>6.4760000000000106</c:v>
                </c:pt>
                <c:pt idx="3">
                  <c:v>7.2800000000000171</c:v>
                </c:pt>
                <c:pt idx="4">
                  <c:v>7.9250000000000087</c:v>
                </c:pt>
                <c:pt idx="5">
                  <c:v>6.5620000000000021</c:v>
                </c:pt>
                <c:pt idx="6">
                  <c:v>6.5109999999999939</c:v>
                </c:pt>
                <c:pt idx="7">
                  <c:v>5.336000000000003</c:v>
                </c:pt>
                <c:pt idx="8">
                  <c:v>7.099999999999997</c:v>
                </c:pt>
                <c:pt idx="9">
                  <c:v>8.2630000000000106</c:v>
                </c:pt>
                <c:pt idx="10">
                  <c:v>7.5429999999999984</c:v>
                </c:pt>
                <c:pt idx="11">
                  <c:v>7.4700000000000024</c:v>
                </c:pt>
                <c:pt idx="12">
                  <c:v>7.3980000000000121</c:v>
                </c:pt>
                <c:pt idx="13">
                  <c:v>7.402000000000009</c:v>
                </c:pt>
                <c:pt idx="14">
                  <c:v>7.4580000000000082</c:v>
                </c:pt>
                <c:pt idx="15">
                  <c:v>7.5230000000000041</c:v>
                </c:pt>
                <c:pt idx="16">
                  <c:v>7.6079999999999837</c:v>
                </c:pt>
                <c:pt idx="17">
                  <c:v>7.7029999999999914</c:v>
                </c:pt>
                <c:pt idx="18">
                  <c:v>7.8049999999999979</c:v>
                </c:pt>
                <c:pt idx="19">
                  <c:v>7.9100000000000152</c:v>
                </c:pt>
                <c:pt idx="20">
                  <c:v>8.0159999999999929</c:v>
                </c:pt>
                <c:pt idx="21">
                  <c:v>8.1240000000000041</c:v>
                </c:pt>
                <c:pt idx="22">
                  <c:v>8.2339999999999929</c:v>
                </c:pt>
                <c:pt idx="23">
                  <c:v>8.3430000000000035</c:v>
                </c:pt>
                <c:pt idx="24" formatCode="#,##0.00">
                  <c:v>8.4529999999999852</c:v>
                </c:pt>
                <c:pt idx="25">
                  <c:v>8.5629999999999864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30.300000000000072</c:v>
                </c:pt>
                <c:pt idx="1">
                  <c:v>29.519000000000073</c:v>
                </c:pt>
                <c:pt idx="2">
                  <c:v>29.067000000000089</c:v>
                </c:pt>
                <c:pt idx="3">
                  <c:v>26.34300000000005</c:v>
                </c:pt>
                <c:pt idx="4">
                  <c:v>27.071999999999932</c:v>
                </c:pt>
                <c:pt idx="5">
                  <c:v>29.972000000000001</c:v>
                </c:pt>
                <c:pt idx="6">
                  <c:v>32.928000000000026</c:v>
                </c:pt>
                <c:pt idx="7">
                  <c:v>24.830999999999936</c:v>
                </c:pt>
                <c:pt idx="8">
                  <c:v>27.257000000000009</c:v>
                </c:pt>
                <c:pt idx="9">
                  <c:v>27.334000000000028</c:v>
                </c:pt>
                <c:pt idx="10">
                  <c:v>28.152000000000008</c:v>
                </c:pt>
                <c:pt idx="11">
                  <c:v>28.524000000000008</c:v>
                </c:pt>
                <c:pt idx="12">
                  <c:v>28.595000000000038</c:v>
                </c:pt>
                <c:pt idx="13">
                  <c:v>28.719000000000023</c:v>
                </c:pt>
                <c:pt idx="14">
                  <c:v>28.871000000000048</c:v>
                </c:pt>
                <c:pt idx="15">
                  <c:v>28.995999999999984</c:v>
                </c:pt>
                <c:pt idx="16">
                  <c:v>29.107999999999965</c:v>
                </c:pt>
                <c:pt idx="17">
                  <c:v>29.229000000000017</c:v>
                </c:pt>
                <c:pt idx="18">
                  <c:v>29.356999999999953</c:v>
                </c:pt>
                <c:pt idx="19">
                  <c:v>29.496000000000027</c:v>
                </c:pt>
                <c:pt idx="20">
                  <c:v>29.644999999999989</c:v>
                </c:pt>
                <c:pt idx="21">
                  <c:v>29.795000000000002</c:v>
                </c:pt>
                <c:pt idx="22">
                  <c:v>29.946000000000033</c:v>
                </c:pt>
                <c:pt idx="23">
                  <c:v>30.096999999999976</c:v>
                </c:pt>
                <c:pt idx="24" formatCode="#,##0.00">
                  <c:v>30.249000000000038</c:v>
                </c:pt>
                <c:pt idx="25">
                  <c:v>30.400000000000031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30.02200000000008</c:v>
                </c:pt>
                <c:pt idx="1">
                  <c:v>24.299000000000078</c:v>
                </c:pt>
                <c:pt idx="2">
                  <c:v>29.48200000000012</c:v>
                </c:pt>
                <c:pt idx="3">
                  <c:v>29.518000000000015</c:v>
                </c:pt>
                <c:pt idx="4">
                  <c:v>28.757000000000016</c:v>
                </c:pt>
                <c:pt idx="5">
                  <c:v>30.896000000000047</c:v>
                </c:pt>
                <c:pt idx="6">
                  <c:v>31.472000000000026</c:v>
                </c:pt>
                <c:pt idx="7">
                  <c:v>35.936000000000035</c:v>
                </c:pt>
                <c:pt idx="8">
                  <c:v>35.331999999999979</c:v>
                </c:pt>
                <c:pt idx="9">
                  <c:v>30.927999999999887</c:v>
                </c:pt>
                <c:pt idx="10">
                  <c:v>30.364999999999906</c:v>
                </c:pt>
                <c:pt idx="11">
                  <c:v>30.531999999999989</c:v>
                </c:pt>
                <c:pt idx="12">
                  <c:v>30.683999999999902</c:v>
                </c:pt>
                <c:pt idx="13">
                  <c:v>30.720000000000052</c:v>
                </c:pt>
                <c:pt idx="14">
                  <c:v>30.84499999999996</c:v>
                </c:pt>
                <c:pt idx="15">
                  <c:v>30.945999999999977</c:v>
                </c:pt>
                <c:pt idx="16">
                  <c:v>31.064999999999955</c:v>
                </c:pt>
                <c:pt idx="17">
                  <c:v>31.180000000000131</c:v>
                </c:pt>
                <c:pt idx="18">
                  <c:v>31.292999999999996</c:v>
                </c:pt>
                <c:pt idx="19">
                  <c:v>31.40600000000007</c:v>
                </c:pt>
                <c:pt idx="20">
                  <c:v>31.521999999999952</c:v>
                </c:pt>
                <c:pt idx="21">
                  <c:v>31.634000000000043</c:v>
                </c:pt>
                <c:pt idx="22">
                  <c:v>31.744999999999902</c:v>
                </c:pt>
                <c:pt idx="23">
                  <c:v>31.856000000000034</c:v>
                </c:pt>
                <c:pt idx="24" formatCode="#,##0.00">
                  <c:v>31.966999999999942</c:v>
                </c:pt>
                <c:pt idx="25">
                  <c:v>32.077999999999918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11.259000000000039</c:v>
                </c:pt>
                <c:pt idx="1">
                  <c:v>11.60500000000005</c:v>
                </c:pt>
                <c:pt idx="2">
                  <c:v>15.109999999999998</c:v>
                </c:pt>
                <c:pt idx="3">
                  <c:v>16.152999999999963</c:v>
                </c:pt>
                <c:pt idx="4">
                  <c:v>12.547000000000015</c:v>
                </c:pt>
                <c:pt idx="5">
                  <c:v>13.084000000000016</c:v>
                </c:pt>
                <c:pt idx="6">
                  <c:v>11.721999999999996</c:v>
                </c:pt>
                <c:pt idx="7">
                  <c:v>12.117999999999999</c:v>
                </c:pt>
                <c:pt idx="8">
                  <c:v>11.815999999999983</c:v>
                </c:pt>
                <c:pt idx="9">
                  <c:v>13.077000000000004</c:v>
                </c:pt>
                <c:pt idx="10">
                  <c:v>12.211000000000006</c:v>
                </c:pt>
                <c:pt idx="11">
                  <c:v>12.405000000000019</c:v>
                </c:pt>
                <c:pt idx="12">
                  <c:v>12.258999999999993</c:v>
                </c:pt>
                <c:pt idx="13">
                  <c:v>12.342999999999996</c:v>
                </c:pt>
                <c:pt idx="14">
                  <c:v>12.543000000000008</c:v>
                </c:pt>
                <c:pt idx="15">
                  <c:v>12.644999999999991</c:v>
                </c:pt>
                <c:pt idx="16">
                  <c:v>12.787999999999975</c:v>
                </c:pt>
                <c:pt idx="17">
                  <c:v>12.917999999999999</c:v>
                </c:pt>
                <c:pt idx="18">
                  <c:v>13.039999999999983</c:v>
                </c:pt>
                <c:pt idx="19">
                  <c:v>13.157000000000021</c:v>
                </c:pt>
                <c:pt idx="20">
                  <c:v>13.283000000000017</c:v>
                </c:pt>
                <c:pt idx="21">
                  <c:v>13.414999999999985</c:v>
                </c:pt>
                <c:pt idx="22">
                  <c:v>13.551999999999996</c:v>
                </c:pt>
                <c:pt idx="23">
                  <c:v>13.688999999999979</c:v>
                </c:pt>
                <c:pt idx="24" formatCode="#,##0.00">
                  <c:v>13.825999999999999</c:v>
                </c:pt>
                <c:pt idx="25">
                  <c:v>13.961999999999993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11.831999999999995</c:v>
                </c:pt>
                <c:pt idx="1">
                  <c:v>14.463000000000012</c:v>
                </c:pt>
                <c:pt idx="2">
                  <c:v>11.365999999999985</c:v>
                </c:pt>
                <c:pt idx="3">
                  <c:v>13.046000000000006</c:v>
                </c:pt>
                <c:pt idx="4">
                  <c:v>14.610000000000012</c:v>
                </c:pt>
                <c:pt idx="5">
                  <c:v>17.191000000000045</c:v>
                </c:pt>
                <c:pt idx="6">
                  <c:v>12.545000000000005</c:v>
                </c:pt>
                <c:pt idx="7">
                  <c:v>12.925000000000011</c:v>
                </c:pt>
                <c:pt idx="8">
                  <c:v>15.811000000000002</c:v>
                </c:pt>
                <c:pt idx="9">
                  <c:v>13.066000000000026</c:v>
                </c:pt>
                <c:pt idx="10">
                  <c:v>13.394999999999994</c:v>
                </c:pt>
                <c:pt idx="11">
                  <c:v>12.691000000000008</c:v>
                </c:pt>
                <c:pt idx="12">
                  <c:v>12.283999999999997</c:v>
                </c:pt>
                <c:pt idx="13">
                  <c:v>12.230000000000011</c:v>
                </c:pt>
                <c:pt idx="14">
                  <c:v>12.197999999999993</c:v>
                </c:pt>
                <c:pt idx="15">
                  <c:v>12.152999999999993</c:v>
                </c:pt>
                <c:pt idx="16">
                  <c:v>12.102999999999998</c:v>
                </c:pt>
                <c:pt idx="17">
                  <c:v>12.054000000000002</c:v>
                </c:pt>
                <c:pt idx="18">
                  <c:v>12.008999999999988</c:v>
                </c:pt>
                <c:pt idx="19">
                  <c:v>11.967000000000017</c:v>
                </c:pt>
                <c:pt idx="20">
                  <c:v>11.930000000000003</c:v>
                </c:pt>
                <c:pt idx="21">
                  <c:v>11.896999999999995</c:v>
                </c:pt>
                <c:pt idx="22">
                  <c:v>11.865000000000016</c:v>
                </c:pt>
                <c:pt idx="23">
                  <c:v>11.834999999999997</c:v>
                </c:pt>
                <c:pt idx="24" formatCode="#,##0.00">
                  <c:v>11.805999999999987</c:v>
                </c:pt>
                <c:pt idx="25">
                  <c:v>11.78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42.705000000000005</c:v>
                </c:pt>
                <c:pt idx="1">
                  <c:v>34.022000000000062</c:v>
                </c:pt>
                <c:pt idx="2">
                  <c:v>29.415999999999958</c:v>
                </c:pt>
                <c:pt idx="3">
                  <c:v>26.186999999999966</c:v>
                </c:pt>
                <c:pt idx="4">
                  <c:v>25.478000000000005</c:v>
                </c:pt>
                <c:pt idx="5">
                  <c:v>24.157000000000032</c:v>
                </c:pt>
                <c:pt idx="6">
                  <c:v>24.091000000000019</c:v>
                </c:pt>
                <c:pt idx="7">
                  <c:v>24.262999999999991</c:v>
                </c:pt>
                <c:pt idx="8">
                  <c:v>21.889000000000017</c:v>
                </c:pt>
                <c:pt idx="9">
                  <c:v>23.625999999999987</c:v>
                </c:pt>
                <c:pt idx="10">
                  <c:v>24.564</c:v>
                </c:pt>
                <c:pt idx="11">
                  <c:v>24.407999999999948</c:v>
                </c:pt>
                <c:pt idx="12">
                  <c:v>24.403000000000045</c:v>
                </c:pt>
                <c:pt idx="13">
                  <c:v>24.406000000000017</c:v>
                </c:pt>
                <c:pt idx="14">
                  <c:v>24.394999999999975</c:v>
                </c:pt>
                <c:pt idx="15">
                  <c:v>24.47600000000002</c:v>
                </c:pt>
                <c:pt idx="16">
                  <c:v>24.527000000000022</c:v>
                </c:pt>
                <c:pt idx="17">
                  <c:v>24.577999999999996</c:v>
                </c:pt>
                <c:pt idx="18">
                  <c:v>24.628999999999994</c:v>
                </c:pt>
                <c:pt idx="19">
                  <c:v>24.67899999999997</c:v>
                </c:pt>
                <c:pt idx="20">
                  <c:v>24.727999999999955</c:v>
                </c:pt>
                <c:pt idx="21">
                  <c:v>24.771999999999991</c:v>
                </c:pt>
                <c:pt idx="22">
                  <c:v>24.81500000000003</c:v>
                </c:pt>
                <c:pt idx="23">
                  <c:v>24.856999999999974</c:v>
                </c:pt>
                <c:pt idx="24" formatCode="#,##0.00">
                  <c:v>24.896999999999998</c:v>
                </c:pt>
                <c:pt idx="25">
                  <c:v>24.934000000000047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37.776000000000067</c:v>
                </c:pt>
                <c:pt idx="1">
                  <c:v>35.234999999999971</c:v>
                </c:pt>
                <c:pt idx="2">
                  <c:v>38.24999999999995</c:v>
                </c:pt>
                <c:pt idx="3">
                  <c:v>34.089999999999939</c:v>
                </c:pt>
                <c:pt idx="4">
                  <c:v>34.466999999999921</c:v>
                </c:pt>
                <c:pt idx="5">
                  <c:v>35.966000000000037</c:v>
                </c:pt>
                <c:pt idx="6">
                  <c:v>36.231999999999942</c:v>
                </c:pt>
                <c:pt idx="7">
                  <c:v>36.170000000000009</c:v>
                </c:pt>
                <c:pt idx="8">
                  <c:v>36.254999999999974</c:v>
                </c:pt>
                <c:pt idx="9">
                  <c:v>37.969000000000001</c:v>
                </c:pt>
                <c:pt idx="10">
                  <c:v>36.793000000000035</c:v>
                </c:pt>
                <c:pt idx="11">
                  <c:v>37.612999999999957</c:v>
                </c:pt>
                <c:pt idx="12">
                  <c:v>38.427999999999983</c:v>
                </c:pt>
                <c:pt idx="13">
                  <c:v>38.710000000000015</c:v>
                </c:pt>
                <c:pt idx="14">
                  <c:v>38.955000000000133</c:v>
                </c:pt>
                <c:pt idx="15">
                  <c:v>39.112999999999865</c:v>
                </c:pt>
                <c:pt idx="16">
                  <c:v>39.190999999999974</c:v>
                </c:pt>
                <c:pt idx="17">
                  <c:v>39.281999999999954</c:v>
                </c:pt>
                <c:pt idx="18">
                  <c:v>39.383999999999922</c:v>
                </c:pt>
                <c:pt idx="19">
                  <c:v>39.501000000000069</c:v>
                </c:pt>
                <c:pt idx="20">
                  <c:v>39.657000000000075</c:v>
                </c:pt>
                <c:pt idx="21">
                  <c:v>39.809999999999931</c:v>
                </c:pt>
                <c:pt idx="22">
                  <c:v>39.96699999999997</c:v>
                </c:pt>
                <c:pt idx="23">
                  <c:v>40.126999999999981</c:v>
                </c:pt>
                <c:pt idx="24" formatCode="#,##0.00">
                  <c:v>40.287000000000006</c:v>
                </c:pt>
                <c:pt idx="25">
                  <c:v>40.446999999999932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59.62400000000008</c:v>
                </c:pt>
                <c:pt idx="1">
                  <c:v>55.773999999999766</c:v>
                </c:pt>
                <c:pt idx="2">
                  <c:v>60.308999999999997</c:v>
                </c:pt>
                <c:pt idx="3">
                  <c:v>62.823999999999948</c:v>
                </c:pt>
                <c:pt idx="4">
                  <c:v>67.834999999999894</c:v>
                </c:pt>
                <c:pt idx="5">
                  <c:v>69.10600000000008</c:v>
                </c:pt>
                <c:pt idx="6">
                  <c:v>66.658000000000015</c:v>
                </c:pt>
                <c:pt idx="7">
                  <c:v>70.224999999999952</c:v>
                </c:pt>
                <c:pt idx="8">
                  <c:v>71.255999999999958</c:v>
                </c:pt>
                <c:pt idx="9">
                  <c:v>65.326999999999899</c:v>
                </c:pt>
                <c:pt idx="10">
                  <c:v>72.827000000000027</c:v>
                </c:pt>
                <c:pt idx="11">
                  <c:v>74.350999999999942</c:v>
                </c:pt>
                <c:pt idx="12">
                  <c:v>75.221999999999966</c:v>
                </c:pt>
                <c:pt idx="13">
                  <c:v>75.994000000000057</c:v>
                </c:pt>
                <c:pt idx="14">
                  <c:v>77.084999999999965</c:v>
                </c:pt>
                <c:pt idx="15">
                  <c:v>77.887999999999948</c:v>
                </c:pt>
                <c:pt idx="16">
                  <c:v>78.595999999999989</c:v>
                </c:pt>
                <c:pt idx="17">
                  <c:v>79.286999999999892</c:v>
                </c:pt>
                <c:pt idx="18">
                  <c:v>79.977000000000004</c:v>
                </c:pt>
                <c:pt idx="19">
                  <c:v>80.668999999999912</c:v>
                </c:pt>
                <c:pt idx="20">
                  <c:v>81.363000000000056</c:v>
                </c:pt>
                <c:pt idx="21">
                  <c:v>82.05499999999995</c:v>
                </c:pt>
                <c:pt idx="22">
                  <c:v>82.746999999999971</c:v>
                </c:pt>
                <c:pt idx="23">
                  <c:v>83.445000000000022</c:v>
                </c:pt>
                <c:pt idx="24" formatCode="#,##0.00">
                  <c:v>84.144999999999968</c:v>
                </c:pt>
                <c:pt idx="25">
                  <c:v>84.843999999999909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7.6849999999999996</c:v>
                </c:pt>
                <c:pt idx="1">
                  <c:v>11.067000000000018</c:v>
                </c:pt>
                <c:pt idx="2">
                  <c:v>5.5189999999999975</c:v>
                </c:pt>
                <c:pt idx="3">
                  <c:v>7.2019999999999982</c:v>
                </c:pt>
                <c:pt idx="4">
                  <c:v>8.8609999999999918</c:v>
                </c:pt>
                <c:pt idx="5">
                  <c:v>6.39</c:v>
                </c:pt>
                <c:pt idx="6">
                  <c:v>6.4609999999999896</c:v>
                </c:pt>
                <c:pt idx="7">
                  <c:v>7.402000000000001</c:v>
                </c:pt>
                <c:pt idx="8">
                  <c:v>9.6409999999999947</c:v>
                </c:pt>
                <c:pt idx="9">
                  <c:v>7.7359999999999971</c:v>
                </c:pt>
                <c:pt idx="10">
                  <c:v>7.8330000000000011</c:v>
                </c:pt>
                <c:pt idx="11">
                  <c:v>7.7680000000000007</c:v>
                </c:pt>
                <c:pt idx="12">
                  <c:v>7.7219999999999995</c:v>
                </c:pt>
                <c:pt idx="13">
                  <c:v>7.7570000000000086</c:v>
                </c:pt>
                <c:pt idx="14">
                  <c:v>7.8689999999999998</c:v>
                </c:pt>
                <c:pt idx="15">
                  <c:v>7.9230000000000071</c:v>
                </c:pt>
                <c:pt idx="16">
                  <c:v>7.9650000000000016</c:v>
                </c:pt>
                <c:pt idx="17">
                  <c:v>7.9950000000000081</c:v>
                </c:pt>
                <c:pt idx="18">
                  <c:v>8.0160000000000036</c:v>
                </c:pt>
                <c:pt idx="19">
                  <c:v>8.0320000000000071</c:v>
                </c:pt>
                <c:pt idx="20">
                  <c:v>8.0539999999999896</c:v>
                </c:pt>
                <c:pt idx="21">
                  <c:v>8.073000000000004</c:v>
                </c:pt>
                <c:pt idx="22">
                  <c:v>8.0889999999999933</c:v>
                </c:pt>
                <c:pt idx="23">
                  <c:v>8.1060000000000016</c:v>
                </c:pt>
                <c:pt idx="24">
                  <c:v>8.1229999999999993</c:v>
                </c:pt>
                <c:pt idx="25">
                  <c:v>8.1400000000000041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29.044000000000025</c:v>
                </c:pt>
                <c:pt idx="1">
                  <c:v>26.359000000000055</c:v>
                </c:pt>
                <c:pt idx="2">
                  <c:v>28.343999999999955</c:v>
                </c:pt>
                <c:pt idx="3">
                  <c:v>27.23900000000004</c:v>
                </c:pt>
                <c:pt idx="4">
                  <c:v>26.934999999999867</c:v>
                </c:pt>
                <c:pt idx="5">
                  <c:v>31.514999999999972</c:v>
                </c:pt>
                <c:pt idx="6">
                  <c:v>28.543999999999986</c:v>
                </c:pt>
                <c:pt idx="7">
                  <c:v>30.805000000000014</c:v>
                </c:pt>
                <c:pt idx="8">
                  <c:v>31.080999999999907</c:v>
                </c:pt>
                <c:pt idx="9">
                  <c:v>26.117000000000026</c:v>
                </c:pt>
                <c:pt idx="10">
                  <c:v>24.636999999999972</c:v>
                </c:pt>
                <c:pt idx="11">
                  <c:v>25.016999999999939</c:v>
                </c:pt>
                <c:pt idx="12">
                  <c:v>24.89399999999997</c:v>
                </c:pt>
                <c:pt idx="13">
                  <c:v>24.787999999999954</c:v>
                </c:pt>
                <c:pt idx="14">
                  <c:v>24.726999999999983</c:v>
                </c:pt>
                <c:pt idx="15">
                  <c:v>24.541999999999994</c:v>
                </c:pt>
                <c:pt idx="16">
                  <c:v>24.350000000000023</c:v>
                </c:pt>
                <c:pt idx="17">
                  <c:v>24.155000000000008</c:v>
                </c:pt>
                <c:pt idx="18">
                  <c:v>23.97000000000001</c:v>
                </c:pt>
                <c:pt idx="19">
                  <c:v>23.793000000000028</c:v>
                </c:pt>
                <c:pt idx="20">
                  <c:v>23.644000000000005</c:v>
                </c:pt>
                <c:pt idx="21">
                  <c:v>23.492999999999945</c:v>
                </c:pt>
                <c:pt idx="22">
                  <c:v>23.346999999999987</c:v>
                </c:pt>
                <c:pt idx="23">
                  <c:v>23.208999999999982</c:v>
                </c:pt>
                <c:pt idx="24">
                  <c:v>23.076000000000047</c:v>
                </c:pt>
                <c:pt idx="25">
                  <c:v>22.950000000000031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25.832999999999977</c:v>
                </c:pt>
                <c:pt idx="1">
                  <c:v>24.940000000000033</c:v>
                </c:pt>
                <c:pt idx="2">
                  <c:v>22.205999999999985</c:v>
                </c:pt>
                <c:pt idx="3">
                  <c:v>21.984999999999928</c:v>
                </c:pt>
                <c:pt idx="4">
                  <c:v>22.258999999999975</c:v>
                </c:pt>
                <c:pt idx="5">
                  <c:v>20.533999999999978</c:v>
                </c:pt>
                <c:pt idx="6">
                  <c:v>20.351999999999993</c:v>
                </c:pt>
                <c:pt idx="7">
                  <c:v>21.685000000000052</c:v>
                </c:pt>
                <c:pt idx="8">
                  <c:v>22.312999999999981</c:v>
                </c:pt>
                <c:pt idx="9">
                  <c:v>22.38500000000003</c:v>
                </c:pt>
                <c:pt idx="10">
                  <c:v>21.391000000000009</c:v>
                </c:pt>
                <c:pt idx="11">
                  <c:v>20.94899999999998</c:v>
                </c:pt>
                <c:pt idx="12">
                  <c:v>20.881000000000011</c:v>
                </c:pt>
                <c:pt idx="13">
                  <c:v>20.76799999999999</c:v>
                </c:pt>
                <c:pt idx="14">
                  <c:v>20.727000000000018</c:v>
                </c:pt>
                <c:pt idx="15">
                  <c:v>20.743999999999993</c:v>
                </c:pt>
                <c:pt idx="16">
                  <c:v>20.743000000000077</c:v>
                </c:pt>
                <c:pt idx="17">
                  <c:v>20.700999999999997</c:v>
                </c:pt>
                <c:pt idx="18">
                  <c:v>20.67799999999999</c:v>
                </c:pt>
                <c:pt idx="19">
                  <c:v>20.64400000000002</c:v>
                </c:pt>
                <c:pt idx="20">
                  <c:v>20.629999999999946</c:v>
                </c:pt>
                <c:pt idx="21">
                  <c:v>20.617999999999988</c:v>
                </c:pt>
                <c:pt idx="22">
                  <c:v>20.609999999999967</c:v>
                </c:pt>
                <c:pt idx="23">
                  <c:v>20.603999999999957</c:v>
                </c:pt>
                <c:pt idx="24" formatCode="#,##0.00">
                  <c:v>20.597999999999971</c:v>
                </c:pt>
                <c:pt idx="25">
                  <c:v>20.593000000000021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90.365999999999872</c:v>
                </c:pt>
                <c:pt idx="1">
                  <c:v>97.712000000000117</c:v>
                </c:pt>
                <c:pt idx="2">
                  <c:v>91.754000000000104</c:v>
                </c:pt>
                <c:pt idx="3">
                  <c:v>98.865999999999786</c:v>
                </c:pt>
                <c:pt idx="4">
                  <c:v>100.43600000000002</c:v>
                </c:pt>
                <c:pt idx="5">
                  <c:v>103.16300000000004</c:v>
                </c:pt>
                <c:pt idx="6">
                  <c:v>101.22399999999996</c:v>
                </c:pt>
                <c:pt idx="7">
                  <c:v>105.97500000000005</c:v>
                </c:pt>
                <c:pt idx="8">
                  <c:v>104.50700000000026</c:v>
                </c:pt>
                <c:pt idx="9">
                  <c:v>113.94099999999997</c:v>
                </c:pt>
                <c:pt idx="10">
                  <c:v>111.73799999999999</c:v>
                </c:pt>
                <c:pt idx="11">
                  <c:v>109.38800000000008</c:v>
                </c:pt>
                <c:pt idx="12">
                  <c:v>109.94399999999993</c:v>
                </c:pt>
                <c:pt idx="13">
                  <c:v>111.13500000000012</c:v>
                </c:pt>
                <c:pt idx="14">
                  <c:v>112.64900000000003</c:v>
                </c:pt>
                <c:pt idx="15">
                  <c:v>113.99399999999991</c:v>
                </c:pt>
                <c:pt idx="16">
                  <c:v>115.1169999999999</c:v>
                </c:pt>
                <c:pt idx="17">
                  <c:v>116.15800000000017</c:v>
                </c:pt>
                <c:pt idx="18">
                  <c:v>117.15600000000003</c:v>
                </c:pt>
                <c:pt idx="19">
                  <c:v>118.12900000000003</c:v>
                </c:pt>
                <c:pt idx="20">
                  <c:v>119.10799999999998</c:v>
                </c:pt>
                <c:pt idx="21">
                  <c:v>120.06999999999977</c:v>
                </c:pt>
                <c:pt idx="22">
                  <c:v>121.01200000000011</c:v>
                </c:pt>
                <c:pt idx="23">
                  <c:v>121.95899999999986</c:v>
                </c:pt>
                <c:pt idx="24">
                  <c:v>122.87400000000025</c:v>
                </c:pt>
                <c:pt idx="25">
                  <c:v>123.76399999999995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114.58400000000019</c:v>
                </c:pt>
                <c:pt idx="1">
                  <c:v>110.87300000000022</c:v>
                </c:pt>
                <c:pt idx="2">
                  <c:v>115.0560000000002</c:v>
                </c:pt>
                <c:pt idx="3">
                  <c:v>116.39700000000006</c:v>
                </c:pt>
                <c:pt idx="4">
                  <c:v>114.93299999999994</c:v>
                </c:pt>
                <c:pt idx="5">
                  <c:v>124.57900000000016</c:v>
                </c:pt>
                <c:pt idx="6">
                  <c:v>120.5960000000001</c:v>
                </c:pt>
                <c:pt idx="7">
                  <c:v>118.59199999999998</c:v>
                </c:pt>
                <c:pt idx="8">
                  <c:v>128.62300000000002</c:v>
                </c:pt>
                <c:pt idx="9">
                  <c:v>124.32699999999998</c:v>
                </c:pt>
                <c:pt idx="10">
                  <c:v>119.73499999999994</c:v>
                </c:pt>
                <c:pt idx="11">
                  <c:v>120.46800000000006</c:v>
                </c:pt>
                <c:pt idx="12">
                  <c:v>120.24799999999991</c:v>
                </c:pt>
                <c:pt idx="13">
                  <c:v>120.79400000000012</c:v>
                </c:pt>
                <c:pt idx="14">
                  <c:v>121.55600000000001</c:v>
                </c:pt>
                <c:pt idx="15">
                  <c:v>122.14899999999993</c:v>
                </c:pt>
                <c:pt idx="16">
                  <c:v>122.79799999999987</c:v>
                </c:pt>
                <c:pt idx="17">
                  <c:v>123.42200000000011</c:v>
                </c:pt>
                <c:pt idx="18">
                  <c:v>124.04699999999995</c:v>
                </c:pt>
                <c:pt idx="19">
                  <c:v>124.68100000000022</c:v>
                </c:pt>
                <c:pt idx="20">
                  <c:v>125.35399999999996</c:v>
                </c:pt>
                <c:pt idx="21">
                  <c:v>126.02699999999999</c:v>
                </c:pt>
                <c:pt idx="22">
                  <c:v>126.70299999999989</c:v>
                </c:pt>
                <c:pt idx="23">
                  <c:v>127.37499999999993</c:v>
                </c:pt>
                <c:pt idx="24">
                  <c:v>128.04099999999994</c:v>
                </c:pt>
                <c:pt idx="25">
                  <c:v>128.70199999999994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140.10500000000016</c:v>
                </c:pt>
                <c:pt idx="1">
                  <c:v>125.03099999999981</c:v>
                </c:pt>
                <c:pt idx="2">
                  <c:v>127.97499999999991</c:v>
                </c:pt>
                <c:pt idx="3">
                  <c:v>123.10099999999986</c:v>
                </c:pt>
                <c:pt idx="4">
                  <c:v>127.77999999999982</c:v>
                </c:pt>
                <c:pt idx="5">
                  <c:v>129.22900000000016</c:v>
                </c:pt>
                <c:pt idx="6">
                  <c:v>126.98099999999998</c:v>
                </c:pt>
                <c:pt idx="7">
                  <c:v>130.65799999999996</c:v>
                </c:pt>
                <c:pt idx="8">
                  <c:v>129.39999999999995</c:v>
                </c:pt>
                <c:pt idx="9">
                  <c:v>126.92199999999988</c:v>
                </c:pt>
                <c:pt idx="10">
                  <c:v>134.18400000000005</c:v>
                </c:pt>
                <c:pt idx="11">
                  <c:v>136.37199999999984</c:v>
                </c:pt>
                <c:pt idx="12">
                  <c:v>138.053</c:v>
                </c:pt>
                <c:pt idx="13">
                  <c:v>139.11000000000007</c:v>
                </c:pt>
                <c:pt idx="14">
                  <c:v>140.43500000000006</c:v>
                </c:pt>
                <c:pt idx="15">
                  <c:v>141.47699999999983</c:v>
                </c:pt>
                <c:pt idx="16">
                  <c:v>142.31399999999999</c:v>
                </c:pt>
                <c:pt idx="17">
                  <c:v>143.14699999999985</c:v>
                </c:pt>
                <c:pt idx="18">
                  <c:v>143.98999999999992</c:v>
                </c:pt>
                <c:pt idx="19">
                  <c:v>144.84899999999993</c:v>
                </c:pt>
                <c:pt idx="20">
                  <c:v>145.7480000000001</c:v>
                </c:pt>
                <c:pt idx="21">
                  <c:v>146.63699999999989</c:v>
                </c:pt>
                <c:pt idx="22">
                  <c:v>147.52899999999997</c:v>
                </c:pt>
                <c:pt idx="23">
                  <c:v>148.42899999999997</c:v>
                </c:pt>
                <c:pt idx="24">
                  <c:v>149.32899999999995</c:v>
                </c:pt>
                <c:pt idx="25">
                  <c:v>150.22499999999988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31.108784092823971</c:v>
                </c:pt>
                <c:pt idx="1">
                  <c:v>31.985278343241546</c:v>
                </c:pt>
                <c:pt idx="2">
                  <c:v>33.061970975451928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29.989408054692973</c:v>
                </c:pt>
                <c:pt idx="1">
                  <c:v>28.541087629136285</c:v>
                </c:pt>
                <c:pt idx="2">
                  <c:v>28.325124236862141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24.834019402517985</c:v>
                </c:pt>
                <c:pt idx="1">
                  <c:v>26.634852378205466</c:v>
                </c:pt>
                <c:pt idx="2">
                  <c:v>27.238354307244695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4.9430682939746191</c:v>
                </c:pt>
                <c:pt idx="1">
                  <c:v>5.0989468866651757</c:v>
                </c:pt>
                <c:pt idx="2">
                  <c:v>4.5321695343483634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7.5864808261717211</c:v>
                </c:pt>
                <c:pt idx="1">
                  <c:v>5.872691994145657</c:v>
                </c:pt>
                <c:pt idx="2">
                  <c:v>5.0509052014419931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1.5382393298187322</c:v>
                </c:pt>
                <c:pt idx="1">
                  <c:v>1.867142768605877</c:v>
                </c:pt>
                <c:pt idx="2">
                  <c:v>1.791475744650884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4.9549999999998988</c:v>
                </c:pt>
                <c:pt idx="1">
                  <c:v>-4.8440000000002215</c:v>
                </c:pt>
                <c:pt idx="2">
                  <c:v>8.574999999999946</c:v>
                </c:pt>
                <c:pt idx="3">
                  <c:v>0.85700000000003129</c:v>
                </c:pt>
                <c:pt idx="4">
                  <c:v>-6.8780000000000001</c:v>
                </c:pt>
                <c:pt idx="5">
                  <c:v>1.4430000000000014</c:v>
                </c:pt>
                <c:pt idx="7">
                  <c:v>4.1079999999996062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16.040999999999826</c:v>
                </c:pt>
                <c:pt idx="1">
                  <c:v>8.9669999999999987</c:v>
                </c:pt>
                <c:pt idx="2">
                  <c:v>12.025999999999968</c:v>
                </c:pt>
                <c:pt idx="3">
                  <c:v>-0.79799999999998761</c:v>
                </c:pt>
                <c:pt idx="4">
                  <c:v>-1.6869999999999408</c:v>
                </c:pt>
                <c:pt idx="5">
                  <c:v>0.30700000000000305</c:v>
                </c:pt>
                <c:pt idx="7">
                  <c:v>34.855999999999867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0.53351290000283047</c:v>
                </c:pt>
                <c:pt idx="2">
                  <c:v>-0.64960281223297445</c:v>
                </c:pt>
                <c:pt idx="3">
                  <c:v>5.1902504674331551</c:v>
                </c:pt>
                <c:pt idx="4">
                  <c:v>0.21307741168592464</c:v>
                </c:pt>
                <c:pt idx="6">
                  <c:v>-0.35989645192087139</c:v>
                </c:pt>
                <c:pt idx="7">
                  <c:v>-0.27127806775202323</c:v>
                </c:pt>
                <c:pt idx="8">
                  <c:v>-0.32166198625287468</c:v>
                </c:pt>
                <c:pt idx="10">
                  <c:v>1.7178976809164803</c:v>
                </c:pt>
                <c:pt idx="11">
                  <c:v>0.10256748505950153</c:v>
                </c:pt>
                <c:pt idx="12">
                  <c:v>0.42732241584246822</c:v>
                </c:pt>
                <c:pt idx="14">
                  <c:v>-1.3726661465461532</c:v>
                </c:pt>
                <c:pt idx="15">
                  <c:v>-0.3494963341756252</c:v>
                </c:pt>
                <c:pt idx="16">
                  <c:v>0.48930853112965078</c:v>
                </c:pt>
                <c:pt idx="17">
                  <c:v>0.27926806163427464</c:v>
                </c:pt>
                <c:pt idx="19">
                  <c:v>0.54763897969087871</c:v>
                </c:pt>
                <c:pt idx="20">
                  <c:v>-1.211255201671968</c:v>
                </c:pt>
                <c:pt idx="21">
                  <c:v>-0.81176882351029489</c:v>
                </c:pt>
                <c:pt idx="22">
                  <c:v>0.57419805638718735</c:v>
                </c:pt>
                <c:pt idx="23">
                  <c:v>-0.43524675757706799</c:v>
                </c:pt>
                <c:pt idx="25">
                  <c:v>-1.5676471344583276</c:v>
                </c:pt>
                <c:pt idx="26">
                  <c:v>0.23535176646143352</c:v>
                </c:pt>
                <c:pt idx="27">
                  <c:v>-3.8128611092425047E-2</c:v>
                </c:pt>
                <c:pt idx="29">
                  <c:v>0.48697479344870231</c:v>
                </c:pt>
                <c:pt idx="30">
                  <c:v>-0.14011889804724786</c:v>
                </c:pt>
                <c:pt idx="31">
                  <c:v>-0.84083187484025323</c:v>
                </c:pt>
                <c:pt idx="32">
                  <c:v>4.4657536709224122</c:v>
                </c:pt>
                <c:pt idx="33">
                  <c:v>0.1589607979900709</c:v>
                </c:pt>
                <c:pt idx="34">
                  <c:v>1.299532307815876</c:v>
                </c:pt>
                <c:pt idx="36">
                  <c:v>1.090091209398425</c:v>
                </c:pt>
                <c:pt idx="37">
                  <c:v>0.65514414830225576</c:v>
                </c:pt>
                <c:pt idx="38">
                  <c:v>0.78452651518472472</c:v>
                </c:pt>
                <c:pt idx="39">
                  <c:v>2.3395469770028043</c:v>
                </c:pt>
                <c:pt idx="40">
                  <c:v>1.2115302695456576</c:v>
                </c:pt>
                <c:pt idx="42">
                  <c:v>1.3406942006176203</c:v>
                </c:pt>
                <c:pt idx="43">
                  <c:v>-1.3578201307240523E-2</c:v>
                </c:pt>
                <c:pt idx="44">
                  <c:v>0.56246136246624889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0.19700277350473971</c:v>
                </c:pt>
                <c:pt idx="2">
                  <c:v>-1.0577736721806286</c:v>
                </c:pt>
                <c:pt idx="3">
                  <c:v>-5.2236085826192884</c:v>
                </c:pt>
                <c:pt idx="4">
                  <c:v>-1.5358297914546348</c:v>
                </c:pt>
                <c:pt idx="6">
                  <c:v>1.1450010457687343</c:v>
                </c:pt>
                <c:pt idx="7">
                  <c:v>-4.6603009828605435</c:v>
                </c:pt>
                <c:pt idx="8">
                  <c:v>-1.6059822058065998</c:v>
                </c:pt>
                <c:pt idx="10">
                  <c:v>1.5384534728974941</c:v>
                </c:pt>
                <c:pt idx="11">
                  <c:v>-1.4925556295941056</c:v>
                </c:pt>
                <c:pt idx="12">
                  <c:v>-0.9764020332256429</c:v>
                </c:pt>
                <c:pt idx="14">
                  <c:v>2.177036600756499</c:v>
                </c:pt>
                <c:pt idx="15">
                  <c:v>-0.58743610175648886</c:v>
                </c:pt>
                <c:pt idx="16">
                  <c:v>9.9305262880711176E-2</c:v>
                </c:pt>
                <c:pt idx="17">
                  <c:v>-3.8774353743398215E-2</c:v>
                </c:pt>
                <c:pt idx="19">
                  <c:v>-2.301525582165731</c:v>
                </c:pt>
                <c:pt idx="20">
                  <c:v>-2.61254817837967</c:v>
                </c:pt>
                <c:pt idx="21">
                  <c:v>-3.9922975017768203</c:v>
                </c:pt>
                <c:pt idx="22">
                  <c:v>-3.7423398242864003</c:v>
                </c:pt>
                <c:pt idx="23">
                  <c:v>-3.1856441457429385</c:v>
                </c:pt>
                <c:pt idx="25">
                  <c:v>-2.4690569296077602</c:v>
                </c:pt>
                <c:pt idx="26">
                  <c:v>-0.64920188702330961</c:v>
                </c:pt>
                <c:pt idx="27">
                  <c:v>-0.97023697362440542</c:v>
                </c:pt>
                <c:pt idx="29">
                  <c:v>1.6376362372913178</c:v>
                </c:pt>
                <c:pt idx="30">
                  <c:v>-0.78561931541970553</c:v>
                </c:pt>
                <c:pt idx="31">
                  <c:v>2.1544140240165932</c:v>
                </c:pt>
                <c:pt idx="32">
                  <c:v>2.7430255396453829</c:v>
                </c:pt>
                <c:pt idx="33">
                  <c:v>3.2771294708775045</c:v>
                </c:pt>
                <c:pt idx="34">
                  <c:v>1.9054781350820171</c:v>
                </c:pt>
                <c:pt idx="36">
                  <c:v>3.9487508175134689</c:v>
                </c:pt>
                <c:pt idx="37">
                  <c:v>1.9538091895161536</c:v>
                </c:pt>
                <c:pt idx="38">
                  <c:v>2.4043424429550653</c:v>
                </c:pt>
                <c:pt idx="39">
                  <c:v>2.3698647072658563</c:v>
                </c:pt>
                <c:pt idx="40">
                  <c:v>2.6686471565149583</c:v>
                </c:pt>
                <c:pt idx="42">
                  <c:v>2.2227394843772785</c:v>
                </c:pt>
                <c:pt idx="43">
                  <c:v>3.6185408602546154</c:v>
                </c:pt>
                <c:pt idx="44">
                  <c:v>3.0430813742650109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3.475308811080879</c:v>
                </c:pt>
                <c:pt idx="1">
                  <c:v>1.4962885462385298</c:v>
                </c:pt>
                <c:pt idx="2">
                  <c:v>2.3043371093647806</c:v>
                </c:pt>
                <c:pt idx="3">
                  <c:v>3.3734103089537761</c:v>
                </c:pt>
                <c:pt idx="4">
                  <c:v>1.7574428696424356</c:v>
                </c:pt>
                <c:pt idx="5">
                  <c:v>4.0271837821986871</c:v>
                </c:pt>
                <c:pt idx="6">
                  <c:v>1.3164756034561087</c:v>
                </c:pt>
                <c:pt idx="7">
                  <c:v>1.3508409692308678</c:v>
                </c:pt>
                <c:pt idx="8">
                  <c:v>0.59357775339061103</c:v>
                </c:pt>
                <c:pt idx="9">
                  <c:v>-0.22998417345282895</c:v>
                </c:pt>
                <c:pt idx="10">
                  <c:v>1.4859417209777774</c:v>
                </c:pt>
                <c:pt idx="11">
                  <c:v>-1.3045022690344368</c:v>
                </c:pt>
                <c:pt idx="12">
                  <c:v>-1.0630549908696363</c:v>
                </c:pt>
                <c:pt idx="13">
                  <c:v>-0.90078989974042667</c:v>
                </c:pt>
                <c:pt idx="14">
                  <c:v>-2.8683823985124999</c:v>
                </c:pt>
                <c:pt idx="15">
                  <c:v>-1.5724849544401973</c:v>
                </c:pt>
                <c:pt idx="16">
                  <c:v>-0.95772469422847006</c:v>
                </c:pt>
                <c:pt idx="17">
                  <c:v>0.15548165376137391</c:v>
                </c:pt>
                <c:pt idx="18">
                  <c:v>-0.29240205768739003</c:v>
                </c:pt>
                <c:pt idx="19">
                  <c:v>5.5913106259146972E-2</c:v>
                </c:pt>
                <c:pt idx="20">
                  <c:v>-2.7663655715139726</c:v>
                </c:pt>
                <c:pt idx="21">
                  <c:v>0.58488581243843196</c:v>
                </c:pt>
                <c:pt idx="22">
                  <c:v>-2.6855938241140489</c:v>
                </c:pt>
                <c:pt idx="23">
                  <c:v>0.73118602985521974</c:v>
                </c:pt>
                <c:pt idx="24">
                  <c:v>-1.5464675830576358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-4.342846753637275E-2</c:v>
                </c:pt>
                <c:pt idx="1">
                  <c:v>3.1784564821113293</c:v>
                </c:pt>
                <c:pt idx="2">
                  <c:v>8.6461688501763767</c:v>
                </c:pt>
                <c:pt idx="3">
                  <c:v>3.745555611003212</c:v>
                </c:pt>
                <c:pt idx="4">
                  <c:v>1.9612349541574545</c:v>
                </c:pt>
                <c:pt idx="5">
                  <c:v>4.0398845660848615</c:v>
                </c:pt>
                <c:pt idx="6">
                  <c:v>0.21317211889951082</c:v>
                </c:pt>
                <c:pt idx="7">
                  <c:v>9.8822615629507613</c:v>
                </c:pt>
                <c:pt idx="8">
                  <c:v>-0.69850910131412203</c:v>
                </c:pt>
                <c:pt idx="9">
                  <c:v>-0.11899971158186329</c:v>
                </c:pt>
                <c:pt idx="10">
                  <c:v>1.4398763993352048</c:v>
                </c:pt>
                <c:pt idx="11">
                  <c:v>1.4143870482425882</c:v>
                </c:pt>
                <c:pt idx="12">
                  <c:v>-1.6847157032098385</c:v>
                </c:pt>
                <c:pt idx="13">
                  <c:v>0.38448240966238778</c:v>
                </c:pt>
                <c:pt idx="14">
                  <c:v>-1.4610183145088307</c:v>
                </c:pt>
                <c:pt idx="15">
                  <c:v>-1.856256024350893</c:v>
                </c:pt>
                <c:pt idx="16">
                  <c:v>0.66220497798619693</c:v>
                </c:pt>
                <c:pt idx="17">
                  <c:v>2.3858287421682078</c:v>
                </c:pt>
                <c:pt idx="18">
                  <c:v>-0.50037844173352042</c:v>
                </c:pt>
                <c:pt idx="19">
                  <c:v>-0.10255284123327946</c:v>
                </c:pt>
                <c:pt idx="20">
                  <c:v>0.54895877337279586</c:v>
                </c:pt>
                <c:pt idx="21">
                  <c:v>2.3166085975596422</c:v>
                </c:pt>
                <c:pt idx="22">
                  <c:v>-0.39789333727364173</c:v>
                </c:pt>
                <c:pt idx="23">
                  <c:v>-0.69564822691499018</c:v>
                </c:pt>
                <c:pt idx="24">
                  <c:v>5.7106853278491441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4.9715973573194034</c:v>
                </c:pt>
                <c:pt idx="1">
                  <c:v>11.462374070159683</c:v>
                </c:pt>
                <c:pt idx="2">
                  <c:v>4.5168518736025405</c:v>
                </c:pt>
                <c:pt idx="3">
                  <c:v>-2.3675572599040748</c:v>
                </c:pt>
                <c:pt idx="4">
                  <c:v>-6.2993819469215921</c:v>
                </c:pt>
                <c:pt idx="5">
                  <c:v>-8.1007297666872091E-2</c:v>
                </c:pt>
                <c:pt idx="6">
                  <c:v>-2.1814797590755433</c:v>
                </c:pt>
                <c:pt idx="7">
                  <c:v>-1.9544077942588274</c:v>
                </c:pt>
                <c:pt idx="8">
                  <c:v>-3.958989243254905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3.1350280145749565</c:v>
                </c:pt>
                <c:pt idx="1">
                  <c:v>18.392843981421905</c:v>
                </c:pt>
                <c:pt idx="2">
                  <c:v>10.717801268289492</c:v>
                </c:pt>
                <c:pt idx="3">
                  <c:v>-0.27032865496725123</c:v>
                </c:pt>
                <c:pt idx="4">
                  <c:v>-2.2705869512111363</c:v>
                </c:pt>
                <c:pt idx="5">
                  <c:v>1.7828974592014148</c:v>
                </c:pt>
                <c:pt idx="6">
                  <c:v>2.865567370932439</c:v>
                </c:pt>
                <c:pt idx="7">
                  <c:v>-1.0935415641886337</c:v>
                </c:pt>
                <c:pt idx="8">
                  <c:v>1.5963190759469654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16.569861289368689</c:v>
                </c:pt>
                <c:pt idx="1">
                  <c:v>17.087151311567585</c:v>
                </c:pt>
                <c:pt idx="2">
                  <c:v>17.080778010201538</c:v>
                </c:pt>
                <c:pt idx="3">
                  <c:v>17.445416880133134</c:v>
                </c:pt>
                <c:pt idx="4">
                  <c:v>16.728085246380456</c:v>
                </c:pt>
                <c:pt idx="5">
                  <c:v>17.867606514747891</c:v>
                </c:pt>
                <c:pt idx="6">
                  <c:v>18.298054286395999</c:v>
                </c:pt>
                <c:pt idx="7">
                  <c:v>18.710910961377934</c:v>
                </c:pt>
                <c:pt idx="8">
                  <c:v>20.277000476754235</c:v>
                </c:pt>
                <c:pt idx="9">
                  <c:v>21.049506096668921</c:v>
                </c:pt>
                <c:pt idx="10">
                  <c:v>21.34291532582877</c:v>
                </c:pt>
                <c:pt idx="11">
                  <c:v>18.555429175238388</c:v>
                </c:pt>
                <c:pt idx="12">
                  <c:v>18.687302081528284</c:v>
                </c:pt>
                <c:pt idx="13">
                  <c:v>18.873964958576245</c:v>
                </c:pt>
                <c:pt idx="14">
                  <c:v>19.098469891536492</c:v>
                </c:pt>
                <c:pt idx="15">
                  <c:v>19.290993138592803</c:v>
                </c:pt>
                <c:pt idx="16">
                  <c:v>19.47406404290631</c:v>
                </c:pt>
                <c:pt idx="17">
                  <c:v>19.664349079823481</c:v>
                </c:pt>
                <c:pt idx="18">
                  <c:v>19.860043911605068</c:v>
                </c:pt>
                <c:pt idx="19">
                  <c:v>20.053798606755446</c:v>
                </c:pt>
                <c:pt idx="20">
                  <c:v>20.254148155091375</c:v>
                </c:pt>
                <c:pt idx="21">
                  <c:v>20.472889879163816</c:v>
                </c:pt>
                <c:pt idx="22">
                  <c:v>20.705245266257666</c:v>
                </c:pt>
                <c:pt idx="23">
                  <c:v>20.913550122236156</c:v>
                </c:pt>
                <c:pt idx="24">
                  <c:v>21.122187890584872</c:v>
                </c:pt>
                <c:pt idx="25">
                  <c:v>21.299486858292397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10.130045927209643</c:v>
                </c:pt>
                <c:pt idx="1">
                  <c:v>11.297125065350347</c:v>
                </c:pt>
                <c:pt idx="2">
                  <c:v>11.290082766802938</c:v>
                </c:pt>
                <c:pt idx="3">
                  <c:v>12.349869215669781</c:v>
                </c:pt>
                <c:pt idx="4">
                  <c:v>12.186401666384517</c:v>
                </c:pt>
                <c:pt idx="5">
                  <c:v>12.878102623024452</c:v>
                </c:pt>
                <c:pt idx="6">
                  <c:v>10.467684226901021</c:v>
                </c:pt>
                <c:pt idx="7">
                  <c:v>11.774051907288191</c:v>
                </c:pt>
                <c:pt idx="8">
                  <c:v>12.388101794633132</c:v>
                </c:pt>
                <c:pt idx="9">
                  <c:v>15.106766705407946</c:v>
                </c:pt>
                <c:pt idx="10">
                  <c:v>14.374391169262982</c:v>
                </c:pt>
                <c:pt idx="11">
                  <c:v>13.727425774330534</c:v>
                </c:pt>
                <c:pt idx="12">
                  <c:v>13.868647748662188</c:v>
                </c:pt>
                <c:pt idx="13">
                  <c:v>14.113318204372709</c:v>
                </c:pt>
                <c:pt idx="14">
                  <c:v>14.426746801862885</c:v>
                </c:pt>
                <c:pt idx="15">
                  <c:v>14.724666591888202</c:v>
                </c:pt>
                <c:pt idx="16">
                  <c:v>14.998929558290348</c:v>
                </c:pt>
                <c:pt idx="17">
                  <c:v>15.280133099296533</c:v>
                </c:pt>
                <c:pt idx="18">
                  <c:v>15.570268485087579</c:v>
                </c:pt>
                <c:pt idx="19">
                  <c:v>15.859567558738492</c:v>
                </c:pt>
                <c:pt idx="20">
                  <c:v>16.155443387311877</c:v>
                </c:pt>
                <c:pt idx="21">
                  <c:v>16.471438198948341</c:v>
                </c:pt>
                <c:pt idx="22">
                  <c:v>16.800456722861462</c:v>
                </c:pt>
                <c:pt idx="23">
                  <c:v>17.098484423813158</c:v>
                </c:pt>
                <c:pt idx="24">
                  <c:v>17.39478157380595</c:v>
                </c:pt>
                <c:pt idx="25">
                  <c:v>17.552847651374311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18.904463587462384</c:v>
                </c:pt>
                <c:pt idx="1">
                  <c:v>17.277475645441413</c:v>
                </c:pt>
                <c:pt idx="2">
                  <c:v>17.196787246082373</c:v>
                </c:pt>
                <c:pt idx="3">
                  <c:v>16.445778244236013</c:v>
                </c:pt>
                <c:pt idx="4">
                  <c:v>16.748477480897851</c:v>
                </c:pt>
                <c:pt idx="5">
                  <c:v>18.546841998940309</c:v>
                </c:pt>
                <c:pt idx="6">
                  <c:v>18.239901990022361</c:v>
                </c:pt>
                <c:pt idx="7">
                  <c:v>18.105802701586885</c:v>
                </c:pt>
                <c:pt idx="8">
                  <c:v>20.292858616740002</c:v>
                </c:pt>
                <c:pt idx="9">
                  <c:v>20.637435193798378</c:v>
                </c:pt>
                <c:pt idx="10">
                  <c:v>20.851179108305089</c:v>
                </c:pt>
                <c:pt idx="11">
                  <c:v>24.10621535909366</c:v>
                </c:pt>
                <c:pt idx="12">
                  <c:v>24.402254224378051</c:v>
                </c:pt>
                <c:pt idx="13">
                  <c:v>24.760455810868123</c:v>
                </c:pt>
                <c:pt idx="14">
                  <c:v>25.173966220825303</c:v>
                </c:pt>
                <c:pt idx="15">
                  <c:v>25.543394967666124</c:v>
                </c:pt>
                <c:pt idx="16">
                  <c:v>25.897403570772724</c:v>
                </c:pt>
                <c:pt idx="17">
                  <c:v>26.26979084747844</c:v>
                </c:pt>
                <c:pt idx="18">
                  <c:v>26.656294470201466</c:v>
                </c:pt>
                <c:pt idx="19">
                  <c:v>27.046859032238874</c:v>
                </c:pt>
                <c:pt idx="20">
                  <c:v>27.449312146261349</c:v>
                </c:pt>
                <c:pt idx="21">
                  <c:v>27.856947194894694</c:v>
                </c:pt>
                <c:pt idx="22">
                  <c:v>28.264569934993002</c:v>
                </c:pt>
                <c:pt idx="23">
                  <c:v>28.674769311099386</c:v>
                </c:pt>
                <c:pt idx="24">
                  <c:v>29.086645032525375</c:v>
                </c:pt>
                <c:pt idx="25">
                  <c:v>29.497347958481466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21.470503647835855</c:v>
                </c:pt>
                <c:pt idx="1">
                  <c:v>20.963792168173452</c:v>
                </c:pt>
                <c:pt idx="2">
                  <c:v>22.916966817911632</c:v>
                </c:pt>
                <c:pt idx="3">
                  <c:v>23.936872618479939</c:v>
                </c:pt>
                <c:pt idx="4">
                  <c:v>25.839086423687114</c:v>
                </c:pt>
                <c:pt idx="5">
                  <c:v>26.74366789310935</c:v>
                </c:pt>
                <c:pt idx="6">
                  <c:v>26.584433346416059</c:v>
                </c:pt>
                <c:pt idx="7">
                  <c:v>28.12239103013578</c:v>
                </c:pt>
                <c:pt idx="8">
                  <c:v>28.876939946577071</c:v>
                </c:pt>
                <c:pt idx="9">
                  <c:v>27.602682397195057</c:v>
                </c:pt>
                <c:pt idx="10">
                  <c:v>30.117078202063126</c:v>
                </c:pt>
                <c:pt idx="11">
                  <c:v>28.895471029332143</c:v>
                </c:pt>
                <c:pt idx="12">
                  <c:v>29.299445694844813</c:v>
                </c:pt>
                <c:pt idx="13">
                  <c:v>29.682407400542424</c:v>
                </c:pt>
                <c:pt idx="14">
                  <c:v>30.137180077049383</c:v>
                </c:pt>
                <c:pt idx="15">
                  <c:v>30.508423916268473</c:v>
                </c:pt>
                <c:pt idx="16">
                  <c:v>30.86888034477937</c:v>
                </c:pt>
                <c:pt idx="17">
                  <c:v>31.214113972851663</c:v>
                </c:pt>
                <c:pt idx="18">
                  <c:v>31.529026336002975</c:v>
                </c:pt>
                <c:pt idx="19">
                  <c:v>31.840966116781541</c:v>
                </c:pt>
                <c:pt idx="20">
                  <c:v>32.165801334670853</c:v>
                </c:pt>
                <c:pt idx="21">
                  <c:v>32.515769455245255</c:v>
                </c:pt>
                <c:pt idx="22">
                  <c:v>32.870032803183371</c:v>
                </c:pt>
                <c:pt idx="23">
                  <c:v>33.222533889761145</c:v>
                </c:pt>
                <c:pt idx="24">
                  <c:v>33.563007866134399</c:v>
                </c:pt>
                <c:pt idx="25">
                  <c:v>33.862633813066338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18.332364645166702</c:v>
                </c:pt>
                <c:pt idx="1">
                  <c:v>17.385031803783576</c:v>
                </c:pt>
                <c:pt idx="2">
                  <c:v>19.163132890106052</c:v>
                </c:pt>
                <c:pt idx="3">
                  <c:v>16.97271335554149</c:v>
                </c:pt>
                <c:pt idx="4">
                  <c:v>16.818093664361189</c:v>
                </c:pt>
                <c:pt idx="5">
                  <c:v>17.300536052192989</c:v>
                </c:pt>
                <c:pt idx="6">
                  <c:v>17.124916409857622</c:v>
                </c:pt>
                <c:pt idx="7">
                  <c:v>17.236971974057941</c:v>
                </c:pt>
                <c:pt idx="8">
                  <c:v>17.808748772945368</c:v>
                </c:pt>
                <c:pt idx="9">
                  <c:v>18.137579161801348</c:v>
                </c:pt>
                <c:pt idx="10">
                  <c:v>19.057978921835424</c:v>
                </c:pt>
                <c:pt idx="11">
                  <c:v>18.644995421715194</c:v>
                </c:pt>
                <c:pt idx="12">
                  <c:v>19.110539199901954</c:v>
                </c:pt>
                <c:pt idx="13">
                  <c:v>19.348543311478497</c:v>
                </c:pt>
                <c:pt idx="14">
                  <c:v>19.581973655461233</c:v>
                </c:pt>
                <c:pt idx="15">
                  <c:v>19.725953489551451</c:v>
                </c:pt>
                <c:pt idx="16">
                  <c:v>19.845744971854845</c:v>
                </c:pt>
                <c:pt idx="17">
                  <c:v>19.976627393849057</c:v>
                </c:pt>
                <c:pt idx="18">
                  <c:v>20.103510587983969</c:v>
                </c:pt>
                <c:pt idx="19">
                  <c:v>20.225538480901108</c:v>
                </c:pt>
                <c:pt idx="20">
                  <c:v>20.353183096414774</c:v>
                </c:pt>
                <c:pt idx="21">
                  <c:v>20.486950076394422</c:v>
                </c:pt>
                <c:pt idx="22">
                  <c:v>20.621865259117456</c:v>
                </c:pt>
                <c:pt idx="23">
                  <c:v>20.756458828130473</c:v>
                </c:pt>
                <c:pt idx="24">
                  <c:v>20.888812599899637</c:v>
                </c:pt>
                <c:pt idx="25">
                  <c:v>21.019213875992879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21.365420337441869</c:v>
                </c:pt>
                <c:pt idx="1">
                  <c:v>18.927683078465773</c:v>
                </c:pt>
                <c:pt idx="2">
                  <c:v>17.856689081518155</c:v>
                </c:pt>
                <c:pt idx="3">
                  <c:v>18.256276086432873</c:v>
                </c:pt>
                <c:pt idx="4">
                  <c:v>17.70752046351873</c:v>
                </c:pt>
                <c:pt idx="5">
                  <c:v>18.848726148406119</c:v>
                </c:pt>
                <c:pt idx="6">
                  <c:v>18.988031402322061</c:v>
                </c:pt>
                <c:pt idx="7">
                  <c:v>18.265919497608021</c:v>
                </c:pt>
                <c:pt idx="8">
                  <c:v>19.410238319955081</c:v>
                </c:pt>
                <c:pt idx="9">
                  <c:v>20.271041325824061</c:v>
                </c:pt>
                <c:pt idx="10">
                  <c:v>22.875909930604806</c:v>
                </c:pt>
                <c:pt idx="11">
                  <c:v>22.600156181495823</c:v>
                </c:pt>
                <c:pt idx="12">
                  <c:v>22.770308416832847</c:v>
                </c:pt>
                <c:pt idx="13">
                  <c:v>23.052495785404343</c:v>
                </c:pt>
                <c:pt idx="14">
                  <c:v>23.386795916282406</c:v>
                </c:pt>
                <c:pt idx="15">
                  <c:v>23.695864618266871</c:v>
                </c:pt>
                <c:pt idx="16">
                  <c:v>23.999082492574711</c:v>
                </c:pt>
                <c:pt idx="17">
                  <c:v>24.298028067780134</c:v>
                </c:pt>
                <c:pt idx="18">
                  <c:v>24.610267788810578</c:v>
                </c:pt>
                <c:pt idx="19">
                  <c:v>24.925137016872888</c:v>
                </c:pt>
                <c:pt idx="20">
                  <c:v>25.260776024939759</c:v>
                </c:pt>
                <c:pt idx="21">
                  <c:v>25.606292203466833</c:v>
                </c:pt>
                <c:pt idx="22">
                  <c:v>25.933976193075438</c:v>
                </c:pt>
                <c:pt idx="23">
                  <c:v>26.263105520777309</c:v>
                </c:pt>
                <c:pt idx="24">
                  <c:v>26.593866811685672</c:v>
                </c:pt>
                <c:pt idx="25">
                  <c:v>26.915794496689667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8.5293052227721571</c:v>
                </c:pt>
                <c:pt idx="1">
                  <c:v>7.9099568285267257</c:v>
                </c:pt>
                <c:pt idx="2">
                  <c:v>8.0131665565704484</c:v>
                </c:pt>
                <c:pt idx="3">
                  <c:v>7.7443581048961061</c:v>
                </c:pt>
                <c:pt idx="4">
                  <c:v>6.9979524806949147</c:v>
                </c:pt>
                <c:pt idx="5">
                  <c:v>7.5247040108647596</c:v>
                </c:pt>
                <c:pt idx="6">
                  <c:v>7.5944192186865704</c:v>
                </c:pt>
                <c:pt idx="7">
                  <c:v>8.3513111364332033</c:v>
                </c:pt>
                <c:pt idx="8">
                  <c:v>8.7588759766397573</c:v>
                </c:pt>
                <c:pt idx="9">
                  <c:v>8.3553356031242458</c:v>
                </c:pt>
                <c:pt idx="10">
                  <c:v>8.8411796143208683</c:v>
                </c:pt>
                <c:pt idx="11">
                  <c:v>8.0269130024512236</c:v>
                </c:pt>
                <c:pt idx="12">
                  <c:v>8.0963363239156774</c:v>
                </c:pt>
                <c:pt idx="13">
                  <c:v>8.1733136800651529</c:v>
                </c:pt>
                <c:pt idx="14">
                  <c:v>8.2630086784060168</c:v>
                </c:pt>
                <c:pt idx="15">
                  <c:v>8.3414863769019139</c:v>
                </c:pt>
                <c:pt idx="16">
                  <c:v>8.414090597944119</c:v>
                </c:pt>
                <c:pt idx="17">
                  <c:v>8.4837601304578829</c:v>
                </c:pt>
                <c:pt idx="18">
                  <c:v>8.5507606456467116</c:v>
                </c:pt>
                <c:pt idx="19">
                  <c:v>8.6139808229417021</c:v>
                </c:pt>
                <c:pt idx="20">
                  <c:v>8.6874963462596195</c:v>
                </c:pt>
                <c:pt idx="21">
                  <c:v>8.7587082952038493</c:v>
                </c:pt>
                <c:pt idx="22">
                  <c:v>8.8356845547098679</c:v>
                </c:pt>
                <c:pt idx="23">
                  <c:v>8.9082295883648666</c:v>
                </c:pt>
                <c:pt idx="24">
                  <c:v>8.9848724620709337</c:v>
                </c:pt>
                <c:pt idx="25">
                  <c:v>9.0543517332203791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6.7567432601157877</c:v>
                </c:pt>
                <c:pt idx="1">
                  <c:v>8.1885962854910108</c:v>
                </c:pt>
                <c:pt idx="2">
                  <c:v>8.5714996275977349</c:v>
                </c:pt>
                <c:pt idx="3">
                  <c:v>8.5753649683238731</c:v>
                </c:pt>
                <c:pt idx="4">
                  <c:v>9.1356073993152567</c:v>
                </c:pt>
                <c:pt idx="5">
                  <c:v>9.3235582766558167</c:v>
                </c:pt>
                <c:pt idx="6">
                  <c:v>9.1933619671981486</c:v>
                </c:pt>
                <c:pt idx="7">
                  <c:v>9.4218195658274411</c:v>
                </c:pt>
                <c:pt idx="8">
                  <c:v>10.447443882942371</c:v>
                </c:pt>
                <c:pt idx="9">
                  <c:v>9.6177733623693111</c:v>
                </c:pt>
                <c:pt idx="10">
                  <c:v>10.674399245886685</c:v>
                </c:pt>
                <c:pt idx="11">
                  <c:v>15.792532273101648</c:v>
                </c:pt>
                <c:pt idx="12">
                  <c:v>16.139808341797057</c:v>
                </c:pt>
                <c:pt idx="13">
                  <c:v>16.478757673503715</c:v>
                </c:pt>
                <c:pt idx="14">
                  <c:v>16.855600449562736</c:v>
                </c:pt>
                <c:pt idx="15">
                  <c:v>17.188621372842466</c:v>
                </c:pt>
                <c:pt idx="16">
                  <c:v>17.507182463712766</c:v>
                </c:pt>
                <c:pt idx="17">
                  <c:v>17.826463736456098</c:v>
                </c:pt>
                <c:pt idx="18">
                  <c:v>18.156424955285889</c:v>
                </c:pt>
                <c:pt idx="19">
                  <c:v>18.480829812945146</c:v>
                </c:pt>
                <c:pt idx="20">
                  <c:v>18.81667314907682</c:v>
                </c:pt>
                <c:pt idx="21">
                  <c:v>19.144143117997505</c:v>
                </c:pt>
                <c:pt idx="22">
                  <c:v>19.474612918404965</c:v>
                </c:pt>
                <c:pt idx="23">
                  <c:v>19.829568018908009</c:v>
                </c:pt>
                <c:pt idx="24">
                  <c:v>20.188705875073133</c:v>
                </c:pt>
                <c:pt idx="25">
                  <c:v>20.556660808837446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7.0558905661240905</c:v>
                </c:pt>
                <c:pt idx="1">
                  <c:v>7.1371172076048781</c:v>
                </c:pt>
                <c:pt idx="2">
                  <c:v>6.4248292346092715</c:v>
                </c:pt>
                <c:pt idx="3">
                  <c:v>5.4622515157174298</c:v>
                </c:pt>
                <c:pt idx="4">
                  <c:v>5.3112367208040165</c:v>
                </c:pt>
                <c:pt idx="5">
                  <c:v>5.2779694294321988</c:v>
                </c:pt>
                <c:pt idx="6">
                  <c:v>5.6983510746480857</c:v>
                </c:pt>
                <c:pt idx="7">
                  <c:v>5.603359164773579</c:v>
                </c:pt>
                <c:pt idx="8">
                  <c:v>5.4770904009813064</c:v>
                </c:pt>
                <c:pt idx="9">
                  <c:v>5.5835699108471921</c:v>
                </c:pt>
                <c:pt idx="10">
                  <c:v>5.8715471828228099</c:v>
                </c:pt>
                <c:pt idx="11">
                  <c:v>4.6670402919455887</c:v>
                </c:pt>
                <c:pt idx="12">
                  <c:v>4.6841071882582925</c:v>
                </c:pt>
                <c:pt idx="13">
                  <c:v>4.7243130182626425</c:v>
                </c:pt>
                <c:pt idx="14">
                  <c:v>4.7644358490773211</c:v>
                </c:pt>
                <c:pt idx="15">
                  <c:v>4.8075499660796037</c:v>
                </c:pt>
                <c:pt idx="16">
                  <c:v>4.8477525709920872</c:v>
                </c:pt>
                <c:pt idx="17">
                  <c:v>4.8868103540170589</c:v>
                </c:pt>
                <c:pt idx="18">
                  <c:v>4.9242355027452565</c:v>
                </c:pt>
                <c:pt idx="19">
                  <c:v>4.9592837372010719</c:v>
                </c:pt>
                <c:pt idx="20">
                  <c:v>4.9927040282998689</c:v>
                </c:pt>
                <c:pt idx="21">
                  <c:v>5.0267028971064853</c:v>
                </c:pt>
                <c:pt idx="22">
                  <c:v>5.0686329896640281</c:v>
                </c:pt>
                <c:pt idx="23">
                  <c:v>5.1083509261105355</c:v>
                </c:pt>
                <c:pt idx="24">
                  <c:v>5.1415297995515363</c:v>
                </c:pt>
                <c:pt idx="25">
                  <c:v>5.1730380815086878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4.1395435452048277</c:v>
                </c:pt>
                <c:pt idx="1">
                  <c:v>3.9517375851447567</c:v>
                </c:pt>
                <c:pt idx="2">
                  <c:v>4.7140541459922822</c:v>
                </c:pt>
                <c:pt idx="3">
                  <c:v>5.5926638165169642</c:v>
                </c:pt>
                <c:pt idx="4">
                  <c:v>4.9770337057746445</c:v>
                </c:pt>
                <c:pt idx="5">
                  <c:v>5.9475695039814083</c:v>
                </c:pt>
                <c:pt idx="6">
                  <c:v>4.9296041801561756</c:v>
                </c:pt>
                <c:pt idx="7">
                  <c:v>5.2741938670536594</c:v>
                </c:pt>
                <c:pt idx="8">
                  <c:v>5.4145876069183139</c:v>
                </c:pt>
                <c:pt idx="9">
                  <c:v>5.9785991779905574</c:v>
                </c:pt>
                <c:pt idx="10">
                  <c:v>5.7175853305285793</c:v>
                </c:pt>
                <c:pt idx="11">
                  <c:v>4.9259740012275506</c:v>
                </c:pt>
                <c:pt idx="12">
                  <c:v>4.8963383808354051</c:v>
                </c:pt>
                <c:pt idx="13">
                  <c:v>4.9283963832730739</c:v>
                </c:pt>
                <c:pt idx="14">
                  <c:v>4.9838633548488751</c:v>
                </c:pt>
                <c:pt idx="15">
                  <c:v>5.034314128366467</c:v>
                </c:pt>
                <c:pt idx="16">
                  <c:v>5.081791333214662</c:v>
                </c:pt>
                <c:pt idx="17">
                  <c:v>5.1296268780166834</c:v>
                </c:pt>
                <c:pt idx="18">
                  <c:v>5.1802382146517303</c:v>
                </c:pt>
                <c:pt idx="19">
                  <c:v>5.2315621267916921</c:v>
                </c:pt>
                <c:pt idx="20">
                  <c:v>5.2904973703584179</c:v>
                </c:pt>
                <c:pt idx="21">
                  <c:v>5.3491668760539879</c:v>
                </c:pt>
                <c:pt idx="22">
                  <c:v>5.3998763320848697</c:v>
                </c:pt>
                <c:pt idx="23">
                  <c:v>5.4500636620924769</c:v>
                </c:pt>
                <c:pt idx="24">
                  <c:v>5.4900341626821865</c:v>
                </c:pt>
                <c:pt idx="25">
                  <c:v>5.598585618946716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19.759626569697787</c:v>
                </c:pt>
                <c:pt idx="1">
                  <c:v>17.064869164889355</c:v>
                </c:pt>
                <c:pt idx="2">
                  <c:v>16.998305710797073</c:v>
                </c:pt>
                <c:pt idx="3">
                  <c:v>16.621964650706445</c:v>
                </c:pt>
                <c:pt idx="4">
                  <c:v>17.294814513839835</c:v>
                </c:pt>
                <c:pt idx="5">
                  <c:v>17.562673776334726</c:v>
                </c:pt>
                <c:pt idx="6">
                  <c:v>17.267936000674407</c:v>
                </c:pt>
                <c:pt idx="7">
                  <c:v>17.313008322032648</c:v>
                </c:pt>
                <c:pt idx="8">
                  <c:v>18.084453670527832</c:v>
                </c:pt>
                <c:pt idx="9">
                  <c:v>18.28991599573644</c:v>
                </c:pt>
                <c:pt idx="10">
                  <c:v>19.048615497312504</c:v>
                </c:pt>
                <c:pt idx="11">
                  <c:v>18.530280541649333</c:v>
                </c:pt>
                <c:pt idx="12">
                  <c:v>18.58957464001611</c:v>
                </c:pt>
                <c:pt idx="13">
                  <c:v>18.721263604727429</c:v>
                </c:pt>
                <c:pt idx="14">
                  <c:v>18.894378489412937</c:v>
                </c:pt>
                <c:pt idx="15">
                  <c:v>19.032209512050851</c:v>
                </c:pt>
                <c:pt idx="16">
                  <c:v>19.157051423701212</c:v>
                </c:pt>
                <c:pt idx="17">
                  <c:v>19.285006509178523</c:v>
                </c:pt>
                <c:pt idx="18">
                  <c:v>19.424449620902127</c:v>
                </c:pt>
                <c:pt idx="19">
                  <c:v>19.554790062010948</c:v>
                </c:pt>
                <c:pt idx="20">
                  <c:v>19.703370627236474</c:v>
                </c:pt>
                <c:pt idx="21">
                  <c:v>19.862128032199621</c:v>
                </c:pt>
                <c:pt idx="22">
                  <c:v>20.016727443943203</c:v>
                </c:pt>
                <c:pt idx="23">
                  <c:v>20.17370212309379</c:v>
                </c:pt>
                <c:pt idx="24">
                  <c:v>20.339086815903549</c:v>
                </c:pt>
                <c:pt idx="25">
                  <c:v>20.488491896647709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41.850568306164888</c:v>
                </c:pt>
                <c:pt idx="1">
                  <c:v>40.08999533592165</c:v>
                </c:pt>
                <c:pt idx="2">
                  <c:v>39.431252317102967</c:v>
                </c:pt>
                <c:pt idx="3">
                  <c:v>37.26519057918712</c:v>
                </c:pt>
                <c:pt idx="4">
                  <c:v>38.658261991697685</c:v>
                </c:pt>
                <c:pt idx="5">
                  <c:v>40.713076117337614</c:v>
                </c:pt>
                <c:pt idx="6">
                  <c:v>39.116144547708437</c:v>
                </c:pt>
                <c:pt idx="7">
                  <c:v>38.710739484390018</c:v>
                </c:pt>
                <c:pt idx="8">
                  <c:v>39.146294265227695</c:v>
                </c:pt>
                <c:pt idx="9">
                  <c:v>37.7646317363427</c:v>
                </c:pt>
                <c:pt idx="10">
                  <c:v>39.408573848303178</c:v>
                </c:pt>
                <c:pt idx="11">
                  <c:v>40.660709347843358</c:v>
                </c:pt>
                <c:pt idx="12">
                  <c:v>40.697093336823649</c:v>
                </c:pt>
                <c:pt idx="13">
                  <c:v>40.773132983090264</c:v>
                </c:pt>
                <c:pt idx="14">
                  <c:v>40.921383574642007</c:v>
                </c:pt>
                <c:pt idx="15">
                  <c:v>41.026622158030257</c:v>
                </c:pt>
                <c:pt idx="16">
                  <c:v>41.063449018843507</c:v>
                </c:pt>
                <c:pt idx="17">
                  <c:v>41.072827475822571</c:v>
                </c:pt>
                <c:pt idx="18">
                  <c:v>41.041800253827937</c:v>
                </c:pt>
                <c:pt idx="19">
                  <c:v>41.028878804631958</c:v>
                </c:pt>
                <c:pt idx="20">
                  <c:v>41.018961182064388</c:v>
                </c:pt>
                <c:pt idx="21">
                  <c:v>41.007963558600103</c:v>
                </c:pt>
                <c:pt idx="22">
                  <c:v>40.981579204042717</c:v>
                </c:pt>
                <c:pt idx="23">
                  <c:v>40.915617964086813</c:v>
                </c:pt>
                <c:pt idx="24">
                  <c:v>40.83155541713532</c:v>
                </c:pt>
                <c:pt idx="25">
                  <c:v>40.822960896545766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10.219782414047943</c:v>
                </c:pt>
                <c:pt idx="1">
                  <c:v>9.2481152762280541</c:v>
                </c:pt>
                <c:pt idx="2">
                  <c:v>9.0869401161993313</c:v>
                </c:pt>
                <c:pt idx="3">
                  <c:v>9.0352835928478665</c:v>
                </c:pt>
                <c:pt idx="4">
                  <c:v>9.2925422932777888</c:v>
                </c:pt>
                <c:pt idx="5">
                  <c:v>9.0468703701556503</c:v>
                </c:pt>
                <c:pt idx="6">
                  <c:v>8.4500408311554249</c:v>
                </c:pt>
                <c:pt idx="7">
                  <c:v>8.4366629579816284</c:v>
                </c:pt>
                <c:pt idx="8">
                  <c:v>8.93904961558464</c:v>
                </c:pt>
                <c:pt idx="9">
                  <c:v>7.8898426115160643</c:v>
                </c:pt>
                <c:pt idx="10">
                  <c:v>7.983815379286014</c:v>
                </c:pt>
                <c:pt idx="11">
                  <c:v>8.0548032886339733</c:v>
                </c:pt>
                <c:pt idx="12">
                  <c:v>7.9765572979486601</c:v>
                </c:pt>
                <c:pt idx="13">
                  <c:v>7.8865264966162858</c:v>
                </c:pt>
                <c:pt idx="14">
                  <c:v>7.8270141021920434</c:v>
                </c:pt>
                <c:pt idx="15">
                  <c:v>7.7341259478069126</c:v>
                </c:pt>
                <c:pt idx="16">
                  <c:v>7.6115203524521684</c:v>
                </c:pt>
                <c:pt idx="17">
                  <c:v>7.4753772217785173</c:v>
                </c:pt>
                <c:pt idx="18">
                  <c:v>7.338611671678656</c:v>
                </c:pt>
                <c:pt idx="19">
                  <c:v>7.2163760298276358</c:v>
                </c:pt>
                <c:pt idx="20">
                  <c:v>7.0697180135281323</c:v>
                </c:pt>
                <c:pt idx="21">
                  <c:v>6.801532754875808</c:v>
                </c:pt>
                <c:pt idx="22">
                  <c:v>6.5241435778953569</c:v>
                </c:pt>
                <c:pt idx="23">
                  <c:v>6.3703827640716106</c:v>
                </c:pt>
                <c:pt idx="24">
                  <c:v>6.2402477183050014</c:v>
                </c:pt>
                <c:pt idx="25">
                  <c:v>6.2990996760761755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5.2671550268029641</c:v>
                </c:pt>
                <c:pt idx="1">
                  <c:v>7.7711405574725347</c:v>
                </c:pt>
                <c:pt idx="2">
                  <c:v>4.2076983962857666</c:v>
                </c:pt>
                <c:pt idx="3">
                  <c:v>5.422899519785318</c:v>
                </c:pt>
                <c:pt idx="4">
                  <c:v>6.1353822522421888</c:v>
                </c:pt>
                <c:pt idx="5">
                  <c:v>5.1880968581767481</c:v>
                </c:pt>
                <c:pt idx="6">
                  <c:v>3.8688321956571574</c:v>
                </c:pt>
                <c:pt idx="7">
                  <c:v>4.664356159876327</c:v>
                </c:pt>
                <c:pt idx="8">
                  <c:v>5.5050855504636909</c:v>
                </c:pt>
                <c:pt idx="9">
                  <c:v>4.211445874141047</c:v>
                </c:pt>
                <c:pt idx="10">
                  <c:v>4.2873069584363215</c:v>
                </c:pt>
                <c:pt idx="11">
                  <c:v>4.060966430481713</c:v>
                </c:pt>
                <c:pt idx="12">
                  <c:v>4.1005778148682754</c:v>
                </c:pt>
                <c:pt idx="13">
                  <c:v>4.1582901422484539</c:v>
                </c:pt>
                <c:pt idx="14">
                  <c:v>4.2186633240948606</c:v>
                </c:pt>
                <c:pt idx="15">
                  <c:v>4.2648964270643193</c:v>
                </c:pt>
                <c:pt idx="16">
                  <c:v>4.3087668102850571</c:v>
                </c:pt>
                <c:pt idx="17">
                  <c:v>4.3487913979806967</c:v>
                </c:pt>
                <c:pt idx="18">
                  <c:v>4.3912164330547796</c:v>
                </c:pt>
                <c:pt idx="19">
                  <c:v>4.4328974531461789</c:v>
                </c:pt>
                <c:pt idx="20">
                  <c:v>4.4767456031940407</c:v>
                </c:pt>
                <c:pt idx="21">
                  <c:v>4.5190850060644161</c:v>
                </c:pt>
                <c:pt idx="22">
                  <c:v>4.5583610040804539</c:v>
                </c:pt>
                <c:pt idx="23">
                  <c:v>4.5967440930556531</c:v>
                </c:pt>
                <c:pt idx="24">
                  <c:v>4.6349104735838926</c:v>
                </c:pt>
                <c:pt idx="25">
                  <c:v>4.6717893680987093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16.381100315250727</c:v>
                </c:pt>
                <c:pt idx="1">
                  <c:v>16.021168238587691</c:v>
                </c:pt>
                <c:pt idx="2">
                  <c:v>13.97876208228533</c:v>
                </c:pt>
                <c:pt idx="3">
                  <c:v>15.004408844268228</c:v>
                </c:pt>
                <c:pt idx="4">
                  <c:v>15.301183547764083</c:v>
                </c:pt>
                <c:pt idx="5">
                  <c:v>15.563646965578616</c:v>
                </c:pt>
                <c:pt idx="6">
                  <c:v>15.04322703221357</c:v>
                </c:pt>
                <c:pt idx="7">
                  <c:v>14.730343799840243</c:v>
                </c:pt>
                <c:pt idx="8">
                  <c:v>15.026582261765846</c:v>
                </c:pt>
                <c:pt idx="9">
                  <c:v>15.074510265343612</c:v>
                </c:pt>
                <c:pt idx="10">
                  <c:v>12.695264567066117</c:v>
                </c:pt>
                <c:pt idx="11">
                  <c:v>12.66402259241975</c:v>
                </c:pt>
                <c:pt idx="12">
                  <c:v>12.555080580452064</c:v>
                </c:pt>
                <c:pt idx="13">
                  <c:v>12.453482047522572</c:v>
                </c:pt>
                <c:pt idx="14">
                  <c:v>12.381604444443274</c:v>
                </c:pt>
                <c:pt idx="15">
                  <c:v>12.298285025646875</c:v>
                </c:pt>
                <c:pt idx="16">
                  <c:v>12.204715768483428</c:v>
                </c:pt>
                <c:pt idx="17">
                  <c:v>12.09768030339578</c:v>
                </c:pt>
                <c:pt idx="18">
                  <c:v>11.986374392934206</c:v>
                </c:pt>
                <c:pt idx="19">
                  <c:v>11.873542111699855</c:v>
                </c:pt>
                <c:pt idx="20">
                  <c:v>11.768282454040497</c:v>
                </c:pt>
                <c:pt idx="21">
                  <c:v>11.666740492900422</c:v>
                </c:pt>
                <c:pt idx="22">
                  <c:v>11.561465861791913</c:v>
                </c:pt>
                <c:pt idx="23">
                  <c:v>11.450923917904051</c:v>
                </c:pt>
                <c:pt idx="24">
                  <c:v>11.342629485410823</c:v>
                </c:pt>
                <c:pt idx="25">
                  <c:v>11.234246252557286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16.171636757306061</c:v>
                </c:pt>
                <c:pt idx="1">
                  <c:v>14.936593828606638</c:v>
                </c:pt>
                <c:pt idx="2">
                  <c:v>13.150566898912039</c:v>
                </c:pt>
                <c:pt idx="3">
                  <c:v>14.166730467770808</c:v>
                </c:pt>
                <c:pt idx="4">
                  <c:v>13.779345822172656</c:v>
                </c:pt>
                <c:pt idx="5">
                  <c:v>12.683580501653594</c:v>
                </c:pt>
                <c:pt idx="6">
                  <c:v>11.995892607614106</c:v>
                </c:pt>
                <c:pt idx="7">
                  <c:v>13.03206905667966</c:v>
                </c:pt>
                <c:pt idx="8">
                  <c:v>12.94661697650729</c:v>
                </c:pt>
                <c:pt idx="9">
                  <c:v>13.738686608649775</c:v>
                </c:pt>
                <c:pt idx="10">
                  <c:v>11.111095547213397</c:v>
                </c:pt>
                <c:pt idx="11">
                  <c:v>11.060783373999097</c:v>
                </c:pt>
                <c:pt idx="12">
                  <c:v>10.924110357458352</c:v>
                </c:pt>
                <c:pt idx="13">
                  <c:v>10.720452293477413</c:v>
                </c:pt>
                <c:pt idx="14">
                  <c:v>10.575617520166817</c:v>
                </c:pt>
                <c:pt idx="15">
                  <c:v>10.473567594294158</c:v>
                </c:pt>
                <c:pt idx="16">
                  <c:v>10.359300840067734</c:v>
                </c:pt>
                <c:pt idx="17">
                  <c:v>10.234937127854012</c:v>
                </c:pt>
                <c:pt idx="18">
                  <c:v>10.119068361481126</c:v>
                </c:pt>
                <c:pt idx="19">
                  <c:v>9.9972467222622861</c:v>
                </c:pt>
                <c:pt idx="20">
                  <c:v>9.8747662062390393</c:v>
                </c:pt>
                <c:pt idx="21">
                  <c:v>9.7506474030999186</c:v>
                </c:pt>
                <c:pt idx="22">
                  <c:v>9.6289064578020724</c:v>
                </c:pt>
                <c:pt idx="23">
                  <c:v>9.5047833758681524</c:v>
                </c:pt>
                <c:pt idx="24">
                  <c:v>9.3799127594133438</c:v>
                </c:pt>
                <c:pt idx="25">
                  <c:v>9.254839522862504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7.0620880408427507</c:v>
                </c:pt>
                <c:pt idx="1">
                  <c:v>7.4214764218781912</c:v>
                </c:pt>
                <c:pt idx="2">
                  <c:v>7.6080324648822204</c:v>
                </c:pt>
                <c:pt idx="3">
                  <c:v>7.9748569399667337</c:v>
                </c:pt>
                <c:pt idx="4">
                  <c:v>7.749749122043843</c:v>
                </c:pt>
                <c:pt idx="5">
                  <c:v>8.7145282600607903</c:v>
                </c:pt>
                <c:pt idx="6">
                  <c:v>7.8275790590127849</c:v>
                </c:pt>
                <c:pt idx="7">
                  <c:v>8.5495709032208254</c:v>
                </c:pt>
                <c:pt idx="8">
                  <c:v>7.87310858246693</c:v>
                </c:pt>
                <c:pt idx="9">
                  <c:v>8.245948417275665</c:v>
                </c:pt>
                <c:pt idx="10">
                  <c:v>7.7568035658323202</c:v>
                </c:pt>
                <c:pt idx="11">
                  <c:v>8.0058978769099678</c:v>
                </c:pt>
                <c:pt idx="12">
                  <c:v>7.9998172463069128</c:v>
                </c:pt>
                <c:pt idx="13">
                  <c:v>8.0387985383594849</c:v>
                </c:pt>
                <c:pt idx="14">
                  <c:v>8.105788584933217</c:v>
                </c:pt>
                <c:pt idx="15">
                  <c:v>8.1595184631159654</c:v>
                </c:pt>
                <c:pt idx="16">
                  <c:v>8.1959359440962594</c:v>
                </c:pt>
                <c:pt idx="17">
                  <c:v>8.2205841929246262</c:v>
                </c:pt>
                <c:pt idx="18">
                  <c:v>8.2538516355864004</c:v>
                </c:pt>
                <c:pt idx="19">
                  <c:v>8.2898282836800554</c:v>
                </c:pt>
                <c:pt idx="20">
                  <c:v>8.3256557207482302</c:v>
                </c:pt>
                <c:pt idx="21">
                  <c:v>8.3645654642215703</c:v>
                </c:pt>
                <c:pt idx="22">
                  <c:v>8.3998421393989418</c:v>
                </c:pt>
                <c:pt idx="23">
                  <c:v>8.421670748819702</c:v>
                </c:pt>
                <c:pt idx="24">
                  <c:v>8.4470106615624569</c:v>
                </c:pt>
                <c:pt idx="25">
                  <c:v>8.4190085438185172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30.566661367007793</c:v>
                </c:pt>
                <c:pt idx="1">
                  <c:v>26.895570466663951</c:v>
                </c:pt>
                <c:pt idx="2">
                  <c:v>28.519604165990572</c:v>
                </c:pt>
                <c:pt idx="3">
                  <c:v>29.062450373959905</c:v>
                </c:pt>
                <c:pt idx="4">
                  <c:v>30.540295071939067</c:v>
                </c:pt>
                <c:pt idx="5">
                  <c:v>31.251748967833304</c:v>
                </c:pt>
                <c:pt idx="6">
                  <c:v>31.086517502369844</c:v>
                </c:pt>
                <c:pt idx="7">
                  <c:v>31.81164502428042</c:v>
                </c:pt>
                <c:pt idx="8">
                  <c:v>31.933453389069914</c:v>
                </c:pt>
                <c:pt idx="9">
                  <c:v>30.223749536085876</c:v>
                </c:pt>
                <c:pt idx="10">
                  <c:v>31.407230621594678</c:v>
                </c:pt>
                <c:pt idx="11">
                  <c:v>31.492846304772709</c:v>
                </c:pt>
                <c:pt idx="12">
                  <c:v>31.700818253775665</c:v>
                </c:pt>
                <c:pt idx="13">
                  <c:v>31.906151507647149</c:v>
                </c:pt>
                <c:pt idx="14">
                  <c:v>32.154580649985768</c:v>
                </c:pt>
                <c:pt idx="15">
                  <c:v>32.312037447322602</c:v>
                </c:pt>
                <c:pt idx="16">
                  <c:v>32.429724614360985</c:v>
                </c:pt>
                <c:pt idx="17">
                  <c:v>32.526767493101893</c:v>
                </c:pt>
                <c:pt idx="18">
                  <c:v>32.648736543375996</c:v>
                </c:pt>
                <c:pt idx="19">
                  <c:v>32.757941757284044</c:v>
                </c:pt>
                <c:pt idx="20">
                  <c:v>32.898574722781163</c:v>
                </c:pt>
                <c:pt idx="21">
                  <c:v>33.056032024715748</c:v>
                </c:pt>
                <c:pt idx="22">
                  <c:v>33.234444383516518</c:v>
                </c:pt>
                <c:pt idx="23">
                  <c:v>33.410259186055036</c:v>
                </c:pt>
                <c:pt idx="24">
                  <c:v>33.599065737047574</c:v>
                </c:pt>
                <c:pt idx="25">
                  <c:v>33.793059363762886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8.7017884019201119</c:v>
                </c:pt>
                <c:pt idx="1">
                  <c:v>9.3086353545795006</c:v>
                </c:pt>
                <c:pt idx="2">
                  <c:v>8.810273405954927</c:v>
                </c:pt>
                <c:pt idx="3">
                  <c:v>9.1506685887786023</c:v>
                </c:pt>
                <c:pt idx="4">
                  <c:v>9.4955368632360369</c:v>
                </c:pt>
                <c:pt idx="5">
                  <c:v>10.072845267511463</c:v>
                </c:pt>
                <c:pt idx="6">
                  <c:v>8.9605280344237936</c:v>
                </c:pt>
                <c:pt idx="7">
                  <c:v>9.4583526120746644</c:v>
                </c:pt>
                <c:pt idx="8">
                  <c:v>10.428334384958083</c:v>
                </c:pt>
                <c:pt idx="9">
                  <c:v>10.527061024163389</c:v>
                </c:pt>
                <c:pt idx="10">
                  <c:v>9.7804432098240728</c:v>
                </c:pt>
                <c:pt idx="11">
                  <c:v>8.870776500633033</c:v>
                </c:pt>
                <c:pt idx="12">
                  <c:v>8.8576762609812221</c:v>
                </c:pt>
                <c:pt idx="13">
                  <c:v>8.900924895802218</c:v>
                </c:pt>
                <c:pt idx="14">
                  <c:v>8.9681282744561184</c:v>
                </c:pt>
                <c:pt idx="15">
                  <c:v>9.0200526439545978</c:v>
                </c:pt>
                <c:pt idx="16">
                  <c:v>9.0618329949474283</c:v>
                </c:pt>
                <c:pt idx="17">
                  <c:v>9.095399285582987</c:v>
                </c:pt>
                <c:pt idx="18">
                  <c:v>9.1249466638596548</c:v>
                </c:pt>
                <c:pt idx="19">
                  <c:v>9.1490528910405153</c:v>
                </c:pt>
                <c:pt idx="20">
                  <c:v>9.1772369638775437</c:v>
                </c:pt>
                <c:pt idx="21">
                  <c:v>9.2050810965894705</c:v>
                </c:pt>
                <c:pt idx="22">
                  <c:v>9.230206267934479</c:v>
                </c:pt>
                <c:pt idx="23">
                  <c:v>9.2618310929248793</c:v>
                </c:pt>
                <c:pt idx="24">
                  <c:v>9.283324352446046</c:v>
                </c:pt>
                <c:pt idx="25">
                  <c:v>9.2800647680905524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0.86934428308445644</c:v>
                </c:pt>
                <c:pt idx="1">
                  <c:v>0.59391569081183959</c:v>
                </c:pt>
                <c:pt idx="2">
                  <c:v>0.55731059171891173</c:v>
                </c:pt>
                <c:pt idx="3">
                  <c:v>0.49629095288547703</c:v>
                </c:pt>
                <c:pt idx="4">
                  <c:v>0.54069488928766662</c:v>
                </c:pt>
                <c:pt idx="5">
                  <c:v>0.49177886451382863</c:v>
                </c:pt>
                <c:pt idx="6">
                  <c:v>0.43080954509670999</c:v>
                </c:pt>
                <c:pt idx="7">
                  <c:v>0.48597944315674141</c:v>
                </c:pt>
                <c:pt idx="8">
                  <c:v>0.48066645420522269</c:v>
                </c:pt>
                <c:pt idx="9">
                  <c:v>0.44965704935723189</c:v>
                </c:pt>
                <c:pt idx="10">
                  <c:v>0.5476919707729756</c:v>
                </c:pt>
                <c:pt idx="11">
                  <c:v>0.39508626978196698</c:v>
                </c:pt>
                <c:pt idx="12">
                  <c:v>0.39700245558438269</c:v>
                </c:pt>
                <c:pt idx="13">
                  <c:v>0.400588014797847</c:v>
                </c:pt>
                <c:pt idx="14">
                  <c:v>0.40457484340930344</c:v>
                </c:pt>
                <c:pt idx="15">
                  <c:v>0.4087140667131518</c:v>
                </c:pt>
                <c:pt idx="16">
                  <c:v>0.41264282870373958</c:v>
                </c:pt>
                <c:pt idx="17">
                  <c:v>0.4165103804605213</c:v>
                </c:pt>
                <c:pt idx="18">
                  <c:v>0.42036736605574765</c:v>
                </c:pt>
                <c:pt idx="19">
                  <c:v>0.42403433445899164</c:v>
                </c:pt>
                <c:pt idx="20">
                  <c:v>0.42755183185702161</c:v>
                </c:pt>
                <c:pt idx="21">
                  <c:v>0.43105101856780831</c:v>
                </c:pt>
                <c:pt idx="22">
                  <c:v>0.43491597450997888</c:v>
                </c:pt>
                <c:pt idx="23">
                  <c:v>0.43874799950751892</c:v>
                </c:pt>
                <c:pt idx="24">
                  <c:v>0.44205135803021939</c:v>
                </c:pt>
                <c:pt idx="25">
                  <c:v>0.44513912953969614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33.047101993739098</c:v>
                </c:pt>
                <c:pt idx="1">
                  <c:v>34.660401035770896</c:v>
                </c:pt>
                <c:pt idx="2">
                  <c:v>36.004301257828558</c:v>
                </c:pt>
                <c:pt idx="3">
                  <c:v>33.4594650245621</c:v>
                </c:pt>
                <c:pt idx="4">
                  <c:v>37.543373281527032</c:v>
                </c:pt>
                <c:pt idx="5">
                  <c:v>38.192028666192719</c:v>
                </c:pt>
                <c:pt idx="6">
                  <c:v>38.185429057717755</c:v>
                </c:pt>
                <c:pt idx="7">
                  <c:v>35.515632976110233</c:v>
                </c:pt>
                <c:pt idx="8">
                  <c:v>34.373363364972711</c:v>
                </c:pt>
                <c:pt idx="9">
                  <c:v>35.580385663727775</c:v>
                </c:pt>
                <c:pt idx="10">
                  <c:v>35.425663094678747</c:v>
                </c:pt>
                <c:pt idx="11">
                  <c:v>35.072879514678561</c:v>
                </c:pt>
                <c:pt idx="12">
                  <c:v>35.136184253126665</c:v>
                </c:pt>
                <c:pt idx="13">
                  <c:v>35.303617020995404</c:v>
                </c:pt>
                <c:pt idx="14">
                  <c:v>35.523722715981464</c:v>
                </c:pt>
                <c:pt idx="15">
                  <c:v>35.668425838181179</c:v>
                </c:pt>
                <c:pt idx="16">
                  <c:v>35.777300706956019</c:v>
                </c:pt>
                <c:pt idx="17">
                  <c:v>35.854061221100054</c:v>
                </c:pt>
                <c:pt idx="18">
                  <c:v>35.916314499785599</c:v>
                </c:pt>
                <c:pt idx="19">
                  <c:v>35.97367549826798</c:v>
                </c:pt>
                <c:pt idx="20">
                  <c:v>36.021369271294077</c:v>
                </c:pt>
                <c:pt idx="21">
                  <c:v>36.03820186405023</c:v>
                </c:pt>
                <c:pt idx="22">
                  <c:v>36.019518786920202</c:v>
                </c:pt>
                <c:pt idx="23">
                  <c:v>36.025929045897648</c:v>
                </c:pt>
                <c:pt idx="24">
                  <c:v>36.019970346504408</c:v>
                </c:pt>
                <c:pt idx="25">
                  <c:v>35.974621868051543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6.9231858578057945</c:v>
                </c:pt>
                <c:pt idx="1">
                  <c:v>6.7102677372841617</c:v>
                </c:pt>
                <c:pt idx="2">
                  <c:v>6.9414829007994001</c:v>
                </c:pt>
                <c:pt idx="3">
                  <c:v>6.6910573669876907</c:v>
                </c:pt>
                <c:pt idx="4">
                  <c:v>6.6204208341618793</c:v>
                </c:pt>
                <c:pt idx="5">
                  <c:v>7.3731726110686111</c:v>
                </c:pt>
                <c:pt idx="6">
                  <c:v>7.1288238823983399</c:v>
                </c:pt>
                <c:pt idx="7">
                  <c:v>7.8901463917593251</c:v>
                </c:pt>
                <c:pt idx="8">
                  <c:v>8.2421408473710951</c:v>
                </c:pt>
                <c:pt idx="9">
                  <c:v>7.7706311591433126</c:v>
                </c:pt>
                <c:pt idx="10">
                  <c:v>7.9580584235070431</c:v>
                </c:pt>
                <c:pt idx="11">
                  <c:v>8.3942806263090493</c:v>
                </c:pt>
                <c:pt idx="12">
                  <c:v>8.5090048254797583</c:v>
                </c:pt>
                <c:pt idx="13">
                  <c:v>8.6402872775395014</c:v>
                </c:pt>
                <c:pt idx="14">
                  <c:v>8.7905706424951386</c:v>
                </c:pt>
                <c:pt idx="15">
                  <c:v>8.928467998187692</c:v>
                </c:pt>
                <c:pt idx="16">
                  <c:v>9.0525983164145245</c:v>
                </c:pt>
                <c:pt idx="17">
                  <c:v>9.1711766745839789</c:v>
                </c:pt>
                <c:pt idx="18">
                  <c:v>9.2958864400922163</c:v>
                </c:pt>
                <c:pt idx="19">
                  <c:v>9.4297685790243637</c:v>
                </c:pt>
                <c:pt idx="20">
                  <c:v>9.5656103999082465</c:v>
                </c:pt>
                <c:pt idx="21">
                  <c:v>9.7091431220255728</c:v>
                </c:pt>
                <c:pt idx="22">
                  <c:v>9.8509712617629592</c:v>
                </c:pt>
                <c:pt idx="23">
                  <c:v>9.9934592529090871</c:v>
                </c:pt>
                <c:pt idx="24">
                  <c:v>10.132297809102438</c:v>
                </c:pt>
                <c:pt idx="25">
                  <c:v>10.274667021066685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12.558378643544941</c:v>
                </c:pt>
                <c:pt idx="1">
                  <c:v>10.760552375235887</c:v>
                </c:pt>
                <c:pt idx="2">
                  <c:v>11.589482619759243</c:v>
                </c:pt>
                <c:pt idx="3">
                  <c:v>12.459123823215251</c:v>
                </c:pt>
                <c:pt idx="4">
                  <c:v>11.854664437757176</c:v>
                </c:pt>
                <c:pt idx="5">
                  <c:v>12.650863139275931</c:v>
                </c:pt>
                <c:pt idx="6">
                  <c:v>11.872598286309094</c:v>
                </c:pt>
                <c:pt idx="7">
                  <c:v>12.415460373463578</c:v>
                </c:pt>
                <c:pt idx="8">
                  <c:v>12.772026217251918</c:v>
                </c:pt>
                <c:pt idx="9">
                  <c:v>11.318429105248711</c:v>
                </c:pt>
                <c:pt idx="10">
                  <c:v>9.9652693151618816</c:v>
                </c:pt>
                <c:pt idx="11">
                  <c:v>10.540646271647022</c:v>
                </c:pt>
                <c:pt idx="12">
                  <c:v>10.494156961591585</c:v>
                </c:pt>
                <c:pt idx="13">
                  <c:v>10.452361222900628</c:v>
                </c:pt>
                <c:pt idx="14">
                  <c:v>10.422357034105545</c:v>
                </c:pt>
                <c:pt idx="15">
                  <c:v>10.353404550684209</c:v>
                </c:pt>
                <c:pt idx="16">
                  <c:v>10.277342727739848</c:v>
                </c:pt>
                <c:pt idx="17">
                  <c:v>10.187817547770937</c:v>
                </c:pt>
                <c:pt idx="18">
                  <c:v>10.085918326599481</c:v>
                </c:pt>
                <c:pt idx="19">
                  <c:v>9.9928417548156077</c:v>
                </c:pt>
                <c:pt idx="20">
                  <c:v>9.9128606061267934</c:v>
                </c:pt>
                <c:pt idx="21">
                  <c:v>9.8407611238496226</c:v>
                </c:pt>
                <c:pt idx="22">
                  <c:v>9.7701351036703166</c:v>
                </c:pt>
                <c:pt idx="23">
                  <c:v>9.694063273700456</c:v>
                </c:pt>
                <c:pt idx="24">
                  <c:v>9.6254592564397061</c:v>
                </c:pt>
                <c:pt idx="25">
                  <c:v>9.5673759778882399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13.473970585685331</c:v>
                </c:pt>
                <c:pt idx="1">
                  <c:v>14.015041592641916</c:v>
                </c:pt>
                <c:pt idx="2">
                  <c:v>12.695189211785824</c:v>
                </c:pt>
                <c:pt idx="3">
                  <c:v>14.215150664409803</c:v>
                </c:pt>
                <c:pt idx="4">
                  <c:v>13.053385729532501</c:v>
                </c:pt>
                <c:pt idx="5">
                  <c:v>12.482651925944264</c:v>
                </c:pt>
                <c:pt idx="6">
                  <c:v>13.759140868909046</c:v>
                </c:pt>
                <c:pt idx="7">
                  <c:v>14.033154709568004</c:v>
                </c:pt>
                <c:pt idx="8">
                  <c:v>16.130323720275076</c:v>
                </c:pt>
                <c:pt idx="9">
                  <c:v>14.950081885138953</c:v>
                </c:pt>
                <c:pt idx="10">
                  <c:v>13.213837955799484</c:v>
                </c:pt>
                <c:pt idx="11">
                  <c:v>13.181585417417843</c:v>
                </c:pt>
                <c:pt idx="12">
                  <c:v>13.105575087848806</c:v>
                </c:pt>
                <c:pt idx="13">
                  <c:v>13.075043512695336</c:v>
                </c:pt>
                <c:pt idx="14">
                  <c:v>13.071295580119907</c:v>
                </c:pt>
                <c:pt idx="15">
                  <c:v>13.03329971941767</c:v>
                </c:pt>
                <c:pt idx="16">
                  <c:v>12.984048054069634</c:v>
                </c:pt>
                <c:pt idx="17">
                  <c:v>12.92390101172332</c:v>
                </c:pt>
                <c:pt idx="18">
                  <c:v>12.85636409760923</c:v>
                </c:pt>
                <c:pt idx="19">
                  <c:v>12.791823857708879</c:v>
                </c:pt>
                <c:pt idx="20">
                  <c:v>12.728339325102285</c:v>
                </c:pt>
                <c:pt idx="21">
                  <c:v>12.684088898589406</c:v>
                </c:pt>
                <c:pt idx="22">
                  <c:v>12.651676316347226</c:v>
                </c:pt>
                <c:pt idx="23">
                  <c:v>12.608425462690629</c:v>
                </c:pt>
                <c:pt idx="24">
                  <c:v>12.562329783006389</c:v>
                </c:pt>
                <c:pt idx="25">
                  <c:v>12.518189728884494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5.9947739577591932</c:v>
                </c:pt>
                <c:pt idx="1">
                  <c:v>5.8172172716512884</c:v>
                </c:pt>
                <c:pt idx="2">
                  <c:v>5.7232466099628478</c:v>
                </c:pt>
                <c:pt idx="3">
                  <c:v>6.0146888554543292</c:v>
                </c:pt>
                <c:pt idx="4">
                  <c:v>6.668668233014837</c:v>
                </c:pt>
                <c:pt idx="5">
                  <c:v>6.5728027301422669</c:v>
                </c:pt>
                <c:pt idx="6">
                  <c:v>6.4120354207904402</c:v>
                </c:pt>
                <c:pt idx="7">
                  <c:v>6.1048825825574475</c:v>
                </c:pt>
                <c:pt idx="8">
                  <c:v>6.5678550661848778</c:v>
                </c:pt>
                <c:pt idx="9">
                  <c:v>5.8659466094225037</c:v>
                </c:pt>
                <c:pt idx="10">
                  <c:v>5.0263351470846311</c:v>
                </c:pt>
                <c:pt idx="11">
                  <c:v>8.5594723917057323</c:v>
                </c:pt>
                <c:pt idx="12">
                  <c:v>8.6918512361264408</c:v>
                </c:pt>
                <c:pt idx="13">
                  <c:v>8.8309354731453151</c:v>
                </c:pt>
                <c:pt idx="14">
                  <c:v>9.000113455289366</c:v>
                </c:pt>
                <c:pt idx="15">
                  <c:v>9.1611126969636292</c:v>
                </c:pt>
                <c:pt idx="16">
                  <c:v>9.3232147311790019</c:v>
                </c:pt>
                <c:pt idx="17">
                  <c:v>9.4958180171828612</c:v>
                </c:pt>
                <c:pt idx="18">
                  <c:v>9.644931837755939</c:v>
                </c:pt>
                <c:pt idx="19">
                  <c:v>9.7976167338521414</c:v>
                </c:pt>
                <c:pt idx="20">
                  <c:v>9.9565453684870313</c:v>
                </c:pt>
                <c:pt idx="21">
                  <c:v>10.113854909288374</c:v>
                </c:pt>
                <c:pt idx="22">
                  <c:v>10.26728178247655</c:v>
                </c:pt>
                <c:pt idx="23">
                  <c:v>10.421304637764589</c:v>
                </c:pt>
                <c:pt idx="24">
                  <c:v>10.577089836402532</c:v>
                </c:pt>
                <c:pt idx="25">
                  <c:v>10.737020474933775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45.515695450638397</c:v>
                </c:pt>
                <c:pt idx="1">
                  <c:v>44.541372672226885</c:v>
                </c:pt>
                <c:pt idx="2">
                  <c:v>42.323564872342658</c:v>
                </c:pt>
                <c:pt idx="3">
                  <c:v>44.968204949266365</c:v>
                </c:pt>
                <c:pt idx="4">
                  <c:v>44.226185864686606</c:v>
                </c:pt>
                <c:pt idx="5">
                  <c:v>46.590352526864827</c:v>
                </c:pt>
                <c:pt idx="6">
                  <c:v>45.633707025344833</c:v>
                </c:pt>
                <c:pt idx="7">
                  <c:v>51.098263396865804</c:v>
                </c:pt>
                <c:pt idx="8">
                  <c:v>47.963759838080676</c:v>
                </c:pt>
                <c:pt idx="9">
                  <c:v>47.186787523679698</c:v>
                </c:pt>
                <c:pt idx="10">
                  <c:v>44.177830866667556</c:v>
                </c:pt>
                <c:pt idx="11">
                  <c:v>40.474810741185088</c:v>
                </c:pt>
                <c:pt idx="12">
                  <c:v>40.05183179065682</c:v>
                </c:pt>
                <c:pt idx="13">
                  <c:v>39.954178742087834</c:v>
                </c:pt>
                <c:pt idx="14">
                  <c:v>40.031165869359675</c:v>
                </c:pt>
                <c:pt idx="15">
                  <c:v>40.092991344141538</c:v>
                </c:pt>
                <c:pt idx="16">
                  <c:v>40.1326329206574</c:v>
                </c:pt>
                <c:pt idx="17">
                  <c:v>40.141640579531767</c:v>
                </c:pt>
                <c:pt idx="18">
                  <c:v>40.167090957379656</c:v>
                </c:pt>
                <c:pt idx="19">
                  <c:v>40.180161814120645</c:v>
                </c:pt>
                <c:pt idx="20">
                  <c:v>40.186376664830192</c:v>
                </c:pt>
                <c:pt idx="21">
                  <c:v>40.178115035886393</c:v>
                </c:pt>
                <c:pt idx="22">
                  <c:v>40.184871459554877</c:v>
                </c:pt>
                <c:pt idx="23">
                  <c:v>40.169040770356816</c:v>
                </c:pt>
                <c:pt idx="24">
                  <c:v>40.129614115693059</c:v>
                </c:pt>
                <c:pt idx="25">
                  <c:v>40.06346461476538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26.699907216578332</c:v>
                </c:pt>
                <c:pt idx="1">
                  <c:v>28.384276376917931</c:v>
                </c:pt>
                <c:pt idx="2">
                  <c:v>28.370860777004474</c:v>
                </c:pt>
                <c:pt idx="3">
                  <c:v>29.795286095802915</c:v>
                </c:pt>
                <c:pt idx="4">
                  <c:v>28.914486912764971</c:v>
                </c:pt>
                <c:pt idx="5">
                  <c:v>30.745709137772344</c:v>
                </c:pt>
                <c:pt idx="6">
                  <c:v>28.76573851329702</c:v>
                </c:pt>
                <c:pt idx="7">
                  <c:v>30.484962868666123</c:v>
                </c:pt>
                <c:pt idx="8">
                  <c:v>32.665102271387369</c:v>
                </c:pt>
                <c:pt idx="9">
                  <c:v>36.15627280207687</c:v>
                </c:pt>
                <c:pt idx="10">
                  <c:v>35.717306495091748</c:v>
                </c:pt>
                <c:pt idx="11">
                  <c:v>32.282854949568922</c:v>
                </c:pt>
                <c:pt idx="12">
                  <c:v>32.555949830190471</c:v>
                </c:pt>
                <c:pt idx="13">
                  <c:v>32.987283162948955</c:v>
                </c:pt>
                <c:pt idx="14">
                  <c:v>33.525216693399379</c:v>
                </c:pt>
                <c:pt idx="15">
                  <c:v>34.015659730481005</c:v>
                </c:pt>
                <c:pt idx="16">
                  <c:v>34.472993601196656</c:v>
                </c:pt>
                <c:pt idx="17">
                  <c:v>34.944482179120016</c:v>
                </c:pt>
                <c:pt idx="18">
                  <c:v>35.430312396692649</c:v>
                </c:pt>
                <c:pt idx="19">
                  <c:v>35.91336616549394</c:v>
                </c:pt>
                <c:pt idx="20">
                  <c:v>36.409591542403248</c:v>
                </c:pt>
                <c:pt idx="21">
                  <c:v>36.944328078112157</c:v>
                </c:pt>
                <c:pt idx="22">
                  <c:v>37.505701989119132</c:v>
                </c:pt>
                <c:pt idx="23">
                  <c:v>38.012034546049314</c:v>
                </c:pt>
                <c:pt idx="24">
                  <c:v>38.516969464390826</c:v>
                </c:pt>
                <c:pt idx="25">
                  <c:v>38.852334509666704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80.07275221790681</c:v>
                </c:pt>
                <c:pt idx="1">
                  <c:v>74.553982695864221</c:v>
                </c:pt>
                <c:pt idx="2">
                  <c:v>77.133576035618219</c:v>
                </c:pt>
                <c:pt idx="3">
                  <c:v>75.611640304690312</c:v>
                </c:pt>
                <c:pt idx="4">
                  <c:v>77.113178032464887</c:v>
                </c:pt>
                <c:pt idx="5">
                  <c:v>81.439772092648766</c:v>
                </c:pt>
                <c:pt idx="6">
                  <c:v>80.937283148618107</c:v>
                </c:pt>
                <c:pt idx="7">
                  <c:v>81.731085203388631</c:v>
                </c:pt>
                <c:pt idx="8">
                  <c:v>86.388785656217522</c:v>
                </c:pt>
                <c:pt idx="9">
                  <c:v>86.648738078618834</c:v>
                </c:pt>
                <c:pt idx="10">
                  <c:v>92.90214616280845</c:v>
                </c:pt>
                <c:pt idx="11">
                  <c:v>94.246837991636809</c:v>
                </c:pt>
                <c:pt idx="12">
                  <c:v>95.582547535957659</c:v>
                </c:pt>
                <c:pt idx="13">
                  <c:v>96.843902308293394</c:v>
                </c:pt>
                <c:pt idx="14">
                  <c:v>98.279915869618321</c:v>
                </c:pt>
                <c:pt idx="15">
                  <c:v>99.473636991752912</c:v>
                </c:pt>
                <c:pt idx="16">
                  <c:v>100.61111137998165</c:v>
                </c:pt>
                <c:pt idx="17">
                  <c:v>101.75856028195929</c:v>
                </c:pt>
                <c:pt idx="18">
                  <c:v>102.89909918299898</c:v>
                </c:pt>
                <c:pt idx="19">
                  <c:v>104.0385006467944</c:v>
                </c:pt>
                <c:pt idx="20">
                  <c:v>105.22907260228673</c:v>
                </c:pt>
                <c:pt idx="21">
                  <c:v>106.46595893000121</c:v>
                </c:pt>
                <c:pt idx="22">
                  <c:v>107.69044419036926</c:v>
                </c:pt>
                <c:pt idx="23">
                  <c:v>108.91686754976831</c:v>
                </c:pt>
                <c:pt idx="24">
                  <c:v>110.13233231024509</c:v>
                </c:pt>
                <c:pt idx="25">
                  <c:v>111.29499014423035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46.241109163914651</c:v>
                </c:pt>
                <c:pt idx="1">
                  <c:v>44.252277071656721</c:v>
                </c:pt>
                <c:pt idx="2">
                  <c:v>44.72185527556681</c:v>
                </c:pt>
                <c:pt idx="3">
                  <c:v>43.996603056160822</c:v>
                </c:pt>
                <c:pt idx="4">
                  <c:v>43.71664482042867</c:v>
                </c:pt>
                <c:pt idx="5">
                  <c:v>45.636474997268905</c:v>
                </c:pt>
                <c:pt idx="6">
                  <c:v>44.683672441363385</c:v>
                </c:pt>
                <c:pt idx="7">
                  <c:v>45.963692056120536</c:v>
                </c:pt>
                <c:pt idx="8">
                  <c:v>48.182451538009587</c:v>
                </c:pt>
                <c:pt idx="9">
                  <c:v>47.825194050067751</c:v>
                </c:pt>
                <c:pt idx="10">
                  <c:v>50.153326870871446</c:v>
                </c:pt>
                <c:pt idx="11">
                  <c:v>51.942740110375347</c:v>
                </c:pt>
                <c:pt idx="12">
                  <c:v>52.406164874822544</c:v>
                </c:pt>
                <c:pt idx="13">
                  <c:v>53.026044359832014</c:v>
                </c:pt>
                <c:pt idx="14">
                  <c:v>53.761286821307884</c:v>
                </c:pt>
                <c:pt idx="15">
                  <c:v>54.40418135624131</c:v>
                </c:pt>
                <c:pt idx="16">
                  <c:v>55.007868389564841</c:v>
                </c:pt>
                <c:pt idx="17">
                  <c:v>55.611667608126247</c:v>
                </c:pt>
                <c:pt idx="18">
                  <c:v>56.236108939231713</c:v>
                </c:pt>
                <c:pt idx="19">
                  <c:v>56.840446561890559</c:v>
                </c:pt>
                <c:pt idx="20">
                  <c:v>57.4907415212312</c:v>
                </c:pt>
                <c:pt idx="21">
                  <c:v>58.140849218561442</c:v>
                </c:pt>
                <c:pt idx="22">
                  <c:v>58.795534238806937</c:v>
                </c:pt>
                <c:pt idx="23">
                  <c:v>59.469914318569678</c:v>
                </c:pt>
                <c:pt idx="24">
                  <c:v>60.144229115281334</c:v>
                </c:pt>
                <c:pt idx="25">
                  <c:v>60.871128139160938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52.070350720212829</c:v>
                </c:pt>
                <c:pt idx="1">
                  <c:v>49.338110612149706</c:v>
                </c:pt>
                <c:pt idx="2">
                  <c:v>48.518192433302296</c:v>
                </c:pt>
                <c:pt idx="3">
                  <c:v>46.300474172034988</c:v>
                </c:pt>
                <c:pt idx="4">
                  <c:v>47.950804284975476</c:v>
                </c:pt>
                <c:pt idx="5">
                  <c:v>49.759946487493266</c:v>
                </c:pt>
                <c:pt idx="6">
                  <c:v>47.566185378863864</c:v>
                </c:pt>
                <c:pt idx="7">
                  <c:v>47.147402442371643</c:v>
                </c:pt>
                <c:pt idx="8">
                  <c:v>48.085343880812331</c:v>
                </c:pt>
                <c:pt idx="9">
                  <c:v>45.654474347858766</c:v>
                </c:pt>
                <c:pt idx="10">
                  <c:v>47.392389227589192</c:v>
                </c:pt>
                <c:pt idx="11">
                  <c:v>48.715512636477328</c:v>
                </c:pt>
                <c:pt idx="12">
                  <c:v>48.673650634772308</c:v>
                </c:pt>
                <c:pt idx="13">
                  <c:v>48.659659479706548</c:v>
                </c:pt>
                <c:pt idx="14">
                  <c:v>48.748397676834053</c:v>
                </c:pt>
                <c:pt idx="15">
                  <c:v>48.760748105837166</c:v>
                </c:pt>
                <c:pt idx="16">
                  <c:v>48.674969371295674</c:v>
                </c:pt>
                <c:pt idx="17">
                  <c:v>48.548204697601086</c:v>
                </c:pt>
                <c:pt idx="18">
                  <c:v>48.380411925506593</c:v>
                </c:pt>
                <c:pt idx="19">
                  <c:v>48.245254834459594</c:v>
                </c:pt>
                <c:pt idx="20">
                  <c:v>48.088679195592519</c:v>
                </c:pt>
                <c:pt idx="21">
                  <c:v>47.809496313475911</c:v>
                </c:pt>
                <c:pt idx="22">
                  <c:v>47.505722781938076</c:v>
                </c:pt>
                <c:pt idx="23">
                  <c:v>47.286000728158427</c:v>
                </c:pt>
                <c:pt idx="24">
                  <c:v>47.071803135440319</c:v>
                </c:pt>
                <c:pt idx="25">
                  <c:v>47.12206057262194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44.881980140202501</c:v>
                </c:pt>
                <c:pt idx="1">
                  <c:v>46.150379046545055</c:v>
                </c:pt>
                <c:pt idx="2">
                  <c:v>38.945059842365353</c:v>
                </c:pt>
                <c:pt idx="3">
                  <c:v>42.568895771791084</c:v>
                </c:pt>
                <c:pt idx="4">
                  <c:v>42.965660744222774</c:v>
                </c:pt>
                <c:pt idx="5">
                  <c:v>42.149852585469745</c:v>
                </c:pt>
                <c:pt idx="6">
                  <c:v>38.735530894497622</c:v>
                </c:pt>
                <c:pt idx="7">
                  <c:v>40.976339919617054</c:v>
                </c:pt>
                <c:pt idx="8">
                  <c:v>41.351393371203756</c:v>
                </c:pt>
                <c:pt idx="9">
                  <c:v>41.270591165410103</c:v>
                </c:pt>
                <c:pt idx="10">
                  <c:v>35.850470638548153</c:v>
                </c:pt>
                <c:pt idx="11">
                  <c:v>35.791670273810524</c:v>
                </c:pt>
                <c:pt idx="12">
                  <c:v>35.579585999085602</c:v>
                </c:pt>
                <c:pt idx="13">
                  <c:v>35.371023021607925</c:v>
                </c:pt>
                <c:pt idx="14">
                  <c:v>35.281673873638169</c:v>
                </c:pt>
                <c:pt idx="15">
                  <c:v>35.196267510121316</c:v>
                </c:pt>
                <c:pt idx="16">
                  <c:v>35.068719362932484</c:v>
                </c:pt>
                <c:pt idx="17">
                  <c:v>34.901993022155118</c:v>
                </c:pt>
                <c:pt idx="18">
                  <c:v>34.750510823056516</c:v>
                </c:pt>
                <c:pt idx="19">
                  <c:v>34.593514570788372</c:v>
                </c:pt>
                <c:pt idx="20">
                  <c:v>34.44544998422181</c:v>
                </c:pt>
                <c:pt idx="21">
                  <c:v>34.301038366286328</c:v>
                </c:pt>
                <c:pt idx="22">
                  <c:v>34.148575463073378</c:v>
                </c:pt>
                <c:pt idx="23">
                  <c:v>33.974122135647555</c:v>
                </c:pt>
                <c:pt idx="24">
                  <c:v>33.804463379970514</c:v>
                </c:pt>
                <c:pt idx="25">
                  <c:v>33.579883687337016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40.137794052012367</c:v>
                </c:pt>
                <c:pt idx="1">
                  <c:v>36.798121512055289</c:v>
                </c:pt>
                <c:pt idx="2">
                  <c:v>37.887188163664412</c:v>
                </c:pt>
                <c:pt idx="3">
                  <c:v>38.709409915623979</c:v>
                </c:pt>
                <c:pt idx="4">
                  <c:v>40.576526824462768</c:v>
                </c:pt>
                <c:pt idx="5">
                  <c:v>41.816373099858595</c:v>
                </c:pt>
                <c:pt idx="6">
                  <c:v>40.477855081890347</c:v>
                </c:pt>
                <c:pt idx="7">
                  <c:v>41.75597707951183</c:v>
                </c:pt>
                <c:pt idx="8">
                  <c:v>42.842454228233215</c:v>
                </c:pt>
                <c:pt idx="9">
                  <c:v>41.200467609606498</c:v>
                </c:pt>
                <c:pt idx="10">
                  <c:v>41.735365802191723</c:v>
                </c:pt>
                <c:pt idx="11">
                  <c:v>40.75870907518771</c:v>
                </c:pt>
                <c:pt idx="12">
                  <c:v>40.955496970341272</c:v>
                </c:pt>
                <c:pt idx="13">
                  <c:v>41.207664418247212</c:v>
                </c:pt>
                <c:pt idx="14">
                  <c:v>41.527283767851188</c:v>
                </c:pt>
                <c:pt idx="15">
                  <c:v>41.740804157990354</c:v>
                </c:pt>
                <c:pt idx="16">
                  <c:v>41.904200438012154</c:v>
                </c:pt>
                <c:pt idx="17">
                  <c:v>42.038677159145401</c:v>
                </c:pt>
                <c:pt idx="18">
                  <c:v>42.194050573291399</c:v>
                </c:pt>
                <c:pt idx="19">
                  <c:v>42.33102898278355</c:v>
                </c:pt>
                <c:pt idx="20">
                  <c:v>42.503363518515734</c:v>
                </c:pt>
                <c:pt idx="21">
                  <c:v>42.692164139873022</c:v>
                </c:pt>
                <c:pt idx="22">
                  <c:v>42.899566625960972</c:v>
                </c:pt>
                <c:pt idx="23">
                  <c:v>43.110838278487435</c:v>
                </c:pt>
                <c:pt idx="24">
                  <c:v>43.324441447523839</c:v>
                </c:pt>
                <c:pt idx="25">
                  <c:v>43.518263261393137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39.970287851544896</c:v>
                </c:pt>
                <c:pt idx="1">
                  <c:v>41.370668773055058</c:v>
                </c:pt>
                <c:pt idx="2">
                  <c:v>42.945784158627959</c:v>
                </c:pt>
                <c:pt idx="3">
                  <c:v>40.150522391549792</c:v>
                </c:pt>
                <c:pt idx="4">
                  <c:v>44.163794115688908</c:v>
                </c:pt>
                <c:pt idx="5">
                  <c:v>45.56520127726133</c:v>
                </c:pt>
                <c:pt idx="6">
                  <c:v>45.314252940116091</c:v>
                </c:pt>
                <c:pt idx="7">
                  <c:v>43.405779367869556</c:v>
                </c:pt>
                <c:pt idx="8">
                  <c:v>42.615504212343808</c:v>
                </c:pt>
                <c:pt idx="9">
                  <c:v>43.351016822871088</c:v>
                </c:pt>
                <c:pt idx="10">
                  <c:v>43.383721518185787</c:v>
                </c:pt>
                <c:pt idx="11">
                  <c:v>43.467160140987609</c:v>
                </c:pt>
                <c:pt idx="12">
                  <c:v>43.645189078606421</c:v>
                </c:pt>
                <c:pt idx="13">
                  <c:v>43.943904298534903</c:v>
                </c:pt>
                <c:pt idx="14">
                  <c:v>44.314293358476604</c:v>
                </c:pt>
                <c:pt idx="15">
                  <c:v>44.596893836368871</c:v>
                </c:pt>
                <c:pt idx="16">
                  <c:v>44.829899023370544</c:v>
                </c:pt>
                <c:pt idx="17">
                  <c:v>45.025237895684029</c:v>
                </c:pt>
                <c:pt idx="18">
                  <c:v>45.212200939877818</c:v>
                </c:pt>
                <c:pt idx="19">
                  <c:v>45.403444077292342</c:v>
                </c:pt>
                <c:pt idx="20">
                  <c:v>45.586979671202322</c:v>
                </c:pt>
                <c:pt idx="21">
                  <c:v>45.747344986075802</c:v>
                </c:pt>
                <c:pt idx="22">
                  <c:v>45.870490048683159</c:v>
                </c:pt>
                <c:pt idx="23">
                  <c:v>46.019388298806732</c:v>
                </c:pt>
                <c:pt idx="24">
                  <c:v>46.152268155606848</c:v>
                </c:pt>
                <c:pt idx="25">
                  <c:v>46.249288889118226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26.03234922923027</c:v>
                </c:pt>
                <c:pt idx="1">
                  <c:v>24.775593967877803</c:v>
                </c:pt>
                <c:pt idx="2">
                  <c:v>24.284671831545069</c:v>
                </c:pt>
                <c:pt idx="3">
                  <c:v>26.674274487625055</c:v>
                </c:pt>
                <c:pt idx="4">
                  <c:v>24.908050167289677</c:v>
                </c:pt>
                <c:pt idx="5">
                  <c:v>25.133515065220195</c:v>
                </c:pt>
                <c:pt idx="6">
                  <c:v>25.631739155218142</c:v>
                </c:pt>
                <c:pt idx="7">
                  <c:v>26.448615083031584</c:v>
                </c:pt>
                <c:pt idx="8">
                  <c:v>28.902349937526992</c:v>
                </c:pt>
                <c:pt idx="9">
                  <c:v>26.268510990387664</c:v>
                </c:pt>
                <c:pt idx="10">
                  <c:v>23.179107270961367</c:v>
                </c:pt>
                <c:pt idx="11">
                  <c:v>23.722231689064863</c:v>
                </c:pt>
                <c:pt idx="12">
                  <c:v>23.599732049440391</c:v>
                </c:pt>
                <c:pt idx="13">
                  <c:v>23.527404735595965</c:v>
                </c:pt>
                <c:pt idx="14">
                  <c:v>23.493652614225454</c:v>
                </c:pt>
                <c:pt idx="15">
                  <c:v>23.38670427010188</c:v>
                </c:pt>
                <c:pt idx="16">
                  <c:v>23.261390781809482</c:v>
                </c:pt>
                <c:pt idx="17">
                  <c:v>23.111718559494257</c:v>
                </c:pt>
                <c:pt idx="18">
                  <c:v>22.942282424208713</c:v>
                </c:pt>
                <c:pt idx="19">
                  <c:v>22.784665612524485</c:v>
                </c:pt>
                <c:pt idx="20">
                  <c:v>22.641199931229078</c:v>
                </c:pt>
                <c:pt idx="21">
                  <c:v>22.524850022439029</c:v>
                </c:pt>
                <c:pt idx="22">
                  <c:v>22.421811420017541</c:v>
                </c:pt>
                <c:pt idx="23">
                  <c:v>22.302488736391084</c:v>
                </c:pt>
                <c:pt idx="24">
                  <c:v>22.187789039446095</c:v>
                </c:pt>
                <c:pt idx="25">
                  <c:v>22.085565706772734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51.51046940839759</c:v>
                </c:pt>
                <c:pt idx="1">
                  <c:v>50.358589943878172</c:v>
                </c:pt>
                <c:pt idx="2">
                  <c:v>48.046811482305507</c:v>
                </c:pt>
                <c:pt idx="3">
                  <c:v>50.982893804720696</c:v>
                </c:pt>
                <c:pt idx="4">
                  <c:v>50.89485409770144</c:v>
                </c:pt>
                <c:pt idx="5">
                  <c:v>53.163155257007091</c:v>
                </c:pt>
                <c:pt idx="6">
                  <c:v>52.045742446135272</c:v>
                </c:pt>
                <c:pt idx="7">
                  <c:v>57.203145979423255</c:v>
                </c:pt>
                <c:pt idx="8">
                  <c:v>54.531614904265552</c:v>
                </c:pt>
                <c:pt idx="9">
                  <c:v>53.052734133102199</c:v>
                </c:pt>
                <c:pt idx="10">
                  <c:v>49.204166013752186</c:v>
                </c:pt>
                <c:pt idx="11">
                  <c:v>49.03428313289082</c:v>
                </c:pt>
                <c:pt idx="12">
                  <c:v>48.743683026783259</c:v>
                </c:pt>
                <c:pt idx="13">
                  <c:v>48.785114215233151</c:v>
                </c:pt>
                <c:pt idx="14">
                  <c:v>49.031279324649041</c:v>
                </c:pt>
                <c:pt idx="15">
                  <c:v>49.254104041105165</c:v>
                </c:pt>
                <c:pt idx="16">
                  <c:v>49.4558476518364</c:v>
                </c:pt>
                <c:pt idx="17">
                  <c:v>49.63745859671463</c:v>
                </c:pt>
                <c:pt idx="18">
                  <c:v>49.812022795135597</c:v>
                </c:pt>
                <c:pt idx="19">
                  <c:v>49.97777854797279</c:v>
                </c:pt>
                <c:pt idx="20">
                  <c:v>50.14292203331722</c:v>
                </c:pt>
                <c:pt idx="21">
                  <c:v>50.29196994517477</c:v>
                </c:pt>
                <c:pt idx="22">
                  <c:v>50.452153242031429</c:v>
                </c:pt>
                <c:pt idx="23">
                  <c:v>50.590345408121408</c:v>
                </c:pt>
                <c:pt idx="24">
                  <c:v>50.706703952095594</c:v>
                </c:pt>
                <c:pt idx="25">
                  <c:v>50.800485089699151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26.699907216578332</c:v>
                </c:pt>
                <c:pt idx="1">
                  <c:v>28.384276376917931</c:v>
                </c:pt>
                <c:pt idx="2">
                  <c:v>28.370860777004474</c:v>
                </c:pt>
                <c:pt idx="3">
                  <c:v>29.795286095802915</c:v>
                </c:pt>
                <c:pt idx="4">
                  <c:v>28.914486912764971</c:v>
                </c:pt>
                <c:pt idx="5">
                  <c:v>30.745709137772344</c:v>
                </c:pt>
                <c:pt idx="6">
                  <c:v>28.76573851329702</c:v>
                </c:pt>
                <c:pt idx="7">
                  <c:v>30.484962868666123</c:v>
                </c:pt>
                <c:pt idx="8">
                  <c:v>32.665102271387369</c:v>
                </c:pt>
                <c:pt idx="9">
                  <c:v>36.15627280207687</c:v>
                </c:pt>
                <c:pt idx="10">
                  <c:v>35.717306495091748</c:v>
                </c:pt>
                <c:pt idx="11">
                  <c:v>32.282854949568922</c:v>
                </c:pt>
                <c:pt idx="12">
                  <c:v>32.555949830190471</c:v>
                </c:pt>
                <c:pt idx="13">
                  <c:v>32.987283162948955</c:v>
                </c:pt>
                <c:pt idx="14">
                  <c:v>33.525216693399379</c:v>
                </c:pt>
                <c:pt idx="15">
                  <c:v>34.015659730481005</c:v>
                </c:pt>
                <c:pt idx="16">
                  <c:v>34.472993601196656</c:v>
                </c:pt>
                <c:pt idx="17">
                  <c:v>34.944482179120016</c:v>
                </c:pt>
                <c:pt idx="18">
                  <c:v>35.430312396692649</c:v>
                </c:pt>
                <c:pt idx="19">
                  <c:v>35.91336616549394</c:v>
                </c:pt>
                <c:pt idx="20">
                  <c:v>36.409591542403248</c:v>
                </c:pt>
                <c:pt idx="21">
                  <c:v>36.944328078112157</c:v>
                </c:pt>
                <c:pt idx="22">
                  <c:v>37.505701989119132</c:v>
                </c:pt>
                <c:pt idx="23">
                  <c:v>38.012034546049314</c:v>
                </c:pt>
                <c:pt idx="24">
                  <c:v>38.516969464390826</c:v>
                </c:pt>
                <c:pt idx="25">
                  <c:v>38.852334509666704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80.07275221790681</c:v>
                </c:pt>
                <c:pt idx="1">
                  <c:v>74.553982695864221</c:v>
                </c:pt>
                <c:pt idx="2">
                  <c:v>77.133576035618219</c:v>
                </c:pt>
                <c:pt idx="3">
                  <c:v>75.611640304690312</c:v>
                </c:pt>
                <c:pt idx="4">
                  <c:v>77.113178032464887</c:v>
                </c:pt>
                <c:pt idx="5">
                  <c:v>81.439772092648766</c:v>
                </c:pt>
                <c:pt idx="6">
                  <c:v>80.937283148618107</c:v>
                </c:pt>
                <c:pt idx="7">
                  <c:v>81.731085203388631</c:v>
                </c:pt>
                <c:pt idx="8">
                  <c:v>86.388785656217522</c:v>
                </c:pt>
                <c:pt idx="9">
                  <c:v>86.648738078618834</c:v>
                </c:pt>
                <c:pt idx="10">
                  <c:v>92.90214616280845</c:v>
                </c:pt>
                <c:pt idx="11">
                  <c:v>94.246837991636809</c:v>
                </c:pt>
                <c:pt idx="12">
                  <c:v>95.582547535957659</c:v>
                </c:pt>
                <c:pt idx="13">
                  <c:v>96.843902308293394</c:v>
                </c:pt>
                <c:pt idx="14">
                  <c:v>98.279915869618321</c:v>
                </c:pt>
                <c:pt idx="15">
                  <c:v>99.473636991752912</c:v>
                </c:pt>
                <c:pt idx="16">
                  <c:v>100.61111137998165</c:v>
                </c:pt>
                <c:pt idx="17">
                  <c:v>101.75856028195929</c:v>
                </c:pt>
                <c:pt idx="18">
                  <c:v>102.89909918299898</c:v>
                </c:pt>
                <c:pt idx="19">
                  <c:v>104.0385006467944</c:v>
                </c:pt>
                <c:pt idx="20">
                  <c:v>105.22907260228673</c:v>
                </c:pt>
                <c:pt idx="21">
                  <c:v>106.46595893000121</c:v>
                </c:pt>
                <c:pt idx="22">
                  <c:v>107.69044419036926</c:v>
                </c:pt>
                <c:pt idx="23">
                  <c:v>108.91686754976831</c:v>
                </c:pt>
                <c:pt idx="24">
                  <c:v>110.13233231024509</c:v>
                </c:pt>
                <c:pt idx="25">
                  <c:v>111.29499014423035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46.241109163914651</c:v>
                </c:pt>
                <c:pt idx="1">
                  <c:v>44.252277071656721</c:v>
                </c:pt>
                <c:pt idx="2">
                  <c:v>44.72185527556681</c:v>
                </c:pt>
                <c:pt idx="3">
                  <c:v>43.996603056160822</c:v>
                </c:pt>
                <c:pt idx="4">
                  <c:v>43.71664482042867</c:v>
                </c:pt>
                <c:pt idx="5">
                  <c:v>45.636474997268905</c:v>
                </c:pt>
                <c:pt idx="6">
                  <c:v>44.683672441363385</c:v>
                </c:pt>
                <c:pt idx="7">
                  <c:v>45.963692056120536</c:v>
                </c:pt>
                <c:pt idx="8">
                  <c:v>48.182451538009587</c:v>
                </c:pt>
                <c:pt idx="9">
                  <c:v>47.825194050067751</c:v>
                </c:pt>
                <c:pt idx="10">
                  <c:v>50.153326870871446</c:v>
                </c:pt>
                <c:pt idx="11">
                  <c:v>51.942740110375347</c:v>
                </c:pt>
                <c:pt idx="12">
                  <c:v>52.406164874822544</c:v>
                </c:pt>
                <c:pt idx="13">
                  <c:v>53.026044359832014</c:v>
                </c:pt>
                <c:pt idx="14">
                  <c:v>53.761286821307884</c:v>
                </c:pt>
                <c:pt idx="15">
                  <c:v>54.40418135624131</c:v>
                </c:pt>
                <c:pt idx="16">
                  <c:v>55.007868389564841</c:v>
                </c:pt>
                <c:pt idx="17">
                  <c:v>55.611667608126247</c:v>
                </c:pt>
                <c:pt idx="18">
                  <c:v>56.236108939231713</c:v>
                </c:pt>
                <c:pt idx="19">
                  <c:v>56.840446561890559</c:v>
                </c:pt>
                <c:pt idx="20">
                  <c:v>57.4907415212312</c:v>
                </c:pt>
                <c:pt idx="21">
                  <c:v>58.140849218561442</c:v>
                </c:pt>
                <c:pt idx="22">
                  <c:v>58.795534238806937</c:v>
                </c:pt>
                <c:pt idx="23">
                  <c:v>59.469914318569678</c:v>
                </c:pt>
                <c:pt idx="24">
                  <c:v>60.144229115281334</c:v>
                </c:pt>
                <c:pt idx="25">
                  <c:v>60.871128139160938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52.070350720212829</c:v>
                </c:pt>
                <c:pt idx="1">
                  <c:v>49.338110612149706</c:v>
                </c:pt>
                <c:pt idx="2">
                  <c:v>48.518192433302296</c:v>
                </c:pt>
                <c:pt idx="3">
                  <c:v>46.300474172034988</c:v>
                </c:pt>
                <c:pt idx="4">
                  <c:v>47.950804284975476</c:v>
                </c:pt>
                <c:pt idx="5">
                  <c:v>49.759946487493266</c:v>
                </c:pt>
                <c:pt idx="6">
                  <c:v>47.566185378863864</c:v>
                </c:pt>
                <c:pt idx="7">
                  <c:v>47.147402442371643</c:v>
                </c:pt>
                <c:pt idx="8">
                  <c:v>48.085343880812331</c:v>
                </c:pt>
                <c:pt idx="9">
                  <c:v>45.654474347858766</c:v>
                </c:pt>
                <c:pt idx="10">
                  <c:v>47.392389227589192</c:v>
                </c:pt>
                <c:pt idx="11">
                  <c:v>48.715512636477328</c:v>
                </c:pt>
                <c:pt idx="12">
                  <c:v>48.673650634772308</c:v>
                </c:pt>
                <c:pt idx="13">
                  <c:v>48.659659479706548</c:v>
                </c:pt>
                <c:pt idx="14">
                  <c:v>48.748397676834053</c:v>
                </c:pt>
                <c:pt idx="15">
                  <c:v>48.760748105837166</c:v>
                </c:pt>
                <c:pt idx="16">
                  <c:v>48.674969371295674</c:v>
                </c:pt>
                <c:pt idx="17">
                  <c:v>48.548204697601086</c:v>
                </c:pt>
                <c:pt idx="18">
                  <c:v>48.380411925506593</c:v>
                </c:pt>
                <c:pt idx="19">
                  <c:v>48.245254834459594</c:v>
                </c:pt>
                <c:pt idx="20">
                  <c:v>48.088679195592519</c:v>
                </c:pt>
                <c:pt idx="21">
                  <c:v>47.809496313475911</c:v>
                </c:pt>
                <c:pt idx="22">
                  <c:v>47.505722781938076</c:v>
                </c:pt>
                <c:pt idx="23">
                  <c:v>47.286000728158427</c:v>
                </c:pt>
                <c:pt idx="24">
                  <c:v>47.071803135440319</c:v>
                </c:pt>
                <c:pt idx="25">
                  <c:v>47.12206057262194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44.881980140202501</c:v>
                </c:pt>
                <c:pt idx="1">
                  <c:v>46.150379046545055</c:v>
                </c:pt>
                <c:pt idx="2">
                  <c:v>38.945059842365353</c:v>
                </c:pt>
                <c:pt idx="3">
                  <c:v>42.568895771791084</c:v>
                </c:pt>
                <c:pt idx="4">
                  <c:v>42.965660744222774</c:v>
                </c:pt>
                <c:pt idx="5">
                  <c:v>42.149852585469745</c:v>
                </c:pt>
                <c:pt idx="6">
                  <c:v>38.735530894497622</c:v>
                </c:pt>
                <c:pt idx="7">
                  <c:v>40.976339919617054</c:v>
                </c:pt>
                <c:pt idx="8">
                  <c:v>41.351393371203756</c:v>
                </c:pt>
                <c:pt idx="9">
                  <c:v>41.270591165410103</c:v>
                </c:pt>
                <c:pt idx="10">
                  <c:v>35.850470638548153</c:v>
                </c:pt>
                <c:pt idx="11">
                  <c:v>35.791670273810524</c:v>
                </c:pt>
                <c:pt idx="12">
                  <c:v>35.579585999085602</c:v>
                </c:pt>
                <c:pt idx="13">
                  <c:v>35.371023021607925</c:v>
                </c:pt>
                <c:pt idx="14">
                  <c:v>35.281673873638169</c:v>
                </c:pt>
                <c:pt idx="15">
                  <c:v>35.196267510121316</c:v>
                </c:pt>
                <c:pt idx="16">
                  <c:v>35.068719362932484</c:v>
                </c:pt>
                <c:pt idx="17">
                  <c:v>34.901993022155118</c:v>
                </c:pt>
                <c:pt idx="18">
                  <c:v>34.750510823056516</c:v>
                </c:pt>
                <c:pt idx="19">
                  <c:v>34.593514570788372</c:v>
                </c:pt>
                <c:pt idx="20">
                  <c:v>34.44544998422181</c:v>
                </c:pt>
                <c:pt idx="21">
                  <c:v>34.301038366286328</c:v>
                </c:pt>
                <c:pt idx="22">
                  <c:v>34.148575463073378</c:v>
                </c:pt>
                <c:pt idx="23">
                  <c:v>33.974122135647555</c:v>
                </c:pt>
                <c:pt idx="24">
                  <c:v>33.804463379970514</c:v>
                </c:pt>
                <c:pt idx="25">
                  <c:v>33.579883687337016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40.137794052012367</c:v>
                </c:pt>
                <c:pt idx="1">
                  <c:v>36.798121512055289</c:v>
                </c:pt>
                <c:pt idx="2">
                  <c:v>37.887188163664412</c:v>
                </c:pt>
                <c:pt idx="3">
                  <c:v>38.709409915623979</c:v>
                </c:pt>
                <c:pt idx="4">
                  <c:v>40.576526824462768</c:v>
                </c:pt>
                <c:pt idx="5">
                  <c:v>41.816373099858595</c:v>
                </c:pt>
                <c:pt idx="6">
                  <c:v>40.477855081890347</c:v>
                </c:pt>
                <c:pt idx="7">
                  <c:v>41.75597707951183</c:v>
                </c:pt>
                <c:pt idx="8">
                  <c:v>42.842454228233215</c:v>
                </c:pt>
                <c:pt idx="9">
                  <c:v>41.200467609606498</c:v>
                </c:pt>
                <c:pt idx="10">
                  <c:v>41.735365802191723</c:v>
                </c:pt>
                <c:pt idx="11">
                  <c:v>40.75870907518771</c:v>
                </c:pt>
                <c:pt idx="12">
                  <c:v>40.955496970341272</c:v>
                </c:pt>
                <c:pt idx="13">
                  <c:v>41.207664418247212</c:v>
                </c:pt>
                <c:pt idx="14">
                  <c:v>41.527283767851188</c:v>
                </c:pt>
                <c:pt idx="15">
                  <c:v>41.740804157990354</c:v>
                </c:pt>
                <c:pt idx="16">
                  <c:v>41.904200438012154</c:v>
                </c:pt>
                <c:pt idx="17">
                  <c:v>42.038677159145401</c:v>
                </c:pt>
                <c:pt idx="18">
                  <c:v>42.194050573291399</c:v>
                </c:pt>
                <c:pt idx="19">
                  <c:v>42.33102898278355</c:v>
                </c:pt>
                <c:pt idx="20">
                  <c:v>42.503363518515734</c:v>
                </c:pt>
                <c:pt idx="21">
                  <c:v>42.692164139873022</c:v>
                </c:pt>
                <c:pt idx="22">
                  <c:v>42.899566625960972</c:v>
                </c:pt>
                <c:pt idx="23">
                  <c:v>43.110838278487435</c:v>
                </c:pt>
                <c:pt idx="24">
                  <c:v>43.324441447523839</c:v>
                </c:pt>
                <c:pt idx="25">
                  <c:v>43.518263261393137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39.970287851544896</c:v>
                </c:pt>
                <c:pt idx="1">
                  <c:v>41.370668773055058</c:v>
                </c:pt>
                <c:pt idx="2">
                  <c:v>42.945784158627959</c:v>
                </c:pt>
                <c:pt idx="3">
                  <c:v>40.150522391549792</c:v>
                </c:pt>
                <c:pt idx="4">
                  <c:v>44.163794115688908</c:v>
                </c:pt>
                <c:pt idx="5">
                  <c:v>45.56520127726133</c:v>
                </c:pt>
                <c:pt idx="6">
                  <c:v>45.314252940116091</c:v>
                </c:pt>
                <c:pt idx="7">
                  <c:v>43.405779367869556</c:v>
                </c:pt>
                <c:pt idx="8">
                  <c:v>42.615504212343808</c:v>
                </c:pt>
                <c:pt idx="9">
                  <c:v>43.351016822871088</c:v>
                </c:pt>
                <c:pt idx="10">
                  <c:v>43.383721518185787</c:v>
                </c:pt>
                <c:pt idx="11">
                  <c:v>43.467160140987609</c:v>
                </c:pt>
                <c:pt idx="12">
                  <c:v>43.645189078606421</c:v>
                </c:pt>
                <c:pt idx="13">
                  <c:v>43.943904298534903</c:v>
                </c:pt>
                <c:pt idx="14">
                  <c:v>44.314293358476604</c:v>
                </c:pt>
                <c:pt idx="15">
                  <c:v>44.596893836368871</c:v>
                </c:pt>
                <c:pt idx="16">
                  <c:v>44.829899023370544</c:v>
                </c:pt>
                <c:pt idx="17">
                  <c:v>45.025237895684029</c:v>
                </c:pt>
                <c:pt idx="18">
                  <c:v>45.212200939877818</c:v>
                </c:pt>
                <c:pt idx="19">
                  <c:v>45.403444077292342</c:v>
                </c:pt>
                <c:pt idx="20">
                  <c:v>45.586979671202322</c:v>
                </c:pt>
                <c:pt idx="21">
                  <c:v>45.747344986075802</c:v>
                </c:pt>
                <c:pt idx="22">
                  <c:v>45.870490048683159</c:v>
                </c:pt>
                <c:pt idx="23">
                  <c:v>46.019388298806732</c:v>
                </c:pt>
                <c:pt idx="24">
                  <c:v>46.152268155606848</c:v>
                </c:pt>
                <c:pt idx="25">
                  <c:v>46.249288889118226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26.03234922923027</c:v>
                </c:pt>
                <c:pt idx="1">
                  <c:v>24.775593967877803</c:v>
                </c:pt>
                <c:pt idx="2">
                  <c:v>24.284671831545069</c:v>
                </c:pt>
                <c:pt idx="3">
                  <c:v>26.674274487625055</c:v>
                </c:pt>
                <c:pt idx="4">
                  <c:v>24.908050167289677</c:v>
                </c:pt>
                <c:pt idx="5">
                  <c:v>25.133515065220195</c:v>
                </c:pt>
                <c:pt idx="6">
                  <c:v>25.631739155218142</c:v>
                </c:pt>
                <c:pt idx="7">
                  <c:v>26.448615083031584</c:v>
                </c:pt>
                <c:pt idx="8">
                  <c:v>28.902349937526992</c:v>
                </c:pt>
                <c:pt idx="9">
                  <c:v>26.268510990387664</c:v>
                </c:pt>
                <c:pt idx="10">
                  <c:v>23.179107270961367</c:v>
                </c:pt>
                <c:pt idx="11">
                  <c:v>23.722231689064863</c:v>
                </c:pt>
                <c:pt idx="12">
                  <c:v>23.599732049440391</c:v>
                </c:pt>
                <c:pt idx="13">
                  <c:v>23.527404735595965</c:v>
                </c:pt>
                <c:pt idx="14">
                  <c:v>23.493652614225454</c:v>
                </c:pt>
                <c:pt idx="15">
                  <c:v>23.38670427010188</c:v>
                </c:pt>
                <c:pt idx="16">
                  <c:v>23.261390781809482</c:v>
                </c:pt>
                <c:pt idx="17">
                  <c:v>23.111718559494257</c:v>
                </c:pt>
                <c:pt idx="18">
                  <c:v>22.942282424208713</c:v>
                </c:pt>
                <c:pt idx="19">
                  <c:v>22.784665612524485</c:v>
                </c:pt>
                <c:pt idx="20">
                  <c:v>22.641199931229078</c:v>
                </c:pt>
                <c:pt idx="21">
                  <c:v>22.524850022439029</c:v>
                </c:pt>
                <c:pt idx="22">
                  <c:v>22.421811420017541</c:v>
                </c:pt>
                <c:pt idx="23">
                  <c:v>22.302488736391084</c:v>
                </c:pt>
                <c:pt idx="24">
                  <c:v>22.187789039446095</c:v>
                </c:pt>
                <c:pt idx="25">
                  <c:v>22.085565706772734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51.51046940839759</c:v>
                </c:pt>
                <c:pt idx="1">
                  <c:v>50.358589943878172</c:v>
                </c:pt>
                <c:pt idx="2">
                  <c:v>48.046811482305507</c:v>
                </c:pt>
                <c:pt idx="3">
                  <c:v>50.982893804720696</c:v>
                </c:pt>
                <c:pt idx="4">
                  <c:v>50.89485409770144</c:v>
                </c:pt>
                <c:pt idx="5">
                  <c:v>53.163155257007091</c:v>
                </c:pt>
                <c:pt idx="6">
                  <c:v>52.045742446135272</c:v>
                </c:pt>
                <c:pt idx="7">
                  <c:v>57.203145979423255</c:v>
                </c:pt>
                <c:pt idx="8">
                  <c:v>54.531614904265552</c:v>
                </c:pt>
                <c:pt idx="9">
                  <c:v>53.052734133102199</c:v>
                </c:pt>
                <c:pt idx="10">
                  <c:v>49.204166013752186</c:v>
                </c:pt>
                <c:pt idx="11">
                  <c:v>49.03428313289082</c:v>
                </c:pt>
                <c:pt idx="12">
                  <c:v>48.743683026783259</c:v>
                </c:pt>
                <c:pt idx="13">
                  <c:v>48.785114215233151</c:v>
                </c:pt>
                <c:pt idx="14">
                  <c:v>49.031279324649041</c:v>
                </c:pt>
                <c:pt idx="15">
                  <c:v>49.254104041105165</c:v>
                </c:pt>
                <c:pt idx="16">
                  <c:v>49.4558476518364</c:v>
                </c:pt>
                <c:pt idx="17">
                  <c:v>49.63745859671463</c:v>
                </c:pt>
                <c:pt idx="18">
                  <c:v>49.812022795135597</c:v>
                </c:pt>
                <c:pt idx="19">
                  <c:v>49.97777854797279</c:v>
                </c:pt>
                <c:pt idx="20">
                  <c:v>50.14292203331722</c:v>
                </c:pt>
                <c:pt idx="21">
                  <c:v>50.29196994517477</c:v>
                </c:pt>
                <c:pt idx="22">
                  <c:v>50.452153242031429</c:v>
                </c:pt>
                <c:pt idx="23">
                  <c:v>50.590345408121408</c:v>
                </c:pt>
                <c:pt idx="24">
                  <c:v>50.706703952095594</c:v>
                </c:pt>
                <c:pt idx="25">
                  <c:v>50.800485089699151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38.852334509666704</c:v>
                </c:pt>
                <c:pt idx="1">
                  <c:v>111.29499014423035</c:v>
                </c:pt>
                <c:pt idx="2">
                  <c:v>60.871128139160938</c:v>
                </c:pt>
                <c:pt idx="3">
                  <c:v>47.12206057262194</c:v>
                </c:pt>
                <c:pt idx="4">
                  <c:v>33.579883687337016</c:v>
                </c:pt>
                <c:pt idx="5">
                  <c:v>43.518263261393137</c:v>
                </c:pt>
                <c:pt idx="6">
                  <c:v>46.249288889118226</c:v>
                </c:pt>
                <c:pt idx="7">
                  <c:v>22.085565706772734</c:v>
                </c:pt>
                <c:pt idx="8">
                  <c:v>50.800485089699151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35.717306495091748</c:v>
                </c:pt>
                <c:pt idx="1">
                  <c:v>92.90214616280845</c:v>
                </c:pt>
                <c:pt idx="2">
                  <c:v>50.153326870871446</c:v>
                </c:pt>
                <c:pt idx="3">
                  <c:v>47.392389227589192</c:v>
                </c:pt>
                <c:pt idx="4">
                  <c:v>35.850470638548153</c:v>
                </c:pt>
                <c:pt idx="5">
                  <c:v>41.735365802191723</c:v>
                </c:pt>
                <c:pt idx="6">
                  <c:v>43.383721518185787</c:v>
                </c:pt>
                <c:pt idx="7">
                  <c:v>23.179107270961367</c:v>
                </c:pt>
                <c:pt idx="8">
                  <c:v>49.204166013752186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8.5507389308513879</c:v>
                </c:pt>
                <c:pt idx="1">
                  <c:v>24.494137020214691</c:v>
                </c:pt>
                <c:pt idx="2">
                  <c:v>13.396701426393435</c:v>
                </c:pt>
                <c:pt idx="3">
                  <c:v>10.370765178602189</c:v>
                </c:pt>
                <c:pt idx="4">
                  <c:v>7.3903620557815799</c:v>
                </c:pt>
                <c:pt idx="5">
                  <c:v>9.5776305997687174</c:v>
                </c:pt>
                <c:pt idx="6">
                  <c:v>10.17868295481656</c:v>
                </c:pt>
                <c:pt idx="7">
                  <c:v>4.8606578956482371</c:v>
                </c:pt>
                <c:pt idx="8">
                  <c:v>11.180323937923193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8.5138912978922825</c:v>
                </c:pt>
                <c:pt idx="1">
                  <c:v>22.144972602560191</c:v>
                </c:pt>
                <c:pt idx="2">
                  <c:v>11.95498807461693</c:v>
                </c:pt>
                <c:pt idx="3">
                  <c:v>11.296866696444299</c:v>
                </c:pt>
                <c:pt idx="4">
                  <c:v>8.545633474260498</c:v>
                </c:pt>
                <c:pt idx="5">
                  <c:v>9.9484088411442961</c:v>
                </c:pt>
                <c:pt idx="6">
                  <c:v>10.341325406343897</c:v>
                </c:pt>
                <c:pt idx="7">
                  <c:v>5.5251758615747999</c:v>
                </c:pt>
                <c:pt idx="8">
                  <c:v>11.728737745162828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7.4012924912188751</c:v>
                </c:pt>
                <c:pt idx="1">
                  <c:v>19.604672995991606</c:v>
                </c:pt>
                <c:pt idx="2">
                  <c:v>10.985887435851058</c:v>
                </c:pt>
                <c:pt idx="3">
                  <c:v>11.978514356296969</c:v>
                </c:pt>
                <c:pt idx="4">
                  <c:v>10.146566665576112</c:v>
                </c:pt>
                <c:pt idx="5">
                  <c:v>10.066289473016676</c:v>
                </c:pt>
                <c:pt idx="6">
                  <c:v>10.968729996211287</c:v>
                </c:pt>
                <c:pt idx="7">
                  <c:v>6.05029129419614</c:v>
                </c:pt>
                <c:pt idx="8">
                  <c:v>12.797755291641286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6.5502437868337968E-2</c:v>
                </c:pt>
                <c:pt idx="1">
                  <c:v>7.168072381299638E-2</c:v>
                </c:pt>
                <c:pt idx="2">
                  <c:v>7.2586850274026782E-2</c:v>
                </c:pt>
                <c:pt idx="3">
                  <c:v>7.5471227983998954E-2</c:v>
                </c:pt>
                <c:pt idx="4">
                  <c:v>7.2069288722856714E-2</c:v>
                </c:pt>
                <c:pt idx="5">
                  <c:v>7.4012924912188749E-2</c:v>
                </c:pt>
                <c:pt idx="6">
                  <c:v>7.1174487485827401E-2</c:v>
                </c:pt>
                <c:pt idx="7">
                  <c:v>7.3437037916216641E-2</c:v>
                </c:pt>
                <c:pt idx="8">
                  <c:v>7.6757022479262527E-2</c:v>
                </c:pt>
                <c:pt idx="9">
                  <c:v>8.5794661963791888E-2</c:v>
                </c:pt>
                <c:pt idx="10">
                  <c:v>8.5138912978922829E-2</c:v>
                </c:pt>
                <c:pt idx="11">
                  <c:v>7.6870895341885515E-2</c:v>
                </c:pt>
                <c:pt idx="12">
                  <c:v>7.7193994978423955E-2</c:v>
                </c:pt>
                <c:pt idx="13">
                  <c:v>7.7735660873399809E-2</c:v>
                </c:pt>
                <c:pt idx="14">
                  <c:v>7.8336717644748172E-2</c:v>
                </c:pt>
                <c:pt idx="15">
                  <c:v>7.8953969511061262E-2</c:v>
                </c:pt>
                <c:pt idx="16">
                  <c:v>7.9561569124383294E-2</c:v>
                </c:pt>
                <c:pt idx="17">
                  <c:v>8.0225544401048746E-2</c:v>
                </c:pt>
                <c:pt idx="18">
                  <c:v>8.0917542477778492E-2</c:v>
                </c:pt>
                <c:pt idx="19">
                  <c:v>8.1597549270880143E-2</c:v>
                </c:pt>
                <c:pt idx="20">
                  <c:v>8.2274497427120966E-2</c:v>
                </c:pt>
                <c:pt idx="21">
                  <c:v>8.3036263037485972E-2</c:v>
                </c:pt>
                <c:pt idx="22">
                  <c:v>8.3850973616935637E-2</c:v>
                </c:pt>
                <c:pt idx="23">
                  <c:v>8.4530923065742725E-2</c:v>
                </c:pt>
                <c:pt idx="24">
                  <c:v>8.5206805277377021E-2</c:v>
                </c:pt>
                <c:pt idx="25">
                  <c:v>8.550738930851387E-2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0.19644114994690301</c:v>
                </c:pt>
                <c:pt idx="1">
                  <c:v>0.18827619107904961</c:v>
                </c:pt>
                <c:pt idx="2">
                  <c:v>0.19734626237832592</c:v>
                </c:pt>
                <c:pt idx="3">
                  <c:v>0.19152369691403123</c:v>
                </c:pt>
                <c:pt idx="4">
                  <c:v>0.19220440980764142</c:v>
                </c:pt>
                <c:pt idx="5">
                  <c:v>0.19604672995991607</c:v>
                </c:pt>
                <c:pt idx="6">
                  <c:v>0.20026148968625671</c:v>
                </c:pt>
                <c:pt idx="7">
                  <c:v>0.19688686612060835</c:v>
                </c:pt>
                <c:pt idx="8">
                  <c:v>0.20299786320824664</c:v>
                </c:pt>
                <c:pt idx="9">
                  <c:v>0.2056074538915755</c:v>
                </c:pt>
                <c:pt idx="10">
                  <c:v>0.2214497260256019</c:v>
                </c:pt>
                <c:pt idx="11">
                  <c:v>0.2244175377573133</c:v>
                </c:pt>
                <c:pt idx="12">
                  <c:v>0.22663748817039248</c:v>
                </c:pt>
                <c:pt idx="13">
                  <c:v>0.22821596765961605</c:v>
                </c:pt>
                <c:pt idx="14">
                  <c:v>0.22964582421755683</c:v>
                </c:pt>
                <c:pt idx="15">
                  <c:v>0.23088890718069799</c:v>
                </c:pt>
                <c:pt idx="16">
                  <c:v>0.23220431579987783</c:v>
                </c:pt>
                <c:pt idx="17">
                  <c:v>0.23361730914315987</c:v>
                </c:pt>
                <c:pt idx="18">
                  <c:v>0.2350061759501367</c:v>
                </c:pt>
                <c:pt idx="19">
                  <c:v>0.23638237205266285</c:v>
                </c:pt>
                <c:pt idx="20">
                  <c:v>0.23778539380185829</c:v>
                </c:pt>
                <c:pt idx="21">
                  <c:v>0.2392934404317229</c:v>
                </c:pt>
                <c:pt idx="22">
                  <c:v>0.24076202059149385</c:v>
                </c:pt>
                <c:pt idx="23">
                  <c:v>0.24220864421917784</c:v>
                </c:pt>
                <c:pt idx="24">
                  <c:v>0.24363350295713215</c:v>
                </c:pt>
                <c:pt idx="25">
                  <c:v>0.2449413702021469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0.1134425432793888</c:v>
                </c:pt>
                <c:pt idx="1">
                  <c:v>0.11175325411674451</c:v>
                </c:pt>
                <c:pt idx="2">
                  <c:v>0.11442087141379338</c:v>
                </c:pt>
                <c:pt idx="3">
                  <c:v>0.11144305341108152</c:v>
                </c:pt>
                <c:pt idx="4">
                  <c:v>0.108963631520196</c:v>
                </c:pt>
                <c:pt idx="5">
                  <c:v>0.10985887435851059</c:v>
                </c:pt>
                <c:pt idx="6">
                  <c:v>0.11055991083032725</c:v>
                </c:pt>
                <c:pt idx="7">
                  <c:v>0.11072466812036247</c:v>
                </c:pt>
                <c:pt idx="8">
                  <c:v>0.11321995826256757</c:v>
                </c:pt>
                <c:pt idx="9">
                  <c:v>0.11348366518140175</c:v>
                </c:pt>
                <c:pt idx="10">
                  <c:v>0.11954988074616929</c:v>
                </c:pt>
                <c:pt idx="11">
                  <c:v>0.12368438123062407</c:v>
                </c:pt>
                <c:pt idx="12">
                  <c:v>0.1242611949362941</c:v>
                </c:pt>
                <c:pt idx="13">
                  <c:v>0.12495768691989671</c:v>
                </c:pt>
                <c:pt idx="14">
                  <c:v>0.12562134301635389</c:v>
                </c:pt>
                <c:pt idx="15">
                  <c:v>0.12627789994694258</c:v>
                </c:pt>
                <c:pt idx="16">
                  <c:v>0.1269548091439735</c:v>
                </c:pt>
                <c:pt idx="17">
                  <c:v>0.12767327001851847</c:v>
                </c:pt>
                <c:pt idx="18">
                  <c:v>0.12843487471761722</c:v>
                </c:pt>
                <c:pt idx="19">
                  <c:v>0.1291452635639872</c:v>
                </c:pt>
                <c:pt idx="20">
                  <c:v>0.12991142347376092</c:v>
                </c:pt>
                <c:pt idx="21">
                  <c:v>0.13067767368045682</c:v>
                </c:pt>
                <c:pt idx="22">
                  <c:v>0.13144835395114343</c:v>
                </c:pt>
                <c:pt idx="23">
                  <c:v>0.13224882098587379</c:v>
                </c:pt>
                <c:pt idx="24">
                  <c:v>0.13305038506525133</c:v>
                </c:pt>
                <c:pt idx="25">
                  <c:v>0.13396701426393434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0.12774332454292336</c:v>
                </c:pt>
                <c:pt idx="1">
                  <c:v>0.12459685190778801</c:v>
                </c:pt>
                <c:pt idx="2">
                  <c:v>0.12413380043008972</c:v>
                </c:pt>
                <c:pt idx="3">
                  <c:v>0.11727874103202979</c:v>
                </c:pt>
                <c:pt idx="4">
                  <c:v>0.11951726374855567</c:v>
                </c:pt>
                <c:pt idx="5">
                  <c:v>0.1197851435629697</c:v>
                </c:pt>
                <c:pt idx="6">
                  <c:v>0.11769205454021418</c:v>
                </c:pt>
                <c:pt idx="7">
                  <c:v>0.11357617838433891</c:v>
                </c:pt>
                <c:pt idx="8">
                  <c:v>0.11299177300955744</c:v>
                </c:pt>
                <c:pt idx="9">
                  <c:v>0.10833279788684851</c:v>
                </c:pt>
                <c:pt idx="10">
                  <c:v>0.11296866696444299</c:v>
                </c:pt>
                <c:pt idx="11">
                  <c:v>0.11599981102213373</c:v>
                </c:pt>
                <c:pt idx="12">
                  <c:v>0.11541096365733627</c:v>
                </c:pt>
                <c:pt idx="13">
                  <c:v>0.11466815162814489</c:v>
                </c:pt>
                <c:pt idx="14">
                  <c:v>0.11390797259771063</c:v>
                </c:pt>
                <c:pt idx="15">
                  <c:v>0.11317889024610038</c:v>
                </c:pt>
                <c:pt idx="16">
                  <c:v>0.11233886401229597</c:v>
                </c:pt>
                <c:pt idx="17">
                  <c:v>0.11145697142096497</c:v>
                </c:pt>
                <c:pt idx="18">
                  <c:v>0.11049363587999415</c:v>
                </c:pt>
                <c:pt idx="19">
                  <c:v>0.10961641802943596</c:v>
                </c:pt>
                <c:pt idx="20">
                  <c:v>0.10866564949358593</c:v>
                </c:pt>
                <c:pt idx="21">
                  <c:v>0.10745687140883477</c:v>
                </c:pt>
                <c:pt idx="22">
                  <c:v>0.10620788030570343</c:v>
                </c:pt>
                <c:pt idx="23">
                  <c:v>0.10515431066433266</c:v>
                </c:pt>
                <c:pt idx="24">
                  <c:v>0.10413171180366443</c:v>
                </c:pt>
                <c:pt idx="25">
                  <c:v>0.1037076517860219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0.11010821467260314</c:v>
                </c:pt>
                <c:pt idx="1">
                  <c:v>0.11654665880404932</c:v>
                </c:pt>
                <c:pt idx="2">
                  <c:v>9.9640939691970257E-2</c:v>
                </c:pt>
                <c:pt idx="3">
                  <c:v>0.10782668196203331</c:v>
                </c:pt>
                <c:pt idx="4">
                  <c:v>0.10709180552592402</c:v>
                </c:pt>
                <c:pt idx="5">
                  <c:v>0.10146566665576112</c:v>
                </c:pt>
                <c:pt idx="6">
                  <c:v>9.5842543991452936E-2</c:v>
                </c:pt>
                <c:pt idx="7">
                  <c:v>9.8710339301009184E-2</c:v>
                </c:pt>
                <c:pt idx="8">
                  <c:v>9.7168219593255417E-2</c:v>
                </c:pt>
                <c:pt idx="9">
                  <c:v>9.7930349111616036E-2</c:v>
                </c:pt>
                <c:pt idx="10">
                  <c:v>8.5456334742604972E-2</c:v>
                </c:pt>
                <c:pt idx="11">
                  <c:v>8.5225973478101652E-2</c:v>
                </c:pt>
                <c:pt idx="12">
                  <c:v>8.4363392782994359E-2</c:v>
                </c:pt>
                <c:pt idx="13">
                  <c:v>8.3353025369523229E-2</c:v>
                </c:pt>
                <c:pt idx="14">
                  <c:v>8.2440944365840402E-2</c:v>
                </c:pt>
                <c:pt idx="15">
                  <c:v>8.1694285923466906E-2</c:v>
                </c:pt>
                <c:pt idx="16">
                  <c:v>8.0936467890641753E-2</c:v>
                </c:pt>
                <c:pt idx="17">
                  <c:v>8.0127997791796454E-2</c:v>
                </c:pt>
                <c:pt idx="18">
                  <c:v>7.9364977202731765E-2</c:v>
                </c:pt>
                <c:pt idx="19">
                  <c:v>7.8598758931011814E-2</c:v>
                </c:pt>
                <c:pt idx="20">
                  <c:v>7.7836140589557998E-2</c:v>
                </c:pt>
                <c:pt idx="21">
                  <c:v>7.7095191397710039E-2</c:v>
                </c:pt>
                <c:pt idx="22">
                  <c:v>7.6345492774426843E-2</c:v>
                </c:pt>
                <c:pt idx="23">
                  <c:v>7.555143887379874E-2</c:v>
                </c:pt>
                <c:pt idx="24">
                  <c:v>7.4781852486766637E-2</c:v>
                </c:pt>
                <c:pt idx="25">
                  <c:v>7.3903620557815797E-2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9.8469381924729205E-2</c:v>
                </c:pt>
                <c:pt idx="1">
                  <c:v>9.2928773308017257E-2</c:v>
                </c:pt>
                <c:pt idx="2">
                  <c:v>9.6934374891044742E-2</c:v>
                </c:pt>
                <c:pt idx="3">
                  <c:v>9.8050634300828346E-2</c:v>
                </c:pt>
                <c:pt idx="4">
                  <c:v>0.10113689500718541</c:v>
                </c:pt>
                <c:pt idx="5">
                  <c:v>0.10066289473016676</c:v>
                </c:pt>
                <c:pt idx="6">
                  <c:v>0.1001535416393845</c:v>
                </c:pt>
                <c:pt idx="7">
                  <c:v>0.10058845356733596</c:v>
                </c:pt>
                <c:pt idx="8">
                  <c:v>0.10067194019299801</c:v>
                </c:pt>
                <c:pt idx="9">
                  <c:v>9.7763954007817525E-2</c:v>
                </c:pt>
                <c:pt idx="10">
                  <c:v>9.9484088411442961E-2</c:v>
                </c:pt>
                <c:pt idx="11">
                  <c:v>9.7053326432362239E-2</c:v>
                </c:pt>
                <c:pt idx="12">
                  <c:v>9.7110311447143688E-2</c:v>
                </c:pt>
                <c:pt idx="13">
                  <c:v>9.710727042230792E-2</c:v>
                </c:pt>
                <c:pt idx="14">
                  <c:v>9.70347524618978E-2</c:v>
                </c:pt>
                <c:pt idx="15">
                  <c:v>9.6884852593466006E-2</c:v>
                </c:pt>
                <c:pt idx="16">
                  <c:v>9.6712341791958131E-2</c:v>
                </c:pt>
                <c:pt idx="17">
                  <c:v>9.6512397685708184E-2</c:v>
                </c:pt>
                <c:pt idx="18">
                  <c:v>9.63649104006363E-2</c:v>
                </c:pt>
                <c:pt idx="19">
                  <c:v>9.6178904734039977E-2</c:v>
                </c:pt>
                <c:pt idx="20">
                  <c:v>9.6044551018253224E-2</c:v>
                </c:pt>
                <c:pt idx="21">
                  <c:v>9.5955129124632069E-2</c:v>
                </c:pt>
                <c:pt idx="22">
                  <c:v>9.5909961380672454E-2</c:v>
                </c:pt>
                <c:pt idx="23">
                  <c:v>9.5869610699310728E-2</c:v>
                </c:pt>
                <c:pt idx="24">
                  <c:v>9.5841840557656932E-2</c:v>
                </c:pt>
                <c:pt idx="25">
                  <c:v>9.5776305997687175E-2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9.8058441751803463E-2</c:v>
                </c:pt>
                <c:pt idx="1">
                  <c:v>0.10447613470575698</c:v>
                </c:pt>
                <c:pt idx="2">
                  <c:v>0.10987679327479813</c:v>
                </c:pt>
                <c:pt idx="3">
                  <c:v>0.10170096099584548</c:v>
                </c:pt>
                <c:pt idx="4">
                  <c:v>0.11007815005754917</c:v>
                </c:pt>
                <c:pt idx="5">
                  <c:v>0.10968729996211288</c:v>
                </c:pt>
                <c:pt idx="6">
                  <c:v>0.11212014345903362</c:v>
                </c:pt>
                <c:pt idx="7">
                  <c:v>0.10456276030099834</c:v>
                </c:pt>
                <c:pt idx="8">
                  <c:v>0.1001386491190389</c:v>
                </c:pt>
                <c:pt idx="9">
                  <c:v>0.10286695906031662</c:v>
                </c:pt>
                <c:pt idx="10">
                  <c:v>0.10341325406343897</c:v>
                </c:pt>
                <c:pt idx="11">
                  <c:v>0.10350260295214236</c:v>
                </c:pt>
                <c:pt idx="12">
                  <c:v>0.10348788851621708</c:v>
                </c:pt>
                <c:pt idx="13">
                  <c:v>0.10355531327420373</c:v>
                </c:pt>
                <c:pt idx="14">
                  <c:v>0.10354702008929881</c:v>
                </c:pt>
                <c:pt idx="15">
                  <c:v>0.10351414096165505</c:v>
                </c:pt>
                <c:pt idx="16">
                  <c:v>0.10346467589235438</c:v>
                </c:pt>
                <c:pt idx="17">
                  <c:v>0.10336894401389424</c:v>
                </c:pt>
                <c:pt idx="18">
                  <c:v>0.10325791511812721</c:v>
                </c:pt>
                <c:pt idx="19">
                  <c:v>0.10315963555441221</c:v>
                </c:pt>
                <c:pt idx="20">
                  <c:v>0.10301257670799419</c:v>
                </c:pt>
                <c:pt idx="21">
                  <c:v>0.102821969410264</c:v>
                </c:pt>
                <c:pt idx="22">
                  <c:v>0.10255201334410152</c:v>
                </c:pt>
                <c:pt idx="23">
                  <c:v>0.10233762591966487</c:v>
                </c:pt>
                <c:pt idx="24">
                  <c:v>0.10209752689602669</c:v>
                </c:pt>
                <c:pt idx="25">
                  <c:v>0.10178682954816561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6.3864728971633311E-2</c:v>
                </c:pt>
                <c:pt idx="1">
                  <c:v>6.2567475208160486E-2</c:v>
                </c:pt>
                <c:pt idx="2">
                  <c:v>6.2132335428433792E-2</c:v>
                </c:pt>
                <c:pt idx="3">
                  <c:v>6.7565729850363701E-2</c:v>
                </c:pt>
                <c:pt idx="4">
                  <c:v>6.2083254821212408E-2</c:v>
                </c:pt>
                <c:pt idx="5">
                  <c:v>6.0502912941961397E-2</c:v>
                </c:pt>
                <c:pt idx="6">
                  <c:v>6.3420095990226966E-2</c:v>
                </c:pt>
                <c:pt idx="7">
                  <c:v>6.3713639969048649E-2</c:v>
                </c:pt>
                <c:pt idx="8">
                  <c:v>6.7915241943127327E-2</c:v>
                </c:pt>
                <c:pt idx="9">
                  <c:v>6.2332144495353133E-2</c:v>
                </c:pt>
                <c:pt idx="10">
                  <c:v>5.5251758615747999E-2</c:v>
                </c:pt>
                <c:pt idx="11">
                  <c:v>5.6486614715295341E-2</c:v>
                </c:pt>
                <c:pt idx="12">
                  <c:v>5.59577467964784E-2</c:v>
                </c:pt>
                <c:pt idx="13">
                  <c:v>5.544313385019032E-2</c:v>
                </c:pt>
                <c:pt idx="14">
                  <c:v>5.4896457437267808E-2</c:v>
                </c:pt>
                <c:pt idx="15">
                  <c:v>5.428303171351484E-2</c:v>
                </c:pt>
                <c:pt idx="16">
                  <c:v>5.3685872832117017E-2</c:v>
                </c:pt>
                <c:pt idx="17">
                  <c:v>5.3059884933339733E-2</c:v>
                </c:pt>
                <c:pt idx="18">
                  <c:v>5.2396746938403904E-2</c:v>
                </c:pt>
                <c:pt idx="19">
                  <c:v>5.176827107687873E-2</c:v>
                </c:pt>
                <c:pt idx="20">
                  <c:v>5.1162159930286402E-2</c:v>
                </c:pt>
                <c:pt idx="21">
                  <c:v>5.0626969514470183E-2</c:v>
                </c:pt>
                <c:pt idx="22">
                  <c:v>5.0128130340534205E-2</c:v>
                </c:pt>
                <c:pt idx="23">
                  <c:v>4.9596134015573425E-2</c:v>
                </c:pt>
                <c:pt idx="24">
                  <c:v>4.9083576577005343E-2</c:v>
                </c:pt>
                <c:pt idx="25">
                  <c:v>4.860657895648237E-2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0.12636977704167776</c:v>
                </c:pt>
                <c:pt idx="1">
                  <c:v>0.1271739370574374</c:v>
                </c:pt>
                <c:pt idx="2">
                  <c:v>0.12292777221751727</c:v>
                </c:pt>
                <c:pt idx="3">
                  <c:v>0.12913927354978788</c:v>
                </c:pt>
                <c:pt idx="4">
                  <c:v>0.12685530078887922</c:v>
                </c:pt>
                <c:pt idx="5">
                  <c:v>0.12797755291641286</c:v>
                </c:pt>
                <c:pt idx="6">
                  <c:v>0.12877573237727644</c:v>
                </c:pt>
                <c:pt idx="7">
                  <c:v>0.13780005632008138</c:v>
                </c:pt>
                <c:pt idx="8">
                  <c:v>0.12813933219194606</c:v>
                </c:pt>
                <c:pt idx="9">
                  <c:v>0.12588801440127906</c:v>
                </c:pt>
                <c:pt idx="10">
                  <c:v>0.11728737745162827</c:v>
                </c:pt>
                <c:pt idx="11">
                  <c:v>0.11675885707014164</c:v>
                </c:pt>
                <c:pt idx="12">
                  <c:v>0.11557701871471958</c:v>
                </c:pt>
                <c:pt idx="13">
                  <c:v>0.11496379000271743</c:v>
                </c:pt>
                <c:pt idx="14">
                  <c:v>0.11456896816932544</c:v>
                </c:pt>
                <c:pt idx="15">
                  <c:v>0.1143240219230952</c:v>
                </c:pt>
                <c:pt idx="16">
                  <c:v>0.11414108351239804</c:v>
                </c:pt>
                <c:pt idx="17">
                  <c:v>0.11395768059156942</c:v>
                </c:pt>
                <c:pt idx="18">
                  <c:v>0.11376322131457441</c:v>
                </c:pt>
                <c:pt idx="19">
                  <c:v>0.11355282678669111</c:v>
                </c:pt>
                <c:pt idx="20">
                  <c:v>0.11330760755758201</c:v>
                </c:pt>
                <c:pt idx="21">
                  <c:v>0.11303649199442325</c:v>
                </c:pt>
                <c:pt idx="22">
                  <c:v>0.11279517369498858</c:v>
                </c:pt>
                <c:pt idx="23">
                  <c:v>0.11250249155652532</c:v>
                </c:pt>
                <c:pt idx="24">
                  <c:v>0.11217279837911946</c:v>
                </c:pt>
                <c:pt idx="25">
                  <c:v>0.11180323937923192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5.4105636643045258</c:v>
                </c:pt>
                <c:pt idx="1">
                  <c:v>5.2089659859700674</c:v>
                </c:pt>
                <c:pt idx="2">
                  <c:v>2.1887190527988452</c:v>
                </c:pt>
                <c:pt idx="3">
                  <c:v>-4.1054721396345002</c:v>
                </c:pt>
                <c:pt idx="4">
                  <c:v>-0.87926142005964181</c:v>
                </c:pt>
                <c:pt idx="5">
                  <c:v>-0.6159054902520964</c:v>
                </c:pt>
                <c:pt idx="6">
                  <c:v>-2.2141844543902423</c:v>
                </c:pt>
                <c:pt idx="7">
                  <c:v>1.1349959251674697</c:v>
                </c:pt>
                <c:pt idx="8">
                  <c:v>-0.11042112390489223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-0.4389663069851224</c:v>
                </c:pt>
                <c:pt idx="1">
                  <c:v>6.2534080841896156</c:v>
                </c:pt>
                <c:pt idx="2">
                  <c:v>2.3281328208036953</c:v>
                </c:pt>
                <c:pt idx="3">
                  <c:v>1.7379148797304254</c:v>
                </c:pt>
                <c:pt idx="4">
                  <c:v>-5.4201205268619503</c:v>
                </c:pt>
                <c:pt idx="5">
                  <c:v>0.53489819258522431</c:v>
                </c:pt>
                <c:pt idx="6">
                  <c:v>3.2704695314698995E-2</c:v>
                </c:pt>
                <c:pt idx="7">
                  <c:v>-3.0894037194262971</c:v>
                </c:pt>
                <c:pt idx="8">
                  <c:v>-3.8485681193500128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-1.7016467646107429</c:v>
                </c:pt>
                <c:pt idx="1">
                  <c:v>6.5714908289444622</c:v>
                </c:pt>
                <c:pt idx="2">
                  <c:v>4.2508544853698638</c:v>
                </c:pt>
                <c:pt idx="3">
                  <c:v>1.3683588782479745</c:v>
                </c:pt>
                <c:pt idx="4">
                  <c:v>-0.65420312842683614</c:v>
                </c:pt>
                <c:pt idx="5">
                  <c:v>5.438355798631278E-3</c:v>
                </c:pt>
                <c:pt idx="6">
                  <c:v>1.2131723181830836</c:v>
                </c:pt>
                <c:pt idx="7">
                  <c:v>0.20759699914051311</c:v>
                </c:pt>
                <c:pt idx="8">
                  <c:v>4.9938027352979475E-2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4.8366747791856994</c:v>
                </c:pt>
                <c:pt idx="1">
                  <c:v>11.821353152477442</c:v>
                </c:pt>
                <c:pt idx="2">
                  <c:v>6.4669467829196279</c:v>
                </c:pt>
                <c:pt idx="3">
                  <c:v>-1.6386875332152258</c:v>
                </c:pt>
                <c:pt idx="4">
                  <c:v>-1.6163838227843002</c:v>
                </c:pt>
                <c:pt idx="5">
                  <c:v>1.7774591034027836</c:v>
                </c:pt>
                <c:pt idx="6">
                  <c:v>1.6523950527493554</c:v>
                </c:pt>
                <c:pt idx="7">
                  <c:v>-1.3011385633291468</c:v>
                </c:pt>
                <c:pt idx="8">
                  <c:v>1.546381048593986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3.1350280145749565</c:v>
                </c:pt>
                <c:pt idx="1">
                  <c:v>18.392843981421905</c:v>
                </c:pt>
                <c:pt idx="2">
                  <c:v>10.717801268289492</c:v>
                </c:pt>
                <c:pt idx="3">
                  <c:v>-0.27032865496725123</c:v>
                </c:pt>
                <c:pt idx="4">
                  <c:v>-2.2705869512111363</c:v>
                </c:pt>
                <c:pt idx="5">
                  <c:v>1.7828974592014148</c:v>
                </c:pt>
                <c:pt idx="6">
                  <c:v>2.865567370932439</c:v>
                </c:pt>
                <c:pt idx="7">
                  <c:v>-1.0935415641886337</c:v>
                </c:pt>
                <c:pt idx="8">
                  <c:v>1.5963190759469654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1.6429856095015829</c:v>
                </c:pt>
                <c:pt idx="1">
                  <c:v>9.6054877098720866</c:v>
                </c:pt>
                <c:pt idx="2">
                  <c:v>10.738096470755877</c:v>
                </c:pt>
                <c:pt idx="3">
                  <c:v>-3.383228718584057</c:v>
                </c:pt>
                <c:pt idx="4">
                  <c:v>0.65429165210702322</c:v>
                </c:pt>
                <c:pt idx="5">
                  <c:v>0.50263011798106305</c:v>
                </c:pt>
                <c:pt idx="6">
                  <c:v>0.82138885096543746</c:v>
                </c:pt>
                <c:pt idx="7">
                  <c:v>0.30952254436203486</c:v>
                </c:pt>
                <c:pt idx="8">
                  <c:v>0.96354241705480348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1.4920424050733558</c:v>
                </c:pt>
                <c:pt idx="1">
                  <c:v>8.7873562715497329</c:v>
                </c:pt>
                <c:pt idx="2">
                  <c:v>-2.0295202466364515E-2</c:v>
                </c:pt>
                <c:pt idx="3">
                  <c:v>3.1129000636167969</c:v>
                </c:pt>
                <c:pt idx="4">
                  <c:v>-2.924878603318156</c:v>
                </c:pt>
                <c:pt idx="5">
                  <c:v>1.2802673412203145</c:v>
                </c:pt>
                <c:pt idx="6">
                  <c:v>2.0441785199669145</c:v>
                </c:pt>
                <c:pt idx="7">
                  <c:v>-1.4030641085506801</c:v>
                </c:pt>
                <c:pt idx="8">
                  <c:v>0.63277665889214063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0.57050917005708612</c:v>
                </c:pt>
                <c:pt idx="1">
                  <c:v>-0.39305621320955364</c:v>
                </c:pt>
                <c:pt idx="2">
                  <c:v>9.9285286393007155E-2</c:v>
                </c:pt>
                <c:pt idx="3">
                  <c:v>0.44918046574343218</c:v>
                </c:pt>
                <c:pt idx="4">
                  <c:v>0.54534522880546099</c:v>
                </c:pt>
                <c:pt idx="5">
                  <c:v>0.53514242323618744</c:v>
                </c:pt>
                <c:pt idx="6">
                  <c:v>-0.38008816999401729</c:v>
                </c:pt>
                <c:pt idx="7">
                  <c:v>0.64496234398197183</c:v>
                </c:pt>
                <c:pt idx="8">
                  <c:v>1.2136338186563944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1.1346625423029826</c:v>
                </c:pt>
                <c:pt idx="1">
                  <c:v>4.3397132216259457</c:v>
                </c:pt>
                <c:pt idx="2">
                  <c:v>3.8488185583824404</c:v>
                </c:pt>
                <c:pt idx="3">
                  <c:v>-1.6554329812206774</c:v>
                </c:pt>
                <c:pt idx="4">
                  <c:v>0.82979683423294315</c:v>
                </c:pt>
                <c:pt idx="5">
                  <c:v>-0.32917178050962903</c:v>
                </c:pt>
                <c:pt idx="6">
                  <c:v>2.0079627721048716</c:v>
                </c:pt>
                <c:pt idx="7">
                  <c:v>0.96927108241220505</c:v>
                </c:pt>
                <c:pt idx="8">
                  <c:v>-2.4871275816365142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1.4298563022148727</c:v>
                </c:pt>
                <c:pt idx="1">
                  <c:v>14.446186973005439</c:v>
                </c:pt>
                <c:pt idx="2">
                  <c:v>6.7696974235140672</c:v>
                </c:pt>
                <c:pt idx="3">
                  <c:v>0.93592386051000531</c:v>
                </c:pt>
                <c:pt idx="4">
                  <c:v>-3.6457290142495253</c:v>
                </c:pt>
                <c:pt idx="5">
                  <c:v>1.5769268164748098</c:v>
                </c:pt>
                <c:pt idx="6">
                  <c:v>1.2376927688214856</c:v>
                </c:pt>
                <c:pt idx="7">
                  <c:v>-2.7077749905827968</c:v>
                </c:pt>
                <c:pt idx="8">
                  <c:v>2.869812838927043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-3.4689221109764468E-2</c:v>
                </c:pt>
                <c:pt idx="1">
                  <c:v>3.0842393659501699E-2</c:v>
                </c:pt>
                <c:pt idx="2">
                  <c:v>-3.0337639115468829E-2</c:v>
                </c:pt>
                <c:pt idx="3">
                  <c:v>0.23447739110528687</c:v>
                </c:pt>
                <c:pt idx="4">
                  <c:v>0.37447857012125496</c:v>
                </c:pt>
                <c:pt idx="5">
                  <c:v>0.3349863604083656</c:v>
                </c:pt>
                <c:pt idx="6">
                  <c:v>-0.2972216813203149</c:v>
                </c:pt>
                <c:pt idx="7">
                  <c:v>0.16077792013654457</c:v>
                </c:pt>
                <c:pt idx="8">
                  <c:v>0.77903019767744386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0.85746077141394528</c:v>
                </c:pt>
                <c:pt idx="1">
                  <c:v>3.1577050335997328</c:v>
                </c:pt>
                <c:pt idx="2">
                  <c:v>3.6282329028813205</c:v>
                </c:pt>
                <c:pt idx="3">
                  <c:v>-1.7744422980118344</c:v>
                </c:pt>
                <c:pt idx="4">
                  <c:v>0.31245046485063122</c:v>
                </c:pt>
                <c:pt idx="5">
                  <c:v>-1.1556299134938968</c:v>
                </c:pt>
                <c:pt idx="6">
                  <c:v>0.93483718673781979</c:v>
                </c:pt>
                <c:pt idx="7">
                  <c:v>0.22005726303574979</c:v>
                </c:pt>
                <c:pt idx="8">
                  <c:v>-1.9255384726588751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0.82021405919739543</c:v>
                </c:pt>
                <c:pt idx="1">
                  <c:v>6.4169402826128703</c:v>
                </c:pt>
                <c:pt idx="2">
                  <c:v>7.1402012069900476</c:v>
                </c:pt>
                <c:pt idx="3">
                  <c:v>-1.843263811677506</c:v>
                </c:pt>
                <c:pt idx="4">
                  <c:v>-3.2637382864865838E-2</c:v>
                </c:pt>
                <c:pt idx="5">
                  <c:v>1.3232736710665751</c:v>
                </c:pt>
                <c:pt idx="6">
                  <c:v>0.18377334554796043</c:v>
                </c:pt>
                <c:pt idx="7">
                  <c:v>-7.1312638810254958E-2</c:v>
                </c:pt>
                <c:pt idx="8">
                  <c:v>2.1100506920362792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0.60519839116685681</c:v>
                </c:pt>
                <c:pt idx="1">
                  <c:v>-0.42389860686905312</c:v>
                </c:pt>
                <c:pt idx="2">
                  <c:v>0.12962292550848176</c:v>
                </c:pt>
                <c:pt idx="3">
                  <c:v>0.2147030746381452</c:v>
                </c:pt>
                <c:pt idx="4">
                  <c:v>0.17086665868420248</c:v>
                </c:pt>
                <c:pt idx="5">
                  <c:v>0.200156062827822</c:v>
                </c:pt>
                <c:pt idx="6">
                  <c:v>-8.2866488673703276E-2</c:v>
                </c:pt>
                <c:pt idx="7">
                  <c:v>0.48418442384542981</c:v>
                </c:pt>
                <c:pt idx="8">
                  <c:v>0.43460362097895144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0.2772017708890373</c:v>
                </c:pt>
                <c:pt idx="1">
                  <c:v>1.1820081880262023</c:v>
                </c:pt>
                <c:pt idx="2">
                  <c:v>0.22058565550112252</c:v>
                </c:pt>
                <c:pt idx="3">
                  <c:v>0.11900931679115079</c:v>
                </c:pt>
                <c:pt idx="4">
                  <c:v>0.51734636938231304</c:v>
                </c:pt>
                <c:pt idx="5">
                  <c:v>0.82645813298426551</c:v>
                </c:pt>
                <c:pt idx="6">
                  <c:v>1.0731255853670678</c:v>
                </c:pt>
                <c:pt idx="7">
                  <c:v>0.74921381937646014</c:v>
                </c:pt>
                <c:pt idx="8">
                  <c:v>-0.56158910897763548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0.6096422430174826</c:v>
                </c:pt>
                <c:pt idx="1">
                  <c:v>8.0292466903925828</c:v>
                </c:pt>
                <c:pt idx="2">
                  <c:v>-0.3705037834759608</c:v>
                </c:pt>
                <c:pt idx="3">
                  <c:v>2.7791876721875024</c:v>
                </c:pt>
                <c:pt idx="4">
                  <c:v>-3.6130916313846662</c:v>
                </c:pt>
                <c:pt idx="5">
                  <c:v>0.25365314540822492</c:v>
                </c:pt>
                <c:pt idx="6">
                  <c:v>1.0539194232735341</c:v>
                </c:pt>
                <c:pt idx="7">
                  <c:v>-2.6364623517725434</c:v>
                </c:pt>
                <c:pt idx="8">
                  <c:v>0.75976214689077359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27.721547518623549</c:v>
                </c:pt>
                <c:pt idx="1">
                  <c:v>24.259990065334435</c:v>
                </c:pt>
                <c:pt idx="2">
                  <c:v>24.484215607104787</c:v>
                </c:pt>
                <c:pt idx="3">
                  <c:v>24.711451537534092</c:v>
                </c:pt>
                <c:pt idx="4">
                  <c:v>23.326101657466118</c:v>
                </c:pt>
                <c:pt idx="5">
                  <c:v>25.455802160743399</c:v>
                </c:pt>
                <c:pt idx="6">
                  <c:v>19.968435890652756</c:v>
                </c:pt>
                <c:pt idx="7">
                  <c:v>23.163718252372043</c:v>
                </c:pt>
                <c:pt idx="8">
                  <c:v>22.505386138373343</c:v>
                </c:pt>
                <c:pt idx="9">
                  <c:v>21.637193995223559</c:v>
                </c:pt>
                <c:pt idx="10">
                  <c:v>16.149305671919681</c:v>
                </c:pt>
                <c:pt idx="11">
                  <c:v>16.436587749274008</c:v>
                </c:pt>
                <c:pt idx="12">
                  <c:v>16.269118900011122</c:v>
                </c:pt>
                <c:pt idx="13">
                  <c:v>15.356081262327328</c:v>
                </c:pt>
                <c:pt idx="14">
                  <c:v>14.468585576483788</c:v>
                </c:pt>
                <c:pt idx="15">
                  <c:v>14.048437888315783</c:v>
                </c:pt>
                <c:pt idx="16">
                  <c:v>13.665557412358451</c:v>
                </c:pt>
                <c:pt idx="17">
                  <c:v>13.280508519430267</c:v>
                </c:pt>
                <c:pt idx="18">
                  <c:v>12.88885964177504</c:v>
                </c:pt>
                <c:pt idx="19">
                  <c:v>12.498445923299737</c:v>
                </c:pt>
                <c:pt idx="20">
                  <c:v>12.118858995984178</c:v>
                </c:pt>
                <c:pt idx="21">
                  <c:v>11.740468371312106</c:v>
                </c:pt>
                <c:pt idx="22">
                  <c:v>11.365121162830478</c:v>
                </c:pt>
                <c:pt idx="23">
                  <c:v>10.998309536490131</c:v>
                </c:pt>
                <c:pt idx="24">
                  <c:v>10.655478240188579</c:v>
                </c:pt>
                <c:pt idx="25">
                  <c:v>10.622020159639813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63.724919322614589</c:v>
                </c:pt>
                <c:pt idx="1">
                  <c:v>58.174728993762393</c:v>
                </c:pt>
                <c:pt idx="2">
                  <c:v>61.201449178604094</c:v>
                </c:pt>
                <c:pt idx="3">
                  <c:v>60.811808122512346</c:v>
                </c:pt>
                <c:pt idx="4">
                  <c:v>61.16538220366791</c:v>
                </c:pt>
                <c:pt idx="5">
                  <c:v>51.912379271080724</c:v>
                </c:pt>
                <c:pt idx="6">
                  <c:v>49.294876611741714</c:v>
                </c:pt>
                <c:pt idx="7">
                  <c:v>59.633347025282802</c:v>
                </c:pt>
                <c:pt idx="8">
                  <c:v>56.193517040833058</c:v>
                </c:pt>
                <c:pt idx="9">
                  <c:v>56.268344038981034</c:v>
                </c:pt>
                <c:pt idx="10">
                  <c:v>44.220190349692658</c:v>
                </c:pt>
                <c:pt idx="11">
                  <c:v>49.315956823389207</c:v>
                </c:pt>
                <c:pt idx="12">
                  <c:v>46.268136155284211</c:v>
                </c:pt>
                <c:pt idx="13">
                  <c:v>44.812834370937793</c:v>
                </c:pt>
                <c:pt idx="14">
                  <c:v>43.446199535422124</c:v>
                </c:pt>
                <c:pt idx="15">
                  <c:v>41.947400450571521</c:v>
                </c:pt>
                <c:pt idx="16">
                  <c:v>40.398749004827458</c:v>
                </c:pt>
                <c:pt idx="17">
                  <c:v>38.83274714523094</c:v>
                </c:pt>
                <c:pt idx="18">
                  <c:v>37.276360475069261</c:v>
                </c:pt>
                <c:pt idx="19">
                  <c:v>35.729320445935535</c:v>
                </c:pt>
                <c:pt idx="20">
                  <c:v>34.202709202141477</c:v>
                </c:pt>
                <c:pt idx="21">
                  <c:v>32.684772497421847</c:v>
                </c:pt>
                <c:pt idx="22">
                  <c:v>31.178708076158173</c:v>
                </c:pt>
                <c:pt idx="23">
                  <c:v>29.687306196818835</c:v>
                </c:pt>
                <c:pt idx="24">
                  <c:v>28.205664976468078</c:v>
                </c:pt>
                <c:pt idx="25">
                  <c:v>26.711071872677127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99.949253850926837</c:v>
                </c:pt>
                <c:pt idx="1">
                  <c:v>98.508310575641644</c:v>
                </c:pt>
                <c:pt idx="2">
                  <c:v>95.517481878864075</c:v>
                </c:pt>
                <c:pt idx="3">
                  <c:v>96.31330690860959</c:v>
                </c:pt>
                <c:pt idx="4">
                  <c:v>94.308070274318183</c:v>
                </c:pt>
                <c:pt idx="5">
                  <c:v>95.863518289681508</c:v>
                </c:pt>
                <c:pt idx="6">
                  <c:v>89.435308046656473</c:v>
                </c:pt>
                <c:pt idx="7">
                  <c:v>90.488622520424371</c:v>
                </c:pt>
                <c:pt idx="8">
                  <c:v>102.14337515729768</c:v>
                </c:pt>
                <c:pt idx="9">
                  <c:v>92.984255960776608</c:v>
                </c:pt>
                <c:pt idx="10">
                  <c:v>92.361322988275163</c:v>
                </c:pt>
                <c:pt idx="11">
                  <c:v>92.280261096432213</c:v>
                </c:pt>
                <c:pt idx="12">
                  <c:v>90.567393852508189</c:v>
                </c:pt>
                <c:pt idx="13">
                  <c:v>90.043493505344003</c:v>
                </c:pt>
                <c:pt idx="14">
                  <c:v>89.732853819931606</c:v>
                </c:pt>
                <c:pt idx="15">
                  <c:v>89.165507453741427</c:v>
                </c:pt>
                <c:pt idx="16">
                  <c:v>88.48578792071379</c:v>
                </c:pt>
                <c:pt idx="17">
                  <c:v>87.752221559096782</c:v>
                </c:pt>
                <c:pt idx="18">
                  <c:v>87.005531527846017</c:v>
                </c:pt>
                <c:pt idx="19">
                  <c:v>86.246632871265007</c:v>
                </c:pt>
                <c:pt idx="20">
                  <c:v>85.503909316924705</c:v>
                </c:pt>
                <c:pt idx="21">
                  <c:v>84.745160836520142</c:v>
                </c:pt>
                <c:pt idx="22">
                  <c:v>83.971583512129044</c:v>
                </c:pt>
                <c:pt idx="23">
                  <c:v>83.186499103503138</c:v>
                </c:pt>
                <c:pt idx="24">
                  <c:v>82.376732856631705</c:v>
                </c:pt>
                <c:pt idx="25">
                  <c:v>81.471471495341518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87.00860621507347</c:v>
                </c:pt>
                <c:pt idx="1">
                  <c:v>90.509516622064112</c:v>
                </c:pt>
                <c:pt idx="2">
                  <c:v>86.479000701858808</c:v>
                </c:pt>
                <c:pt idx="3">
                  <c:v>89.57388131197024</c:v>
                </c:pt>
                <c:pt idx="4">
                  <c:v>93.254041561991258</c:v>
                </c:pt>
                <c:pt idx="5">
                  <c:v>91.830945604975057</c:v>
                </c:pt>
                <c:pt idx="6">
                  <c:v>96.480556929020835</c:v>
                </c:pt>
                <c:pt idx="7">
                  <c:v>90.051799194901051</c:v>
                </c:pt>
                <c:pt idx="8">
                  <c:v>96.153836904865713</c:v>
                </c:pt>
                <c:pt idx="9">
                  <c:v>90.376386258216968</c:v>
                </c:pt>
                <c:pt idx="10">
                  <c:v>100.70051696551076</c:v>
                </c:pt>
                <c:pt idx="11">
                  <c:v>95.024247336005089</c:v>
                </c:pt>
                <c:pt idx="12">
                  <c:v>96.173585915106727</c:v>
                </c:pt>
                <c:pt idx="13">
                  <c:v>96.941317479366163</c:v>
                </c:pt>
                <c:pt idx="14">
                  <c:v>97.941188728254787</c:v>
                </c:pt>
                <c:pt idx="15">
                  <c:v>98.653477337747091</c:v>
                </c:pt>
                <c:pt idx="16">
                  <c:v>99.276325063816913</c:v>
                </c:pt>
                <c:pt idx="17">
                  <c:v>99.913358632675326</c:v>
                </c:pt>
                <c:pt idx="18">
                  <c:v>100.56636774476652</c:v>
                </c:pt>
                <c:pt idx="19">
                  <c:v>101.22194257300626</c:v>
                </c:pt>
                <c:pt idx="20">
                  <c:v>101.9164078717142</c:v>
                </c:pt>
                <c:pt idx="21">
                  <c:v>102.61052294045436</c:v>
                </c:pt>
                <c:pt idx="22">
                  <c:v>103.30974029946515</c:v>
                </c:pt>
                <c:pt idx="23">
                  <c:v>104.01997179684096</c:v>
                </c:pt>
                <c:pt idx="24">
                  <c:v>104.72314302295031</c:v>
                </c:pt>
                <c:pt idx="25">
                  <c:v>105.36281004595031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17.314451672297132</c:v>
                </c:pt>
                <c:pt idx="1">
                  <c:v>17.59862575441198</c:v>
                </c:pt>
                <c:pt idx="2">
                  <c:v>16.447780198750792</c:v>
                </c:pt>
                <c:pt idx="3">
                  <c:v>15.547944085717488</c:v>
                </c:pt>
                <c:pt idx="4">
                  <c:v>16.256043245250822</c:v>
                </c:pt>
                <c:pt idx="5">
                  <c:v>18.979648008087942</c:v>
                </c:pt>
                <c:pt idx="6">
                  <c:v>19.137449888109025</c:v>
                </c:pt>
                <c:pt idx="7">
                  <c:v>18.362216537766759</c:v>
                </c:pt>
                <c:pt idx="8">
                  <c:v>18.677920348723816</c:v>
                </c:pt>
                <c:pt idx="9">
                  <c:v>18.155914207037927</c:v>
                </c:pt>
                <c:pt idx="10">
                  <c:v>19.495521706768752</c:v>
                </c:pt>
                <c:pt idx="11">
                  <c:v>19.963693901011258</c:v>
                </c:pt>
                <c:pt idx="12">
                  <c:v>19.778074095347794</c:v>
                </c:pt>
                <c:pt idx="13">
                  <c:v>20.169532375812032</c:v>
                </c:pt>
                <c:pt idx="14">
                  <c:v>20.621937058153716</c:v>
                </c:pt>
                <c:pt idx="15">
                  <c:v>21.019235907422424</c:v>
                </c:pt>
                <c:pt idx="16">
                  <c:v>21.408694038150635</c:v>
                </c:pt>
                <c:pt idx="17">
                  <c:v>21.806807824874586</c:v>
                </c:pt>
                <c:pt idx="18" formatCode="General">
                  <c:v>22.203481858124295</c:v>
                </c:pt>
                <c:pt idx="19" formatCode="General">
                  <c:v>22.60236691967075</c:v>
                </c:pt>
                <c:pt idx="20" formatCode="General">
                  <c:v>23.020901946685441</c:v>
                </c:pt>
                <c:pt idx="21" formatCode="General">
                  <c:v>23.445190765088807</c:v>
                </c:pt>
                <c:pt idx="22">
                  <c:v>23.876413230209007</c:v>
                </c:pt>
                <c:pt idx="23">
                  <c:v>24.316254996828292</c:v>
                </c:pt>
                <c:pt idx="24">
                  <c:v>24.756564280474617</c:v>
                </c:pt>
                <c:pt idx="25">
                  <c:v>25.194723422898743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22.898154328542557</c:v>
                </c:pt>
                <c:pt idx="1">
                  <c:v>22.610968955419814</c:v>
                </c:pt>
                <c:pt idx="2">
                  <c:v>22.483357685573843</c:v>
                </c:pt>
                <c:pt idx="3">
                  <c:v>21.007556171660671</c:v>
                </c:pt>
                <c:pt idx="4">
                  <c:v>21.676720706745709</c:v>
                </c:pt>
                <c:pt idx="5">
                  <c:v>24.589238510942515</c:v>
                </c:pt>
                <c:pt idx="6">
                  <c:v>23.908447689605861</c:v>
                </c:pt>
                <c:pt idx="7">
                  <c:v>22.373859013980951</c:v>
                </c:pt>
                <c:pt idx="8">
                  <c:v>22.084434671003024</c:v>
                </c:pt>
                <c:pt idx="9">
                  <c:v>21.753284169601869</c:v>
                </c:pt>
                <c:pt idx="10">
                  <c:v>24.165203283695146</c:v>
                </c:pt>
                <c:pt idx="11">
                  <c:v>23.654816431233133</c:v>
                </c:pt>
                <c:pt idx="12">
                  <c:v>23.184491975245827</c:v>
                </c:pt>
                <c:pt idx="13">
                  <c:v>23.325340920255506</c:v>
                </c:pt>
                <c:pt idx="14">
                  <c:v>23.549817947553237</c:v>
                </c:pt>
                <c:pt idx="15">
                  <c:v>23.704006326248312</c:v>
                </c:pt>
                <c:pt idx="16">
                  <c:v>23.836170191579935</c:v>
                </c:pt>
                <c:pt idx="17">
                  <c:v>23.975277984977879</c:v>
                </c:pt>
                <c:pt idx="18" formatCode="General">
                  <c:v>24.185718922321318</c:v>
                </c:pt>
                <c:pt idx="19" formatCode="General">
                  <c:v>24.468504049284569</c:v>
                </c:pt>
                <c:pt idx="20" formatCode="General">
                  <c:v>24.768785552269318</c:v>
                </c:pt>
                <c:pt idx="21" formatCode="General">
                  <c:v>25.079766815732338</c:v>
                </c:pt>
                <c:pt idx="22">
                  <c:v>25.41399704428142</c:v>
                </c:pt>
                <c:pt idx="23">
                  <c:v>25.76984193201401</c:v>
                </c:pt>
                <c:pt idx="24">
                  <c:v>26.142070690020137</c:v>
                </c:pt>
                <c:pt idx="25">
                  <c:v>26.497666888549087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56.423094966414745</c:v>
                </c:pt>
                <c:pt idx="1">
                  <c:v>58.727331880989745</c:v>
                </c:pt>
                <c:pt idx="2">
                  <c:v>59.885380249945527</c:v>
                </c:pt>
                <c:pt idx="3">
                  <c:v>56.850312064116402</c:v>
                </c:pt>
                <c:pt idx="4">
                  <c:v>60.225111387553049</c:v>
                </c:pt>
                <c:pt idx="5">
                  <c:v>70.948887932397255</c:v>
                </c:pt>
                <c:pt idx="6">
                  <c:v>71.384084696846941</c:v>
                </c:pt>
                <c:pt idx="7">
                  <c:v>68.532258073464519</c:v>
                </c:pt>
                <c:pt idx="8">
                  <c:v>72.018077080609032</c:v>
                </c:pt>
                <c:pt idx="9">
                  <c:v>71.223907758066915</c:v>
                </c:pt>
                <c:pt idx="10">
                  <c:v>78.939740657764688</c:v>
                </c:pt>
                <c:pt idx="11">
                  <c:v>81.941671871947463</c:v>
                </c:pt>
                <c:pt idx="12">
                  <c:v>82.042593920692497</c:v>
                </c:pt>
                <c:pt idx="13">
                  <c:v>84.46933552771992</c:v>
                </c:pt>
                <c:pt idx="14">
                  <c:v>87.120483342667313</c:v>
                </c:pt>
                <c:pt idx="15">
                  <c:v>89.547333659848576</c:v>
                </c:pt>
                <c:pt idx="16">
                  <c:v>91.910621088021102</c:v>
                </c:pt>
                <c:pt idx="17">
                  <c:v>94.232317908984754</c:v>
                </c:pt>
                <c:pt idx="18" formatCode="General">
                  <c:v>96.521752527703313</c:v>
                </c:pt>
                <c:pt idx="19" formatCode="General">
                  <c:v>98.783844520073814</c:v>
                </c:pt>
                <c:pt idx="20" formatCode="General">
                  <c:v>101.10040277409219</c:v>
                </c:pt>
                <c:pt idx="21" formatCode="General">
                  <c:v>103.43997082070581</c:v>
                </c:pt>
                <c:pt idx="22" formatCode="General">
                  <c:v>105.79656436729395</c:v>
                </c:pt>
                <c:pt idx="23" formatCode="General">
                  <c:v>108.17977827063328</c:v>
                </c:pt>
                <c:pt idx="24" formatCode="General">
                  <c:v>110.5827831149678</c:v>
                </c:pt>
                <c:pt idx="25" formatCode="General">
                  <c:v>112.96134176648202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28.10407271295027</c:v>
                </c:pt>
                <c:pt idx="1">
                  <c:v>22.076236038522474</c:v>
                </c:pt>
                <c:pt idx="2">
                  <c:v>21.11256010026338</c:v>
                </c:pt>
                <c:pt idx="3">
                  <c:v>25.848709361063232</c:v>
                </c:pt>
                <c:pt idx="4">
                  <c:v>26.863210697419852</c:v>
                </c:pt>
                <c:pt idx="5">
                  <c:v>30.984159574692089</c:v>
                </c:pt>
                <c:pt idx="6">
                  <c:v>29.795887672235278</c:v>
                </c:pt>
                <c:pt idx="7">
                  <c:v>36.675507737763866</c:v>
                </c:pt>
                <c:pt idx="8">
                  <c:v>30.665714396352406</c:v>
                </c:pt>
                <c:pt idx="9">
                  <c:v>42.584423812189861</c:v>
                </c:pt>
                <c:pt idx="10">
                  <c:v>37.687828288265429</c:v>
                </c:pt>
                <c:pt idx="11">
                  <c:v>35.811481742346182</c:v>
                </c:pt>
                <c:pt idx="12">
                  <c:v>41.008352618080451</c:v>
                </c:pt>
                <c:pt idx="13">
                  <c:v>42.529209790539412</c:v>
                </c:pt>
                <c:pt idx="14">
                  <c:v>44.111909519663051</c:v>
                </c:pt>
                <c:pt idx="15">
                  <c:v>45.534252546937822</c:v>
                </c:pt>
                <c:pt idx="16">
                  <c:v>46.868176150207738</c:v>
                </c:pt>
                <c:pt idx="17">
                  <c:v>48.129848994300943</c:v>
                </c:pt>
                <c:pt idx="18" formatCode="General">
                  <c:v>49.342646740180925</c:v>
                </c:pt>
                <c:pt idx="19" formatCode="General">
                  <c:v>50.507952273278981</c:v>
                </c:pt>
                <c:pt idx="20" formatCode="General">
                  <c:v>51.638239911922149</c:v>
                </c:pt>
                <c:pt idx="21" formatCode="General">
                  <c:v>52.715104520842402</c:v>
                </c:pt>
                <c:pt idx="22" formatCode="General">
                  <c:v>53.739106699959386</c:v>
                </c:pt>
                <c:pt idx="23" formatCode="General">
                  <c:v>54.7126513715233</c:v>
                </c:pt>
                <c:pt idx="24" formatCode="General">
                  <c:v>55.621882984763815</c:v>
                </c:pt>
                <c:pt idx="25" formatCode="General">
                  <c:v>56.427347423338645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4.4728994125573776</c:v>
                </c:pt>
                <c:pt idx="1">
                  <c:v>3.5162911138535806</c:v>
                </c:pt>
                <c:pt idx="2">
                  <c:v>3.2427743990348152</c:v>
                </c:pt>
                <c:pt idx="3">
                  <c:v>4.1250304368157931</c:v>
                </c:pt>
                <c:pt idx="4">
                  <c:v>4.1293182655864413</c:v>
                </c:pt>
                <c:pt idx="5">
                  <c:v>4.8454206473993127</c:v>
                </c:pt>
                <c:pt idx="6">
                  <c:v>4.752952575131058</c:v>
                </c:pt>
                <c:pt idx="7">
                  <c:v>5.8356716440443241</c:v>
                </c:pt>
                <c:pt idx="8">
                  <c:v>5.1227382619416799</c:v>
                </c:pt>
                <c:pt idx="9">
                  <c:v>6.444289799905401</c:v>
                </c:pt>
                <c:pt idx="10">
                  <c:v>5.7983700881077294</c:v>
                </c:pt>
                <c:pt idx="11">
                  <c:v>5.5332830483612288</c:v>
                </c:pt>
                <c:pt idx="12">
                  <c:v>6.4502525677227549</c:v>
                </c:pt>
                <c:pt idx="13">
                  <c:v>6.7048547676977215</c:v>
                </c:pt>
                <c:pt idx="14">
                  <c:v>6.9700244718700493</c:v>
                </c:pt>
                <c:pt idx="15">
                  <c:v>7.2093484291670142</c:v>
                </c:pt>
                <c:pt idx="16">
                  <c:v>7.4369191303244175</c:v>
                </c:pt>
                <c:pt idx="17">
                  <c:v>7.6549114304291006</c:v>
                </c:pt>
                <c:pt idx="18" formatCode="General">
                  <c:v>7.8662805622132446</c:v>
                </c:pt>
                <c:pt idx="19" formatCode="General">
                  <c:v>8.0689904241847223</c:v>
                </c:pt>
                <c:pt idx="20" formatCode="General">
                  <c:v>8.2677844282662711</c:v>
                </c:pt>
                <c:pt idx="21" formatCode="General">
                  <c:v>8.4570424319220638</c:v>
                </c:pt>
                <c:pt idx="22" formatCode="General">
                  <c:v>8.6387656076730917</c:v>
                </c:pt>
                <c:pt idx="23" formatCode="General">
                  <c:v>8.8113867953474632</c:v>
                </c:pt>
                <c:pt idx="24" formatCode="General">
                  <c:v>8.9766798335355755</c:v>
                </c:pt>
                <c:pt idx="25" formatCode="General">
                  <c:v>9.1255469251229382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27.721547518623549</c:v>
                </c:pt>
                <c:pt idx="1">
                  <c:v>24.259990065334435</c:v>
                </c:pt>
                <c:pt idx="2">
                  <c:v>24.484215607104787</c:v>
                </c:pt>
                <c:pt idx="3">
                  <c:v>24.711451537534092</c:v>
                </c:pt>
                <c:pt idx="4">
                  <c:v>23.326101657466118</c:v>
                </c:pt>
                <c:pt idx="5">
                  <c:v>25.455802160743399</c:v>
                </c:pt>
                <c:pt idx="6">
                  <c:v>19.968435890652756</c:v>
                </c:pt>
                <c:pt idx="7">
                  <c:v>23.163718252372043</c:v>
                </c:pt>
                <c:pt idx="8">
                  <c:v>22.505386138373343</c:v>
                </c:pt>
                <c:pt idx="9">
                  <c:v>21.637193995223559</c:v>
                </c:pt>
                <c:pt idx="10">
                  <c:v>16.149305671919681</c:v>
                </c:pt>
                <c:pt idx="11">
                  <c:v>16.436587749274008</c:v>
                </c:pt>
                <c:pt idx="12">
                  <c:v>16.269118900011122</c:v>
                </c:pt>
                <c:pt idx="13">
                  <c:v>15.356081262327328</c:v>
                </c:pt>
                <c:pt idx="14">
                  <c:v>14.468585576483788</c:v>
                </c:pt>
                <c:pt idx="15">
                  <c:v>14.048437888315783</c:v>
                </c:pt>
                <c:pt idx="16">
                  <c:v>13.665557412358451</c:v>
                </c:pt>
                <c:pt idx="17">
                  <c:v>13.280508519430267</c:v>
                </c:pt>
                <c:pt idx="18">
                  <c:v>12.88885964177504</c:v>
                </c:pt>
                <c:pt idx="19">
                  <c:v>12.498445923299737</c:v>
                </c:pt>
                <c:pt idx="20">
                  <c:v>12.118858995984178</c:v>
                </c:pt>
                <c:pt idx="21">
                  <c:v>11.740468371312106</c:v>
                </c:pt>
                <c:pt idx="22">
                  <c:v>11.365121162830478</c:v>
                </c:pt>
                <c:pt idx="23">
                  <c:v>10.998309536490131</c:v>
                </c:pt>
                <c:pt idx="24">
                  <c:v>10.655478240188579</c:v>
                </c:pt>
                <c:pt idx="25">
                  <c:v>10.622020159639813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63.724919322614589</c:v>
                </c:pt>
                <c:pt idx="1">
                  <c:v>58.174728993762393</c:v>
                </c:pt>
                <c:pt idx="2">
                  <c:v>61.201449178604094</c:v>
                </c:pt>
                <c:pt idx="3">
                  <c:v>60.811808122512346</c:v>
                </c:pt>
                <c:pt idx="4">
                  <c:v>61.16538220366791</c:v>
                </c:pt>
                <c:pt idx="5">
                  <c:v>51.912379271080724</c:v>
                </c:pt>
                <c:pt idx="6">
                  <c:v>49.294876611741714</c:v>
                </c:pt>
                <c:pt idx="7">
                  <c:v>59.633347025282802</c:v>
                </c:pt>
                <c:pt idx="8">
                  <c:v>56.193517040833058</c:v>
                </c:pt>
                <c:pt idx="9">
                  <c:v>56.268344038981034</c:v>
                </c:pt>
                <c:pt idx="10">
                  <c:v>44.220190349692658</c:v>
                </c:pt>
                <c:pt idx="11">
                  <c:v>49.315956823389207</c:v>
                </c:pt>
                <c:pt idx="12">
                  <c:v>46.268136155284211</c:v>
                </c:pt>
                <c:pt idx="13">
                  <c:v>44.812834370937793</c:v>
                </c:pt>
                <c:pt idx="14">
                  <c:v>43.446199535422124</c:v>
                </c:pt>
                <c:pt idx="15">
                  <c:v>41.947400450571521</c:v>
                </c:pt>
                <c:pt idx="16">
                  <c:v>40.398749004827458</c:v>
                </c:pt>
                <c:pt idx="17">
                  <c:v>38.83274714523094</c:v>
                </c:pt>
                <c:pt idx="18">
                  <c:v>37.276360475069261</c:v>
                </c:pt>
                <c:pt idx="19">
                  <c:v>35.729320445935535</c:v>
                </c:pt>
                <c:pt idx="20">
                  <c:v>34.202709202141477</c:v>
                </c:pt>
                <c:pt idx="21">
                  <c:v>32.684772497421847</c:v>
                </c:pt>
                <c:pt idx="22">
                  <c:v>31.178708076158173</c:v>
                </c:pt>
                <c:pt idx="23">
                  <c:v>29.687306196818835</c:v>
                </c:pt>
                <c:pt idx="24">
                  <c:v>28.205664976468078</c:v>
                </c:pt>
                <c:pt idx="25">
                  <c:v>26.711071872677127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99.949253850926837</c:v>
                </c:pt>
                <c:pt idx="1">
                  <c:v>98.508310575641644</c:v>
                </c:pt>
                <c:pt idx="2">
                  <c:v>95.517481878864075</c:v>
                </c:pt>
                <c:pt idx="3">
                  <c:v>96.31330690860959</c:v>
                </c:pt>
                <c:pt idx="4">
                  <c:v>94.308070274318183</c:v>
                </c:pt>
                <c:pt idx="5">
                  <c:v>95.863518289681508</c:v>
                </c:pt>
                <c:pt idx="6">
                  <c:v>89.435308046656473</c:v>
                </c:pt>
                <c:pt idx="7">
                  <c:v>90.488622520424371</c:v>
                </c:pt>
                <c:pt idx="8">
                  <c:v>102.14337515729768</c:v>
                </c:pt>
                <c:pt idx="9">
                  <c:v>92.984255960776608</c:v>
                </c:pt>
                <c:pt idx="10">
                  <c:v>92.361322988275163</c:v>
                </c:pt>
                <c:pt idx="11">
                  <c:v>92.280261096432213</c:v>
                </c:pt>
                <c:pt idx="12">
                  <c:v>90.567393852508189</c:v>
                </c:pt>
                <c:pt idx="13">
                  <c:v>90.043493505344003</c:v>
                </c:pt>
                <c:pt idx="14">
                  <c:v>89.732853819931606</c:v>
                </c:pt>
                <c:pt idx="15">
                  <c:v>89.165507453741427</c:v>
                </c:pt>
                <c:pt idx="16">
                  <c:v>88.48578792071379</c:v>
                </c:pt>
                <c:pt idx="17">
                  <c:v>87.752221559096782</c:v>
                </c:pt>
                <c:pt idx="18">
                  <c:v>87.005531527846017</c:v>
                </c:pt>
                <c:pt idx="19">
                  <c:v>86.246632871265007</c:v>
                </c:pt>
                <c:pt idx="20">
                  <c:v>85.503909316924705</c:v>
                </c:pt>
                <c:pt idx="21">
                  <c:v>84.745160836520142</c:v>
                </c:pt>
                <c:pt idx="22">
                  <c:v>83.971583512129044</c:v>
                </c:pt>
                <c:pt idx="23">
                  <c:v>83.186499103503138</c:v>
                </c:pt>
                <c:pt idx="24">
                  <c:v>82.376732856631705</c:v>
                </c:pt>
                <c:pt idx="25">
                  <c:v>81.471471495341518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87.00860621507347</c:v>
                </c:pt>
                <c:pt idx="1">
                  <c:v>90.509516622064112</c:v>
                </c:pt>
                <c:pt idx="2">
                  <c:v>86.479000701858808</c:v>
                </c:pt>
                <c:pt idx="3">
                  <c:v>89.57388131197024</c:v>
                </c:pt>
                <c:pt idx="4">
                  <c:v>93.254041561991258</c:v>
                </c:pt>
                <c:pt idx="5">
                  <c:v>91.830945604975057</c:v>
                </c:pt>
                <c:pt idx="6">
                  <c:v>96.480556929020835</c:v>
                </c:pt>
                <c:pt idx="7">
                  <c:v>90.051799194901051</c:v>
                </c:pt>
                <c:pt idx="8">
                  <c:v>96.153836904865713</c:v>
                </c:pt>
                <c:pt idx="9">
                  <c:v>90.376386258216968</c:v>
                </c:pt>
                <c:pt idx="10">
                  <c:v>100.70051696551076</c:v>
                </c:pt>
                <c:pt idx="11">
                  <c:v>95.024247336005089</c:v>
                </c:pt>
                <c:pt idx="12">
                  <c:v>96.173585915106727</c:v>
                </c:pt>
                <c:pt idx="13">
                  <c:v>96.941317479366163</c:v>
                </c:pt>
                <c:pt idx="14">
                  <c:v>97.941188728254787</c:v>
                </c:pt>
                <c:pt idx="15">
                  <c:v>98.653477337747091</c:v>
                </c:pt>
                <c:pt idx="16">
                  <c:v>99.276325063816913</c:v>
                </c:pt>
                <c:pt idx="17">
                  <c:v>99.913358632675326</c:v>
                </c:pt>
                <c:pt idx="18">
                  <c:v>100.56636774476652</c:v>
                </c:pt>
                <c:pt idx="19">
                  <c:v>101.22194257300626</c:v>
                </c:pt>
                <c:pt idx="20">
                  <c:v>101.9164078717142</c:v>
                </c:pt>
                <c:pt idx="21">
                  <c:v>102.61052294045436</c:v>
                </c:pt>
                <c:pt idx="22">
                  <c:v>103.30974029946515</c:v>
                </c:pt>
                <c:pt idx="23">
                  <c:v>104.01997179684096</c:v>
                </c:pt>
                <c:pt idx="24">
                  <c:v>104.72314302295031</c:v>
                </c:pt>
                <c:pt idx="25">
                  <c:v>105.36281004595031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17.314451672297132</c:v>
                </c:pt>
                <c:pt idx="1">
                  <c:v>17.59862575441198</c:v>
                </c:pt>
                <c:pt idx="2">
                  <c:v>16.447780198750792</c:v>
                </c:pt>
                <c:pt idx="3">
                  <c:v>15.547944085717488</c:v>
                </c:pt>
                <c:pt idx="4">
                  <c:v>16.256043245250822</c:v>
                </c:pt>
                <c:pt idx="5">
                  <c:v>18.979648008087942</c:v>
                </c:pt>
                <c:pt idx="6">
                  <c:v>19.137449888109025</c:v>
                </c:pt>
                <c:pt idx="7">
                  <c:v>18.362216537766759</c:v>
                </c:pt>
                <c:pt idx="8">
                  <c:v>18.677920348723816</c:v>
                </c:pt>
                <c:pt idx="9">
                  <c:v>18.155914207037927</c:v>
                </c:pt>
                <c:pt idx="10">
                  <c:v>19.495521706768752</c:v>
                </c:pt>
                <c:pt idx="11">
                  <c:v>19.963693901011258</c:v>
                </c:pt>
                <c:pt idx="12">
                  <c:v>19.778074095347794</c:v>
                </c:pt>
                <c:pt idx="13">
                  <c:v>20.169532375812032</c:v>
                </c:pt>
                <c:pt idx="14">
                  <c:v>20.621937058153716</c:v>
                </c:pt>
                <c:pt idx="15">
                  <c:v>21.019235907422424</c:v>
                </c:pt>
                <c:pt idx="16">
                  <c:v>21.408694038150635</c:v>
                </c:pt>
                <c:pt idx="17">
                  <c:v>21.806807824874586</c:v>
                </c:pt>
                <c:pt idx="18" formatCode="General">
                  <c:v>22.203481858124295</c:v>
                </c:pt>
                <c:pt idx="19" formatCode="General">
                  <c:v>22.60236691967075</c:v>
                </c:pt>
                <c:pt idx="20" formatCode="General">
                  <c:v>23.020901946685441</c:v>
                </c:pt>
                <c:pt idx="21" formatCode="General">
                  <c:v>23.445190765088807</c:v>
                </c:pt>
                <c:pt idx="22">
                  <c:v>23.876413230209007</c:v>
                </c:pt>
                <c:pt idx="23">
                  <c:v>24.316254996828292</c:v>
                </c:pt>
                <c:pt idx="24">
                  <c:v>24.756564280474617</c:v>
                </c:pt>
                <c:pt idx="25">
                  <c:v>25.194723422898743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22.898154328542557</c:v>
                </c:pt>
                <c:pt idx="1">
                  <c:v>22.610968955419814</c:v>
                </c:pt>
                <c:pt idx="2">
                  <c:v>22.483357685573843</c:v>
                </c:pt>
                <c:pt idx="3">
                  <c:v>21.007556171660671</c:v>
                </c:pt>
                <c:pt idx="4">
                  <c:v>21.676720706745709</c:v>
                </c:pt>
                <c:pt idx="5">
                  <c:v>24.589238510942515</c:v>
                </c:pt>
                <c:pt idx="6">
                  <c:v>23.908447689605861</c:v>
                </c:pt>
                <c:pt idx="7">
                  <c:v>22.373859013980951</c:v>
                </c:pt>
                <c:pt idx="8">
                  <c:v>22.084434671003024</c:v>
                </c:pt>
                <c:pt idx="9">
                  <c:v>21.753284169601869</c:v>
                </c:pt>
                <c:pt idx="10">
                  <c:v>24.165203283695146</c:v>
                </c:pt>
                <c:pt idx="11">
                  <c:v>23.654816431233133</c:v>
                </c:pt>
                <c:pt idx="12">
                  <c:v>23.184491975245827</c:v>
                </c:pt>
                <c:pt idx="13">
                  <c:v>23.325340920255506</c:v>
                </c:pt>
                <c:pt idx="14">
                  <c:v>23.549817947553237</c:v>
                </c:pt>
                <c:pt idx="15">
                  <c:v>23.704006326248312</c:v>
                </c:pt>
                <c:pt idx="16">
                  <c:v>23.836170191579935</c:v>
                </c:pt>
                <c:pt idx="17">
                  <c:v>23.975277984977879</c:v>
                </c:pt>
                <c:pt idx="18" formatCode="General">
                  <c:v>24.185718922321318</c:v>
                </c:pt>
                <c:pt idx="19" formatCode="General">
                  <c:v>24.468504049284569</c:v>
                </c:pt>
                <c:pt idx="20" formatCode="General">
                  <c:v>24.768785552269318</c:v>
                </c:pt>
                <c:pt idx="21" formatCode="General">
                  <c:v>25.079766815732338</c:v>
                </c:pt>
                <c:pt idx="22">
                  <c:v>25.41399704428142</c:v>
                </c:pt>
                <c:pt idx="23">
                  <c:v>25.76984193201401</c:v>
                </c:pt>
                <c:pt idx="24">
                  <c:v>26.142070690020137</c:v>
                </c:pt>
                <c:pt idx="25">
                  <c:v>26.497666888549087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56.423094966414745</c:v>
                </c:pt>
                <c:pt idx="1">
                  <c:v>58.727331880989745</c:v>
                </c:pt>
                <c:pt idx="2">
                  <c:v>59.885380249945527</c:v>
                </c:pt>
                <c:pt idx="3">
                  <c:v>56.850312064116402</c:v>
                </c:pt>
                <c:pt idx="4">
                  <c:v>60.225111387553049</c:v>
                </c:pt>
                <c:pt idx="5">
                  <c:v>70.948887932397255</c:v>
                </c:pt>
                <c:pt idx="6">
                  <c:v>71.384084696846941</c:v>
                </c:pt>
                <c:pt idx="7">
                  <c:v>68.532258073464519</c:v>
                </c:pt>
                <c:pt idx="8">
                  <c:v>72.018077080609032</c:v>
                </c:pt>
                <c:pt idx="9">
                  <c:v>71.223907758066915</c:v>
                </c:pt>
                <c:pt idx="10">
                  <c:v>78.939740657764688</c:v>
                </c:pt>
                <c:pt idx="11">
                  <c:v>81.941671871947463</c:v>
                </c:pt>
                <c:pt idx="12">
                  <c:v>82.042593920692497</c:v>
                </c:pt>
                <c:pt idx="13">
                  <c:v>84.46933552771992</c:v>
                </c:pt>
                <c:pt idx="14">
                  <c:v>87.120483342667313</c:v>
                </c:pt>
                <c:pt idx="15">
                  <c:v>89.547333659848576</c:v>
                </c:pt>
                <c:pt idx="16">
                  <c:v>91.910621088021102</c:v>
                </c:pt>
                <c:pt idx="17">
                  <c:v>94.232317908984754</c:v>
                </c:pt>
                <c:pt idx="18" formatCode="General">
                  <c:v>96.521752527703313</c:v>
                </c:pt>
                <c:pt idx="19" formatCode="General">
                  <c:v>98.783844520073814</c:v>
                </c:pt>
                <c:pt idx="20" formatCode="General">
                  <c:v>101.10040277409219</c:v>
                </c:pt>
                <c:pt idx="21" formatCode="General">
                  <c:v>103.43997082070581</c:v>
                </c:pt>
                <c:pt idx="22" formatCode="General">
                  <c:v>105.79656436729395</c:v>
                </c:pt>
                <c:pt idx="23" formatCode="General">
                  <c:v>108.17977827063328</c:v>
                </c:pt>
                <c:pt idx="24" formatCode="General">
                  <c:v>110.5827831149678</c:v>
                </c:pt>
                <c:pt idx="25" formatCode="General">
                  <c:v>112.96134176648202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28.10407271295027</c:v>
                </c:pt>
                <c:pt idx="1">
                  <c:v>22.076236038522474</c:v>
                </c:pt>
                <c:pt idx="2">
                  <c:v>21.11256010026338</c:v>
                </c:pt>
                <c:pt idx="3">
                  <c:v>25.848709361063232</c:v>
                </c:pt>
                <c:pt idx="4">
                  <c:v>26.863210697419852</c:v>
                </c:pt>
                <c:pt idx="5">
                  <c:v>30.984159574692089</c:v>
                </c:pt>
                <c:pt idx="6">
                  <c:v>29.795887672235278</c:v>
                </c:pt>
                <c:pt idx="7">
                  <c:v>36.675507737763866</c:v>
                </c:pt>
                <c:pt idx="8">
                  <c:v>30.665714396352406</c:v>
                </c:pt>
                <c:pt idx="9">
                  <c:v>42.584423812189861</c:v>
                </c:pt>
                <c:pt idx="10">
                  <c:v>37.687828288265429</c:v>
                </c:pt>
                <c:pt idx="11">
                  <c:v>35.811481742346182</c:v>
                </c:pt>
                <c:pt idx="12">
                  <c:v>41.008352618080451</c:v>
                </c:pt>
                <c:pt idx="13">
                  <c:v>42.529209790539412</c:v>
                </c:pt>
                <c:pt idx="14">
                  <c:v>44.111909519663051</c:v>
                </c:pt>
                <c:pt idx="15">
                  <c:v>45.534252546937822</c:v>
                </c:pt>
                <c:pt idx="16">
                  <c:v>46.868176150207738</c:v>
                </c:pt>
                <c:pt idx="17">
                  <c:v>48.129848994300943</c:v>
                </c:pt>
                <c:pt idx="18" formatCode="General">
                  <c:v>49.342646740180925</c:v>
                </c:pt>
                <c:pt idx="19" formatCode="General">
                  <c:v>50.507952273278981</c:v>
                </c:pt>
                <c:pt idx="20" formatCode="General">
                  <c:v>51.638239911922149</c:v>
                </c:pt>
                <c:pt idx="21" formatCode="General">
                  <c:v>52.715104520842402</c:v>
                </c:pt>
                <c:pt idx="22" formatCode="General">
                  <c:v>53.739106699959386</c:v>
                </c:pt>
                <c:pt idx="23" formatCode="General">
                  <c:v>54.7126513715233</c:v>
                </c:pt>
                <c:pt idx="24" formatCode="General">
                  <c:v>55.621882984763815</c:v>
                </c:pt>
                <c:pt idx="25" formatCode="General">
                  <c:v>56.427347423338645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4.4728994125573776</c:v>
                </c:pt>
                <c:pt idx="1">
                  <c:v>3.5162911138535806</c:v>
                </c:pt>
                <c:pt idx="2">
                  <c:v>3.2427743990348152</c:v>
                </c:pt>
                <c:pt idx="3">
                  <c:v>4.1250304368157931</c:v>
                </c:pt>
                <c:pt idx="4">
                  <c:v>4.1293182655864413</c:v>
                </c:pt>
                <c:pt idx="5">
                  <c:v>4.8454206473993127</c:v>
                </c:pt>
                <c:pt idx="6">
                  <c:v>4.752952575131058</c:v>
                </c:pt>
                <c:pt idx="7">
                  <c:v>5.8356716440443241</c:v>
                </c:pt>
                <c:pt idx="8">
                  <c:v>5.1227382619416799</c:v>
                </c:pt>
                <c:pt idx="9">
                  <c:v>6.444289799905401</c:v>
                </c:pt>
                <c:pt idx="10">
                  <c:v>5.7983700881077294</c:v>
                </c:pt>
                <c:pt idx="11">
                  <c:v>5.5332830483612288</c:v>
                </c:pt>
                <c:pt idx="12">
                  <c:v>6.4502525677227549</c:v>
                </c:pt>
                <c:pt idx="13">
                  <c:v>6.7048547676977215</c:v>
                </c:pt>
                <c:pt idx="14">
                  <c:v>6.9700244718700493</c:v>
                </c:pt>
                <c:pt idx="15">
                  <c:v>7.2093484291670142</c:v>
                </c:pt>
                <c:pt idx="16">
                  <c:v>7.4369191303244175</c:v>
                </c:pt>
                <c:pt idx="17">
                  <c:v>7.6549114304291006</c:v>
                </c:pt>
                <c:pt idx="18" formatCode="General">
                  <c:v>7.8662805622132446</c:v>
                </c:pt>
                <c:pt idx="19" formatCode="General">
                  <c:v>8.0689904241847223</c:v>
                </c:pt>
                <c:pt idx="20" formatCode="General">
                  <c:v>8.2677844282662711</c:v>
                </c:pt>
                <c:pt idx="21" formatCode="General">
                  <c:v>8.4570424319220638</c:v>
                </c:pt>
                <c:pt idx="22" formatCode="General">
                  <c:v>8.6387656076730917</c:v>
                </c:pt>
                <c:pt idx="23" formatCode="General">
                  <c:v>8.8113867953474632</c:v>
                </c:pt>
                <c:pt idx="24" formatCode="General">
                  <c:v>8.9766798335355755</c:v>
                </c:pt>
                <c:pt idx="25" formatCode="General">
                  <c:v>9.1255469251229382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17.867606514747891</c:v>
                </c:pt>
                <c:pt idx="1">
                  <c:v>12.878102623024452</c:v>
                </c:pt>
                <c:pt idx="2">
                  <c:v>18.546841998940309</c:v>
                </c:pt>
                <c:pt idx="3">
                  <c:v>26.74366789310935</c:v>
                </c:pt>
                <c:pt idx="4">
                  <c:v>17.300536052192989</c:v>
                </c:pt>
                <c:pt idx="5">
                  <c:v>18.848726148406119</c:v>
                </c:pt>
                <c:pt idx="6">
                  <c:v>7.5247040108647596</c:v>
                </c:pt>
                <c:pt idx="7">
                  <c:v>9.3235582766558167</c:v>
                </c:pt>
                <c:pt idx="8">
                  <c:v>5.2779694294321988</c:v>
                </c:pt>
                <c:pt idx="9">
                  <c:v>5.9475695039814083</c:v>
                </c:pt>
                <c:pt idx="10">
                  <c:v>17.562673776334726</c:v>
                </c:pt>
                <c:pt idx="11">
                  <c:v>40.713076117337614</c:v>
                </c:pt>
                <c:pt idx="12">
                  <c:v>9.0468703701556503</c:v>
                </c:pt>
                <c:pt idx="13">
                  <c:v>5.1880968581767481</c:v>
                </c:pt>
                <c:pt idx="14">
                  <c:v>15.563646965578616</c:v>
                </c:pt>
                <c:pt idx="15">
                  <c:v>12.683580501653594</c:v>
                </c:pt>
                <c:pt idx="16">
                  <c:v>8.7145282600607903</c:v>
                </c:pt>
                <c:pt idx="17">
                  <c:v>31.251748967833304</c:v>
                </c:pt>
                <c:pt idx="18">
                  <c:v>10.072845267511463</c:v>
                </c:pt>
                <c:pt idx="19">
                  <c:v>0.49177886451382863</c:v>
                </c:pt>
                <c:pt idx="20">
                  <c:v>38.192028666192719</c:v>
                </c:pt>
                <c:pt idx="21">
                  <c:v>7.3731726110686111</c:v>
                </c:pt>
                <c:pt idx="22">
                  <c:v>12.650863139275931</c:v>
                </c:pt>
                <c:pt idx="23">
                  <c:v>12.482651925944264</c:v>
                </c:pt>
                <c:pt idx="24">
                  <c:v>6.5728027301422669</c:v>
                </c:pt>
                <c:pt idx="25">
                  <c:v>46.590352526864827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21.34291532582877</c:v>
                </c:pt>
                <c:pt idx="1">
                  <c:v>14.374391169262982</c:v>
                </c:pt>
                <c:pt idx="2">
                  <c:v>20.851179108305089</c:v>
                </c:pt>
                <c:pt idx="3">
                  <c:v>30.117078202063126</c:v>
                </c:pt>
                <c:pt idx="4">
                  <c:v>19.057978921835424</c:v>
                </c:pt>
                <c:pt idx="5">
                  <c:v>22.875909930604806</c:v>
                </c:pt>
                <c:pt idx="6">
                  <c:v>8.8411796143208683</c:v>
                </c:pt>
                <c:pt idx="7">
                  <c:v>10.674399245886685</c:v>
                </c:pt>
                <c:pt idx="8">
                  <c:v>5.8715471828228099</c:v>
                </c:pt>
                <c:pt idx="9">
                  <c:v>5.7175853305285793</c:v>
                </c:pt>
                <c:pt idx="10">
                  <c:v>19.048615497312504</c:v>
                </c:pt>
                <c:pt idx="11">
                  <c:v>39.408573848303178</c:v>
                </c:pt>
                <c:pt idx="12">
                  <c:v>7.983815379286014</c:v>
                </c:pt>
                <c:pt idx="13">
                  <c:v>4.2873069584363215</c:v>
                </c:pt>
                <c:pt idx="14">
                  <c:v>12.695264567066117</c:v>
                </c:pt>
                <c:pt idx="15">
                  <c:v>11.111095547213397</c:v>
                </c:pt>
                <c:pt idx="16">
                  <c:v>7.7568035658323202</c:v>
                </c:pt>
                <c:pt idx="17">
                  <c:v>31.407230621594678</c:v>
                </c:pt>
                <c:pt idx="18">
                  <c:v>9.7804432098240728</c:v>
                </c:pt>
                <c:pt idx="19">
                  <c:v>0.5476919707729756</c:v>
                </c:pt>
                <c:pt idx="20">
                  <c:v>35.425663094678747</c:v>
                </c:pt>
                <c:pt idx="21">
                  <c:v>7.9580584235070431</c:v>
                </c:pt>
                <c:pt idx="22">
                  <c:v>9.9652693151618816</c:v>
                </c:pt>
                <c:pt idx="23">
                  <c:v>13.213837955799484</c:v>
                </c:pt>
                <c:pt idx="24">
                  <c:v>5.0263351470846311</c:v>
                </c:pt>
                <c:pt idx="25">
                  <c:v>44.177830866667556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21.299486858292397</c:v>
                </c:pt>
                <c:pt idx="1">
                  <c:v>17.552847651374311</c:v>
                </c:pt>
                <c:pt idx="2">
                  <c:v>29.497347958481466</c:v>
                </c:pt>
                <c:pt idx="3">
                  <c:v>33.862633813066338</c:v>
                </c:pt>
                <c:pt idx="4">
                  <c:v>21.019213875992879</c:v>
                </c:pt>
                <c:pt idx="5">
                  <c:v>26.915794496689667</c:v>
                </c:pt>
                <c:pt idx="6">
                  <c:v>9.0543517332203791</c:v>
                </c:pt>
                <c:pt idx="7">
                  <c:v>20.556660808837446</c:v>
                </c:pt>
                <c:pt idx="8">
                  <c:v>5.1730380815086878</c:v>
                </c:pt>
                <c:pt idx="9">
                  <c:v>5.598585618946716</c:v>
                </c:pt>
                <c:pt idx="10">
                  <c:v>20.488491896647709</c:v>
                </c:pt>
                <c:pt idx="11">
                  <c:v>40.822960896545766</c:v>
                </c:pt>
                <c:pt idx="12">
                  <c:v>6.2990996760761755</c:v>
                </c:pt>
                <c:pt idx="13">
                  <c:v>4.6717893680987093</c:v>
                </c:pt>
                <c:pt idx="14">
                  <c:v>11.234246252557286</c:v>
                </c:pt>
                <c:pt idx="15">
                  <c:v>9.254839522862504</c:v>
                </c:pt>
                <c:pt idx="16">
                  <c:v>8.4190085438185172</c:v>
                </c:pt>
                <c:pt idx="17">
                  <c:v>33.793059363762886</c:v>
                </c:pt>
                <c:pt idx="18">
                  <c:v>9.2800647680905524</c:v>
                </c:pt>
                <c:pt idx="19">
                  <c:v>0.44513912953969614</c:v>
                </c:pt>
                <c:pt idx="20">
                  <c:v>35.974621868051543</c:v>
                </c:pt>
                <c:pt idx="21">
                  <c:v>10.274667021066685</c:v>
                </c:pt>
                <c:pt idx="22">
                  <c:v>9.5673759778882399</c:v>
                </c:pt>
                <c:pt idx="23">
                  <c:v>12.518189728884494</c:v>
                </c:pt>
                <c:pt idx="24">
                  <c:v>10.737020474933775</c:v>
                </c:pt>
                <c:pt idx="25">
                  <c:v>40.06346461476538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3.475308811080879</c:v>
                </c:pt>
                <c:pt idx="1">
                  <c:v>1.4962885462385298</c:v>
                </c:pt>
                <c:pt idx="2">
                  <c:v>2.3043371093647806</c:v>
                </c:pt>
                <c:pt idx="3">
                  <c:v>3.3734103089537761</c:v>
                </c:pt>
                <c:pt idx="4">
                  <c:v>1.7574428696424356</c:v>
                </c:pt>
                <c:pt idx="5">
                  <c:v>4.0271837821986871</c:v>
                </c:pt>
                <c:pt idx="6">
                  <c:v>1.3164756034561087</c:v>
                </c:pt>
                <c:pt idx="7">
                  <c:v>1.3508409692308678</c:v>
                </c:pt>
                <c:pt idx="8">
                  <c:v>0.59357775339061103</c:v>
                </c:pt>
                <c:pt idx="9">
                  <c:v>-0.22998417345282895</c:v>
                </c:pt>
                <c:pt idx="10">
                  <c:v>1.4859417209777774</c:v>
                </c:pt>
                <c:pt idx="11">
                  <c:v>-1.3045022690344368</c:v>
                </c:pt>
                <c:pt idx="12">
                  <c:v>-1.0630549908696363</c:v>
                </c:pt>
                <c:pt idx="13">
                  <c:v>-0.90078989974042667</c:v>
                </c:pt>
                <c:pt idx="14">
                  <c:v>-2.8683823985124999</c:v>
                </c:pt>
                <c:pt idx="15">
                  <c:v>-1.5724849544401973</c:v>
                </c:pt>
                <c:pt idx="16">
                  <c:v>-0.95772469422847006</c:v>
                </c:pt>
                <c:pt idx="17">
                  <c:v>0.15548165376137391</c:v>
                </c:pt>
                <c:pt idx="18">
                  <c:v>-0.29240205768739003</c:v>
                </c:pt>
                <c:pt idx="19">
                  <c:v>5.5913106259146972E-2</c:v>
                </c:pt>
                <c:pt idx="20">
                  <c:v>-2.7663655715139726</c:v>
                </c:pt>
                <c:pt idx="21">
                  <c:v>0.58488581243843196</c:v>
                </c:pt>
                <c:pt idx="22">
                  <c:v>-2.6855938241140489</c:v>
                </c:pt>
                <c:pt idx="23">
                  <c:v>0.73118602985521974</c:v>
                </c:pt>
                <c:pt idx="24">
                  <c:v>-1.5464675830576358</c:v>
                </c:pt>
                <c:pt idx="25">
                  <c:v>-2.412521660197271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-4.342846753637275E-2</c:v>
                </c:pt>
                <c:pt idx="1">
                  <c:v>3.1784564821113293</c:v>
                </c:pt>
                <c:pt idx="2">
                  <c:v>8.6461688501763767</c:v>
                </c:pt>
                <c:pt idx="3">
                  <c:v>3.745555611003212</c:v>
                </c:pt>
                <c:pt idx="4">
                  <c:v>1.9612349541574545</c:v>
                </c:pt>
                <c:pt idx="5">
                  <c:v>4.0398845660848615</c:v>
                </c:pt>
                <c:pt idx="6">
                  <c:v>0.21317211889951082</c:v>
                </c:pt>
                <c:pt idx="7">
                  <c:v>9.8822615629507613</c:v>
                </c:pt>
                <c:pt idx="8">
                  <c:v>-0.69850910131412203</c:v>
                </c:pt>
                <c:pt idx="9">
                  <c:v>-0.11899971158186329</c:v>
                </c:pt>
                <c:pt idx="10">
                  <c:v>1.4398763993352048</c:v>
                </c:pt>
                <c:pt idx="11">
                  <c:v>1.4143870482425882</c:v>
                </c:pt>
                <c:pt idx="12">
                  <c:v>-1.6847157032098385</c:v>
                </c:pt>
                <c:pt idx="13">
                  <c:v>0.38448240966238778</c:v>
                </c:pt>
                <c:pt idx="14">
                  <c:v>-1.4610183145088307</c:v>
                </c:pt>
                <c:pt idx="15">
                  <c:v>-1.856256024350893</c:v>
                </c:pt>
                <c:pt idx="16">
                  <c:v>0.66220497798619693</c:v>
                </c:pt>
                <c:pt idx="17">
                  <c:v>2.3858287421682078</c:v>
                </c:pt>
                <c:pt idx="18">
                  <c:v>-0.50037844173352042</c:v>
                </c:pt>
                <c:pt idx="19">
                  <c:v>-0.10255284123327946</c:v>
                </c:pt>
                <c:pt idx="20">
                  <c:v>0.54895877337279586</c:v>
                </c:pt>
                <c:pt idx="21">
                  <c:v>2.3166085975596422</c:v>
                </c:pt>
                <c:pt idx="22">
                  <c:v>-0.39789333727364173</c:v>
                </c:pt>
                <c:pt idx="23">
                  <c:v>-0.69564822691499018</c:v>
                </c:pt>
                <c:pt idx="24">
                  <c:v>5.7106853278491441</c:v>
                </c:pt>
                <c:pt idx="25">
                  <c:v>-4.114366251902176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4.3011979766370283</c:v>
                </c:pt>
                <c:pt idx="1">
                  <c:v>5.0874850008411476</c:v>
                </c:pt>
                <c:pt idx="2">
                  <c:v>4.6876552924006187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3.1000945145818455</c:v>
                </c:pt>
                <c:pt idx="1">
                  <c:v>3.4264062970511344</c:v>
                </c:pt>
                <c:pt idx="2">
                  <c:v>3.8630836384507705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1.8113921212452169</c:v>
                </c:pt>
                <c:pt idx="1">
                  <c:v>2.1074613280767136</c:v>
                </c:pt>
                <c:pt idx="2">
                  <c:v>1.9927090311550342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2.2444231666680654</c:v>
                </c:pt>
                <c:pt idx="1">
                  <c:v>2.5444436820080862</c:v>
                </c:pt>
                <c:pt idx="2">
                  <c:v>4.5241718955832502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1.2705446256547015</c:v>
                </c:pt>
                <c:pt idx="1">
                  <c:v>1.3995936247843499</c:v>
                </c:pt>
                <c:pt idx="2">
                  <c:v>1.1384978193093542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1.4317347930915012</c:v>
                </c:pt>
                <c:pt idx="1">
                  <c:v>1.362893923628683</c:v>
                </c:pt>
                <c:pt idx="2">
                  <c:v>1.2321536045078973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4.2277927291915738</c:v>
                </c:pt>
                <c:pt idx="1">
                  <c:v>4.5405955161190938</c:v>
                </c:pt>
                <c:pt idx="2">
                  <c:v>4.5091690758379004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9.8006971708282382</c:v>
                </c:pt>
                <c:pt idx="1">
                  <c:v>9.393774247661165</c:v>
                </c:pt>
                <c:pt idx="2">
                  <c:v>8.9844403281318357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2.1778171854687285</c:v>
                </c:pt>
                <c:pt idx="1">
                  <c:v>1.9030924487831304</c:v>
                </c:pt>
                <c:pt idx="2">
                  <c:v>1.3863248504703556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7.523109450382341</c:v>
                </c:pt>
                <c:pt idx="1">
                  <c:v>7.4865037070148768</c:v>
                </c:pt>
                <c:pt idx="2">
                  <c:v>7.4372784014408557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2.4247960490867952</c:v>
                </c:pt>
                <c:pt idx="1">
                  <c:v>2.3313524592089188</c:v>
                </c:pt>
                <c:pt idx="2">
                  <c:v>2.0423846364647953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0.11838397354753817</c:v>
                </c:pt>
                <c:pt idx="1">
                  <c:v>0.13055267492049816</c:v>
                </c:pt>
                <c:pt idx="2">
                  <c:v>9.7967561863067848E-2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9.1938154272147266</c:v>
                </c:pt>
                <c:pt idx="1">
                  <c:v>8.4443726120640203</c:v>
                </c:pt>
                <c:pt idx="2">
                  <c:v>7.9174032554793019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1.7749145689965593</c:v>
                </c:pt>
                <c:pt idx="1">
                  <c:v>1.8969527942798738</c:v>
                </c:pt>
                <c:pt idx="2">
                  <c:v>2.2612796993372597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3.0453920558667158</c:v>
                </c:pt>
                <c:pt idx="1">
                  <c:v>2.3754092351607987</c:v>
                </c:pt>
                <c:pt idx="2">
                  <c:v>2.1056169538504044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3.0048992383294229</c:v>
                </c:pt>
                <c:pt idx="1">
                  <c:v>3.1497666264139994</c:v>
                </c:pt>
                <c:pt idx="2">
                  <c:v>2.7550409417978337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4.4647076379818245</c:v>
                </c:pt>
                <c:pt idx="1">
                  <c:v>4.9702704313772195</c:v>
                </c:pt>
                <c:pt idx="2">
                  <c:v>6.4918652824504601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6.437896991673127</c:v>
                </c:pt>
                <c:pt idx="1">
                  <c:v>7.1789716298378421</c:v>
                </c:pt>
                <c:pt idx="2">
                  <c:v>7.4525905560323267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4.1646893556228735</c:v>
                </c:pt>
                <c:pt idx="1">
                  <c:v>4.5428274643365532</c:v>
                </c:pt>
                <c:pt idx="2">
                  <c:v>4.6259719693452679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4.5373790107137779</c:v>
                </c:pt>
                <c:pt idx="1">
                  <c:v>5.4529030770085676</c:v>
                </c:pt>
                <c:pt idx="2">
                  <c:v>5.9237092123866368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1.2489099583969441</c:v>
                </c:pt>
                <c:pt idx="1">
                  <c:v>1.0219601920385588</c:v>
                </c:pt>
                <c:pt idx="2">
                  <c:v>1.0281814910401359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3.7465749417632233</c:v>
                </c:pt>
                <c:pt idx="1">
                  <c:v>3.0261549127966174</c:v>
                </c:pt>
                <c:pt idx="2">
                  <c:v>2.4724667900358033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3.0532679766143294</c:v>
                </c:pt>
                <c:pt idx="1">
                  <c:v>2.6485384529897154</c:v>
                </c:pt>
                <c:pt idx="2">
                  <c:v>2.036832988432987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2.0978137888016142</c:v>
                </c:pt>
                <c:pt idx="1">
                  <c:v>1.8489799164356044</c:v>
                </c:pt>
                <c:pt idx="2">
                  <c:v>1.8528807862726551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1.5822447052652229</c:v>
                </c:pt>
                <c:pt idx="1">
                  <c:v>1.1981214505896363</c:v>
                </c:pt>
                <c:pt idx="2">
                  <c:v>2.3630358416048827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11.215510586376062</c:v>
                </c:pt>
                <c:pt idx="1">
                  <c:v>10.530616294573187</c:v>
                </c:pt>
                <c:pt idx="2">
                  <c:v>8.8172880963183111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1.5963190759469654</c:v>
                </c:pt>
                <c:pt idx="1">
                  <c:v>-1.0935415641886337</c:v>
                </c:pt>
                <c:pt idx="2">
                  <c:v>2.865567370932439</c:v>
                </c:pt>
                <c:pt idx="3">
                  <c:v>1.7828974592014148</c:v>
                </c:pt>
                <c:pt idx="4">
                  <c:v>-2.2705869512111363</c:v>
                </c:pt>
                <c:pt idx="5">
                  <c:v>-0.27032865496725123</c:v>
                </c:pt>
                <c:pt idx="6">
                  <c:v>10.717801268289492</c:v>
                </c:pt>
                <c:pt idx="7">
                  <c:v>18.392843981421905</c:v>
                </c:pt>
                <c:pt idx="8">
                  <c:v>3.1350280145749565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25.459388129574222</c:v>
                </c:pt>
                <c:pt idx="1">
                  <c:v>9.3855888417091453</c:v>
                </c:pt>
                <c:pt idx="2">
                  <c:v>25.154913634540922</c:v>
                </c:pt>
                <c:pt idx="3">
                  <c:v>25.180946069709346</c:v>
                </c:pt>
                <c:pt idx="4">
                  <c:v>12.546810586326162</c:v>
                </c:pt>
                <c:pt idx="5">
                  <c:v>24.327612146875797</c:v>
                </c:pt>
                <c:pt idx="6">
                  <c:v>38.222735176259746</c:v>
                </c:pt>
                <c:pt idx="7">
                  <c:v>67.646389882175328</c:v>
                </c:pt>
                <c:pt idx="8">
                  <c:v>22.454415106303827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-4.342846753637275E-2</c:v>
                </c:pt>
                <c:pt idx="1">
                  <c:v>3.1784564821113293</c:v>
                </c:pt>
                <c:pt idx="2">
                  <c:v>8.6461688501763767</c:v>
                </c:pt>
                <c:pt idx="3">
                  <c:v>3.745555611003212</c:v>
                </c:pt>
                <c:pt idx="4">
                  <c:v>1.9612349541574545</c:v>
                </c:pt>
                <c:pt idx="5">
                  <c:v>4.0398845660848615</c:v>
                </c:pt>
                <c:pt idx="6">
                  <c:v>0.21317211889951082</c:v>
                </c:pt>
                <c:pt idx="7">
                  <c:v>9.8822615629507613</c:v>
                </c:pt>
                <c:pt idx="8">
                  <c:v>-0.69850910131412203</c:v>
                </c:pt>
                <c:pt idx="9">
                  <c:v>-0.11899971158186329</c:v>
                </c:pt>
                <c:pt idx="10">
                  <c:v>1.4398763993352048</c:v>
                </c:pt>
                <c:pt idx="11">
                  <c:v>1.4143870482425882</c:v>
                </c:pt>
                <c:pt idx="12">
                  <c:v>-1.6847157032098385</c:v>
                </c:pt>
                <c:pt idx="13">
                  <c:v>0.38448240966238778</c:v>
                </c:pt>
                <c:pt idx="14">
                  <c:v>-1.4610183145088307</c:v>
                </c:pt>
                <c:pt idx="15">
                  <c:v>-1.856256024350893</c:v>
                </c:pt>
                <c:pt idx="16">
                  <c:v>0.66220497798619693</c:v>
                </c:pt>
                <c:pt idx="17">
                  <c:v>2.3858287421682078</c:v>
                </c:pt>
                <c:pt idx="18">
                  <c:v>-0.50037844173352042</c:v>
                </c:pt>
                <c:pt idx="19">
                  <c:v>-0.10255284123327946</c:v>
                </c:pt>
                <c:pt idx="20">
                  <c:v>0.54895877337279586</c:v>
                </c:pt>
                <c:pt idx="21">
                  <c:v>2.3166085975596422</c:v>
                </c:pt>
                <c:pt idx="22">
                  <c:v>-0.39789333727364173</c:v>
                </c:pt>
                <c:pt idx="23">
                  <c:v>-0.69564822691499018</c:v>
                </c:pt>
                <c:pt idx="24">
                  <c:v>5.7106853278491441</c:v>
                </c:pt>
                <c:pt idx="25">
                  <c:v>-4.114366251902176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10.434570709459825</c:v>
                </c:pt>
                <c:pt idx="1">
                  <c:v>12.019844396844004</c:v>
                </c:pt>
                <c:pt idx="2">
                  <c:v>18.471488886555619</c:v>
                </c:pt>
                <c:pt idx="3">
                  <c:v>21.013676485424167</c:v>
                </c:pt>
                <c:pt idx="4">
                  <c:v>11.987828851463574</c:v>
                </c:pt>
                <c:pt idx="5">
                  <c:v>16.173395658731955</c:v>
                </c:pt>
                <c:pt idx="6">
                  <c:v>3.6775202812205574</c:v>
                </c:pt>
                <c:pt idx="7">
                  <c:v>20.363762751247489</c:v>
                </c:pt>
                <c:pt idx="8">
                  <c:v>1.047429943141579</c:v>
                </c:pt>
                <c:pt idx="9">
                  <c:v>2.5173290506138293</c:v>
                </c:pt>
                <c:pt idx="10">
                  <c:v>10.616693150036294</c:v>
                </c:pt>
                <c:pt idx="11">
                  <c:v>22.082598851790763</c:v>
                </c:pt>
                <c:pt idx="12">
                  <c:v>2.2450132950850343</c:v>
                </c:pt>
                <c:pt idx="13">
                  <c:v>2.8574877916810371</c:v>
                </c:pt>
                <c:pt idx="14">
                  <c:v>2.9928573543114174</c:v>
                </c:pt>
                <c:pt idx="15">
                  <c:v>2.3420709407233478</c:v>
                </c:pt>
                <c:pt idx="16">
                  <c:v>4.3543944996103559</c:v>
                </c:pt>
                <c:pt idx="17">
                  <c:v>20.898008829422167</c:v>
                </c:pt>
                <c:pt idx="18">
                  <c:v>4.1731940728191326</c:v>
                </c:pt>
                <c:pt idx="19">
                  <c:v>0.10974316746804103</c:v>
                </c:pt>
                <c:pt idx="20">
                  <c:v>18.611341715290337</c:v>
                </c:pt>
                <c:pt idx="21">
                  <c:v>6.5435719192505841</c:v>
                </c:pt>
                <c:pt idx="22">
                  <c:v>3.4296934809184605</c:v>
                </c:pt>
                <c:pt idx="23">
                  <c:v>5.9558953607906862</c:v>
                </c:pt>
                <c:pt idx="24">
                  <c:v>9.9363177444928485</c:v>
                </c:pt>
                <c:pt idx="25">
                  <c:v>15.523070385081375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44960.535462962966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automation/Data/Results/Workbooks/LSIPs/NT_LSIP/NT_LSIP_Database.Main.xlsx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North of Tyne</v>
      </c>
      <c r="L1" s="19" t="str">
        <f>CONCATENATE("Industry Table 1.1  Employment by Industry Sector (SIC 2007), ",B$5,"-",F$5,", ",Info!B5)</f>
        <v>Industry Table 1.1  Employment by Industry Sector (SIC 2007), 2015-2035, North of Tyne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6.39</v>
      </c>
      <c r="N5" s="11">
        <f t="shared" si="1"/>
        <v>7.7359999999999971</v>
      </c>
      <c r="O5" s="11">
        <f t="shared" si="1"/>
        <v>7.8330000000000011</v>
      </c>
      <c r="P5" s="11">
        <f t="shared" si="1"/>
        <v>7.9230000000000071</v>
      </c>
      <c r="Q5" s="11">
        <f t="shared" si="1"/>
        <v>8.1400000000000041</v>
      </c>
      <c r="R5" s="40">
        <f t="shared" ref="R5:R10" si="2">IF(D$5-B$5 &lt;&gt; 0,(EXP(LN(D7/B7)/(D$5-B$5))-1)*100,0)</f>
        <v>4.1562783804165671</v>
      </c>
      <c r="S5" s="40">
        <f t="shared" si="0"/>
        <v>0.25662606661447374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31.514999999999972</v>
      </c>
      <c r="N6" s="11">
        <f t="shared" si="1"/>
        <v>26.117000000000026</v>
      </c>
      <c r="O6" s="11">
        <f t="shared" si="1"/>
        <v>24.636999999999972</v>
      </c>
      <c r="P6" s="11">
        <f t="shared" si="1"/>
        <v>24.541999999999994</v>
      </c>
      <c r="Q6" s="11">
        <f t="shared" si="1"/>
        <v>22.950000000000031</v>
      </c>
      <c r="R6" s="40">
        <f t="shared" si="2"/>
        <v>-4.8050078453390714</v>
      </c>
      <c r="S6" s="40">
        <f t="shared" si="0"/>
        <v>-0.47175997706321304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6.39</v>
      </c>
      <c r="C7" s="11">
        <f t="array" ref="C7:C12">MMULT(aggregation!$B$3:$W$8,'Ind T2'!C5:C26)</f>
        <v>7.7359999999999971</v>
      </c>
      <c r="D7" s="11">
        <f t="array" ref="D7:D12">MMULT(aggregation!$B$3:$W$8,'Ind T2'!D5:D26)</f>
        <v>7.8330000000000011</v>
      </c>
      <c r="E7" s="11">
        <f t="array" ref="E7:E12">MMULT(aggregation!$B$3:$W$8,'Ind T2'!E5:E26)</f>
        <v>7.9230000000000071</v>
      </c>
      <c r="F7" s="11">
        <f t="array" ref="F7:F12">MMULT(aggregation!$B$3:$W$8,'Ind T2'!F5:F26)</f>
        <v>8.1400000000000041</v>
      </c>
      <c r="G7" s="11"/>
      <c r="H7" s="11">
        <f>F7-D7</f>
        <v>0.30700000000000305</v>
      </c>
      <c r="I7" s="11">
        <f t="array" ref="I7:I12">MMULT(aggregation!$B$3:$W$8,'RD T1'!AB7:AB28)</f>
        <v>3.7680395512365745</v>
      </c>
      <c r="J7" s="11">
        <f>SUM(H7:I7)</f>
        <v>4.0750395512365776</v>
      </c>
      <c r="K7" s="11"/>
      <c r="L7" t="str">
        <f t="shared" si="1"/>
        <v>Construction</v>
      </c>
      <c r="M7" s="11">
        <f t="shared" si="1"/>
        <v>20.533999999999978</v>
      </c>
      <c r="N7" s="11">
        <f t="shared" si="1"/>
        <v>22.38500000000003</v>
      </c>
      <c r="O7" s="11">
        <f t="shared" si="1"/>
        <v>21.391000000000009</v>
      </c>
      <c r="P7" s="11">
        <f t="shared" si="1"/>
        <v>20.743999999999993</v>
      </c>
      <c r="Q7" s="11">
        <f t="shared" si="1"/>
        <v>20.593000000000021</v>
      </c>
      <c r="R7" s="40">
        <f>IF(D$5-B$5 &lt;&gt; 0,(EXP(LN(D9/B9)/(D$5-B$5))-1)*100,0)</f>
        <v>0.82111730574983</v>
      </c>
      <c r="S7" s="40">
        <f t="shared" si="0"/>
        <v>-0.25313946430338685</v>
      </c>
    </row>
    <row r="8" spans="1:19" x14ac:dyDescent="0.2">
      <c r="A8" t="str">
        <f>name!C5</f>
        <v>Manufacturing</v>
      </c>
      <c r="B8" s="11">
        <v>31.514999999999972</v>
      </c>
      <c r="C8" s="11">
        <v>26.117000000000026</v>
      </c>
      <c r="D8" s="11">
        <v>24.636999999999972</v>
      </c>
      <c r="E8" s="11">
        <v>24.541999999999994</v>
      </c>
      <c r="F8" s="11">
        <v>22.950000000000031</v>
      </c>
      <c r="G8" s="11"/>
      <c r="H8" s="11">
        <f t="shared" ref="H8:H12" si="3">F8-D8</f>
        <v>-1.6869999999999408</v>
      </c>
      <c r="I8" s="11">
        <v>9.8428604497539141</v>
      </c>
      <c r="J8" s="11">
        <f t="shared" ref="J8:J12" si="4">SUM(H8:I8)</f>
        <v>8.1558604497539733</v>
      </c>
      <c r="K8" s="11"/>
      <c r="L8" t="str">
        <f t="shared" si="1"/>
        <v>Trade, accomod. and transport</v>
      </c>
      <c r="M8" s="11">
        <f t="shared" si="1"/>
        <v>103.16300000000004</v>
      </c>
      <c r="N8" s="11">
        <f t="shared" si="1"/>
        <v>113.94099999999997</v>
      </c>
      <c r="O8" s="11">
        <f t="shared" si="1"/>
        <v>111.73799999999999</v>
      </c>
      <c r="P8" s="11">
        <f t="shared" si="1"/>
        <v>113.99399999999991</v>
      </c>
      <c r="Q8" s="11">
        <f t="shared" si="1"/>
        <v>123.76399999999995</v>
      </c>
      <c r="R8" s="40">
        <f t="shared" si="2"/>
        <v>1.6097507712868664</v>
      </c>
      <c r="S8" s="40">
        <f t="shared" si="0"/>
        <v>0.68379179430710924</v>
      </c>
    </row>
    <row r="9" spans="1:19" x14ac:dyDescent="0.2">
      <c r="A9" t="str">
        <f>name!C6</f>
        <v>Construction</v>
      </c>
      <c r="B9" s="11">
        <v>20.533999999999978</v>
      </c>
      <c r="C9" s="11">
        <v>22.38500000000003</v>
      </c>
      <c r="D9" s="11">
        <v>21.391000000000009</v>
      </c>
      <c r="E9" s="11">
        <v>20.743999999999993</v>
      </c>
      <c r="F9" s="11">
        <v>20.593000000000021</v>
      </c>
      <c r="G9" s="11"/>
      <c r="H9" s="11">
        <f t="shared" si="3"/>
        <v>-0.79799999999998761</v>
      </c>
      <c r="I9" s="11">
        <v>8.5247318887597316</v>
      </c>
      <c r="J9" s="11">
        <f t="shared" si="4"/>
        <v>7.726731888759744</v>
      </c>
      <c r="K9" s="11"/>
      <c r="L9" t="str">
        <f t="shared" si="1"/>
        <v>Business and other services</v>
      </c>
      <c r="M9" s="11">
        <f t="shared" si="1"/>
        <v>124.57900000000016</v>
      </c>
      <c r="N9" s="11">
        <f t="shared" si="1"/>
        <v>124.32699999999998</v>
      </c>
      <c r="O9" s="11">
        <f t="shared" si="1"/>
        <v>119.73499999999994</v>
      </c>
      <c r="P9" s="11">
        <f t="shared" si="1"/>
        <v>122.14899999999993</v>
      </c>
      <c r="Q9" s="11">
        <f t="shared" si="1"/>
        <v>128.70199999999994</v>
      </c>
      <c r="R9" s="40">
        <f t="shared" si="2"/>
        <v>-0.7900443212020325</v>
      </c>
      <c r="S9" s="40">
        <f t="shared" si="0"/>
        <v>0.48261878431246075</v>
      </c>
    </row>
    <row r="10" spans="1:19" x14ac:dyDescent="0.2">
      <c r="A10" t="str">
        <f>name!C7</f>
        <v>Trade, accomod. and transport</v>
      </c>
      <c r="B10" s="11">
        <v>103.16300000000004</v>
      </c>
      <c r="C10" s="11">
        <v>113.94099999999997</v>
      </c>
      <c r="D10" s="11">
        <v>111.73799999999999</v>
      </c>
      <c r="E10" s="11">
        <v>113.99399999999991</v>
      </c>
      <c r="F10" s="11">
        <v>123.76399999999995</v>
      </c>
      <c r="G10" s="11"/>
      <c r="H10" s="11">
        <f t="shared" si="3"/>
        <v>12.025999999999968</v>
      </c>
      <c r="I10" s="11">
        <v>56.886609971356364</v>
      </c>
      <c r="J10" s="11">
        <f t="shared" si="4"/>
        <v>68.912609971356332</v>
      </c>
      <c r="K10" s="11"/>
      <c r="L10" t="str">
        <f t="shared" si="1"/>
        <v>Non-marketed services</v>
      </c>
      <c r="M10" s="11">
        <f t="shared" si="1"/>
        <v>129.22900000000016</v>
      </c>
      <c r="N10" s="11">
        <f t="shared" si="1"/>
        <v>126.92199999999988</v>
      </c>
      <c r="O10" s="11">
        <f t="shared" si="1"/>
        <v>134.18400000000005</v>
      </c>
      <c r="P10" s="11">
        <f t="shared" si="1"/>
        <v>141.47699999999983</v>
      </c>
      <c r="Q10" s="11">
        <f t="shared" si="1"/>
        <v>150.22499999999988</v>
      </c>
      <c r="R10" s="40">
        <f t="shared" si="2"/>
        <v>0.75535790319876117</v>
      </c>
      <c r="S10" s="40">
        <f t="shared" si="0"/>
        <v>0.75565529145775745</v>
      </c>
    </row>
    <row r="11" spans="1:19" x14ac:dyDescent="0.2">
      <c r="A11" t="str">
        <f>name!C8</f>
        <v>Business and other services</v>
      </c>
      <c r="B11" s="11">
        <v>124.57900000000016</v>
      </c>
      <c r="C11" s="11">
        <v>124.32699999999998</v>
      </c>
      <c r="D11" s="11">
        <v>119.73499999999994</v>
      </c>
      <c r="E11" s="11">
        <v>122.14899999999993</v>
      </c>
      <c r="F11" s="11">
        <v>128.70199999999994</v>
      </c>
      <c r="G11" s="11"/>
      <c r="H11" s="11">
        <f t="shared" si="3"/>
        <v>8.9669999999999987</v>
      </c>
      <c r="I11" s="11">
        <v>58.632104779150453</v>
      </c>
      <c r="J11" s="11">
        <f t="shared" si="4"/>
        <v>67.599104779150451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129.22900000000016</v>
      </c>
      <c r="C12" s="11">
        <v>126.92199999999988</v>
      </c>
      <c r="D12" s="11">
        <v>134.18400000000005</v>
      </c>
      <c r="E12" s="11">
        <v>141.47699999999983</v>
      </c>
      <c r="F12" s="11">
        <v>150.22499999999988</v>
      </c>
      <c r="G12" s="11"/>
      <c r="H12" s="11">
        <f t="shared" si="3"/>
        <v>16.040999999999826</v>
      </c>
      <c r="I12" s="11">
        <v>77.868452933217299</v>
      </c>
      <c r="J12" s="11">
        <f t="shared" si="4"/>
        <v>93.909452933217125</v>
      </c>
      <c r="K12" s="11"/>
      <c r="L12" s="24" t="str">
        <f t="shared" ref="L12:Q12" si="5">A14</f>
        <v>All industries</v>
      </c>
      <c r="M12" s="34">
        <f t="shared" si="5"/>
        <v>415.41000000000031</v>
      </c>
      <c r="N12" s="34">
        <f t="shared" si="5"/>
        <v>421.42799999999988</v>
      </c>
      <c r="O12" s="34">
        <f t="shared" si="5"/>
        <v>419.51799999999992</v>
      </c>
      <c r="P12" s="34">
        <f t="shared" si="5"/>
        <v>430.82899999999972</v>
      </c>
      <c r="Q12" s="34">
        <f t="shared" si="5"/>
        <v>454.3739999999998</v>
      </c>
      <c r="R12" s="43">
        <f>IF(D$5-B$5 &lt;&gt; 0,(EXP(LN(D14/B14)/(D$5-B$5))-1)*100,0)</f>
        <v>0.19700277350471751</v>
      </c>
      <c r="S12" s="43">
        <f>F41</f>
        <v>0.53351290000283047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415.41000000000031</v>
      </c>
      <c r="C14" s="34">
        <f t="shared" ref="C14:F14" si="6">SUM(C7:C12)</f>
        <v>421.42799999999988</v>
      </c>
      <c r="D14" s="34">
        <f t="shared" si="6"/>
        <v>419.51799999999992</v>
      </c>
      <c r="E14" s="34">
        <f t="shared" si="6"/>
        <v>430.82899999999972</v>
      </c>
      <c r="F14" s="34">
        <f t="shared" si="6"/>
        <v>454.3739999999998</v>
      </c>
      <c r="G14" s="34"/>
      <c r="H14" s="34">
        <f>SUM(H7:H12)</f>
        <v>34.855999999999867</v>
      </c>
      <c r="I14" s="34">
        <f>SUM(I7:I12)</f>
        <v>215.52279957347432</v>
      </c>
      <c r="J14" s="34">
        <f t="shared" ref="J14" si="7">SUM(J7:J12)</f>
        <v>250.3787995734742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1.5382393298187322</v>
      </c>
      <c r="C20" s="18">
        <f t="shared" si="8"/>
        <v>1.8356635059844146</v>
      </c>
      <c r="D20" s="18">
        <f t="shared" si="8"/>
        <v>1.867142768605877</v>
      </c>
      <c r="E20" s="18">
        <f t="shared" si="8"/>
        <v>1.8390126941315494</v>
      </c>
      <c r="F20" s="18">
        <f t="shared" si="8"/>
        <v>1.791475744650884</v>
      </c>
      <c r="G20" s="351"/>
      <c r="H20" s="40">
        <f>IF(D7&gt;0,(H7/D7)*100,0)</f>
        <v>3.9193157155624028</v>
      </c>
      <c r="I20" s="40">
        <f>IF(D7&gt;0,(I7/D7)*100,0)</f>
        <v>48.104679576619098</v>
      </c>
      <c r="J20" s="40">
        <f>IF(D7&gt;0,(J7/D7)*100,0)</f>
        <v>52.023995292181503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7.5864808261717211</v>
      </c>
      <c r="C21" s="18">
        <f t="shared" si="8"/>
        <v>6.1972626403561302</v>
      </c>
      <c r="D21" s="18">
        <f t="shared" si="8"/>
        <v>5.872691994145657</v>
      </c>
      <c r="E21" s="18">
        <f t="shared" si="8"/>
        <v>5.6964596162282506</v>
      </c>
      <c r="F21" s="18">
        <f t="shared" si="8"/>
        <v>5.0509052014419931</v>
      </c>
      <c r="G21" s="351"/>
      <c r="H21" s="40">
        <f t="shared" ref="H21:H25" si="9">IF(D8&gt;0,(H8/D8)*100,0)</f>
        <v>-6.8474246052682668</v>
      </c>
      <c r="I21" s="40">
        <f t="shared" ref="I21:I25" si="10">IF(D8&gt;0,(I8/D8)*100,0)</f>
        <v>39.951538132702538</v>
      </c>
      <c r="J21" s="40">
        <f t="shared" ref="J21:J27" si="11">IF(D8&gt;0,(J8/D8)*100,0)</f>
        <v>33.104113527434279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4.9430682939746191</v>
      </c>
      <c r="C22" s="18">
        <f t="shared" si="8"/>
        <v>5.3117021175622021</v>
      </c>
      <c r="D22" s="18">
        <f t="shared" si="8"/>
        <v>5.0989468866651757</v>
      </c>
      <c r="E22" s="18">
        <f t="shared" si="8"/>
        <v>4.8149033607301286</v>
      </c>
      <c r="F22" s="18">
        <f t="shared" si="8"/>
        <v>4.5321695343483634</v>
      </c>
      <c r="G22" s="351"/>
      <c r="H22" s="40">
        <f t="shared" si="9"/>
        <v>-3.7305408816791514</v>
      </c>
      <c r="I22" s="40">
        <f t="shared" si="10"/>
        <v>39.851955910241358</v>
      </c>
      <c r="J22" s="40">
        <f t="shared" si="11"/>
        <v>36.121415028562204</v>
      </c>
      <c r="K22" s="351"/>
    </row>
    <row r="23" spans="1:12" x14ac:dyDescent="0.2">
      <c r="A23" t="str">
        <f>$A$10</f>
        <v>Trade, accomod. and transport</v>
      </c>
      <c r="B23" s="18">
        <f t="shared" si="8"/>
        <v>24.834019402517985</v>
      </c>
      <c r="C23" s="18">
        <f t="shared" si="8"/>
        <v>27.036884117808974</v>
      </c>
      <c r="D23" s="18">
        <f t="shared" si="8"/>
        <v>26.634852378205466</v>
      </c>
      <c r="E23" s="18">
        <f t="shared" si="8"/>
        <v>26.459221640140285</v>
      </c>
      <c r="F23" s="18">
        <f t="shared" si="8"/>
        <v>27.238354307244695</v>
      </c>
      <c r="G23" s="351"/>
      <c r="H23" s="40">
        <f t="shared" si="9"/>
        <v>10.762676976498566</v>
      </c>
      <c r="I23" s="40">
        <f t="shared" si="10"/>
        <v>50.91071074420195</v>
      </c>
      <c r="J23" s="40">
        <f t="shared" si="11"/>
        <v>61.673387720700511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29.989408054692973</v>
      </c>
      <c r="C24" s="18">
        <f t="shared" si="8"/>
        <v>29.501362035745139</v>
      </c>
      <c r="D24" s="18">
        <f t="shared" si="8"/>
        <v>28.541087629136285</v>
      </c>
      <c r="E24" s="18">
        <f t="shared" si="8"/>
        <v>28.3520840054871</v>
      </c>
      <c r="F24" s="18">
        <f t="shared" si="8"/>
        <v>28.325124236862141</v>
      </c>
      <c r="G24" s="351"/>
      <c r="H24" s="40">
        <f t="shared" si="9"/>
        <v>7.489038292896816</v>
      </c>
      <c r="I24" s="40">
        <f t="shared" si="10"/>
        <v>48.968225480561642</v>
      </c>
      <c r="J24" s="40">
        <f t="shared" si="11"/>
        <v>56.457263773458457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31.108784092823971</v>
      </c>
      <c r="C25" s="18">
        <f t="shared" si="8"/>
        <v>30.117125582543142</v>
      </c>
      <c r="D25" s="18">
        <f t="shared" si="8"/>
        <v>31.985278343241546</v>
      </c>
      <c r="E25" s="18">
        <f t="shared" si="8"/>
        <v>32.838318683282672</v>
      </c>
      <c r="F25" s="18">
        <f t="shared" si="8"/>
        <v>33.061970975451928</v>
      </c>
      <c r="G25" s="351"/>
      <c r="H25" s="40">
        <f t="shared" si="9"/>
        <v>11.954480414952467</v>
      </c>
      <c r="I25" s="40">
        <f t="shared" si="10"/>
        <v>58.031101273786192</v>
      </c>
      <c r="J25" s="40">
        <f t="shared" si="11"/>
        <v>69.985581688738662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8.3085827068206548</v>
      </c>
      <c r="I27" s="43">
        <f>IF(D14&gt;0,(I14/D14)*100,0)</f>
        <v>51.373909957015996</v>
      </c>
      <c r="J27" s="43">
        <f t="shared" si="11"/>
        <v>59.682492663836648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North of Tyne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4.8947858680416623</v>
      </c>
      <c r="C34" s="18">
        <f t="shared" si="12"/>
        <v>1.2538779731127825</v>
      </c>
      <c r="D34" s="18">
        <f t="shared" si="12"/>
        <v>0.22874810213435737</v>
      </c>
      <c r="E34" s="18">
        <f t="shared" si="12"/>
        <v>0.27056795649664789</v>
      </c>
      <c r="F34" s="18">
        <f t="shared" ref="F34:F39" si="13">IF(F$5-D$5 &lt;&gt; 0,(EXP(LN(F7/D7)/(F$5-D$5))-1)*100,0)</f>
        <v>0.25662606661447374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-4.5883306627787164</v>
      </c>
      <c r="C35" s="18">
        <f t="shared" si="12"/>
        <v>-5.6668070605354837</v>
      </c>
      <c r="D35" s="18">
        <f t="shared" si="12"/>
        <v>-7.723900434583042E-2</v>
      </c>
      <c r="E35" s="18">
        <f t="shared" si="12"/>
        <v>-0.66843595180526849</v>
      </c>
      <c r="F35" s="18">
        <f t="shared" si="13"/>
        <v>-0.47175997706321304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2.1811733181654303</v>
      </c>
      <c r="C36" s="18">
        <f t="shared" si="12"/>
        <v>-4.4404735313827164</v>
      </c>
      <c r="D36" s="18">
        <f t="shared" si="12"/>
        <v>-0.61238174432615144</v>
      </c>
      <c r="E36" s="18">
        <f t="shared" si="12"/>
        <v>-7.303167900957197E-2</v>
      </c>
      <c r="F36" s="18">
        <f t="shared" si="13"/>
        <v>-0.25313946430338685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2.5153776543114459</v>
      </c>
      <c r="C37" s="18">
        <f t="shared" si="12"/>
        <v>-1.9334567890399335</v>
      </c>
      <c r="D37" s="18">
        <f>IF(E$5-D$5 &lt;&gt; 0,(EXP(LN(E10/D10)/(E$5-D$5))-1)*100,0)</f>
        <v>0.40057958889228029</v>
      </c>
      <c r="E37" s="18">
        <f t="shared" si="12"/>
        <v>0.82569734056914257</v>
      </c>
      <c r="F37" s="18">
        <f t="shared" si="13"/>
        <v>0.68379179430710924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-5.0608726528156289E-2</v>
      </c>
      <c r="C38" s="18">
        <f t="shared" si="12"/>
        <v>-3.6934857271550325</v>
      </c>
      <c r="D38" s="18">
        <f t="shared" si="12"/>
        <v>0.40001078661351386</v>
      </c>
      <c r="E38" s="18">
        <f t="shared" si="12"/>
        <v>0.52394826801642758</v>
      </c>
      <c r="F38" s="18">
        <f t="shared" si="13"/>
        <v>0.48261878431246075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-0.44932001905608754</v>
      </c>
      <c r="C39" s="18">
        <f t="shared" si="12"/>
        <v>5.7216243046912085</v>
      </c>
      <c r="D39" s="18">
        <f t="shared" si="12"/>
        <v>1.0641253115802662</v>
      </c>
      <c r="E39" s="18">
        <f t="shared" si="12"/>
        <v>0.60177353068333606</v>
      </c>
      <c r="F39" s="18">
        <f t="shared" si="13"/>
        <v>0.75565529145775745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0.36022124311556603</v>
      </c>
      <c r="C41" s="18">
        <f>IF(D$5-C$5 &lt;&gt; 0,(EXP(LN(D14/C14)/(D$5-C$5))-1)*100,0)</f>
        <v>-0.4532209535199283</v>
      </c>
      <c r="D41" s="18">
        <f>IF(E$5-D$5 &lt;&gt; 0,(EXP(LN(E14/D14)/(E$5-D$5))-1)*100,0)</f>
        <v>0.53351467628774962</v>
      </c>
      <c r="E41" s="18">
        <f>IF(F$5-E$5 &lt;&gt; 0,(EXP(LN(F14/E14)/(F$5-E$5))-1)*100,0)</f>
        <v>0.533512011860382</v>
      </c>
      <c r="F41" s="18">
        <f>IF(F$5-D$5 &lt;&gt; 0,(EXP(LN(F14/D14)/(F$5-D$5))-1)*100,0)</f>
        <v>0.53351290000283047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1.3459999999999974</v>
      </c>
      <c r="C45" s="27">
        <f>D7-C7</f>
        <v>9.7000000000003972E-2</v>
      </c>
      <c r="D45" s="27">
        <f>E7-D7</f>
        <v>9.0000000000006075E-2</v>
      </c>
      <c r="E45" s="27">
        <f>F7-E7</f>
        <v>0.21699999999999697</v>
      </c>
      <c r="F45" s="27">
        <f>F7-D7</f>
        <v>0.30700000000000305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-5.3979999999999464</v>
      </c>
      <c r="C46" s="27">
        <f>D8-C8</f>
        <v>-1.4800000000000537</v>
      </c>
      <c r="D46" s="27">
        <f t="shared" si="14"/>
        <v>-9.4999999999977547E-2</v>
      </c>
      <c r="E46" s="27">
        <f t="shared" si="14"/>
        <v>-1.5919999999999632</v>
      </c>
      <c r="F46" s="27">
        <f t="shared" ref="F46:F52" si="15">F8-D8</f>
        <v>-1.6869999999999408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1.8510000000000524</v>
      </c>
      <c r="C47" s="27">
        <f t="shared" ref="C47:C50" si="16">D9-C9</f>
        <v>-0.99400000000002109</v>
      </c>
      <c r="D47" s="27">
        <f t="shared" si="14"/>
        <v>-0.64700000000001623</v>
      </c>
      <c r="E47" s="27">
        <f t="shared" si="14"/>
        <v>-0.15099999999997138</v>
      </c>
      <c r="F47" s="27">
        <f t="shared" si="15"/>
        <v>-0.79799999999998761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10.777999999999935</v>
      </c>
      <c r="C48" s="27">
        <f t="shared" si="16"/>
        <v>-2.2029999999999887</v>
      </c>
      <c r="D48" s="27">
        <f t="shared" si="14"/>
        <v>2.2559999999999292</v>
      </c>
      <c r="E48" s="27">
        <f t="shared" si="14"/>
        <v>9.7700000000000387</v>
      </c>
      <c r="F48" s="27">
        <f t="shared" si="15"/>
        <v>12.025999999999968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-0.25200000000018008</v>
      </c>
      <c r="C49" s="27">
        <f t="shared" si="16"/>
        <v>-4.5920000000000414</v>
      </c>
      <c r="D49" s="27">
        <f t="shared" si="14"/>
        <v>2.4139999999999873</v>
      </c>
      <c r="E49" s="27">
        <f t="shared" si="14"/>
        <v>6.5530000000000115</v>
      </c>
      <c r="F49" s="27">
        <f t="shared" si="15"/>
        <v>8.9669999999999987</v>
      </c>
    </row>
    <row r="50" spans="1:6" x14ac:dyDescent="0.2">
      <c r="A50" t="str">
        <f>$A$12</f>
        <v>Non-marketed services</v>
      </c>
      <c r="B50" s="27">
        <f t="shared" si="14"/>
        <v>-2.3070000000002722</v>
      </c>
      <c r="C50" s="27">
        <f t="shared" si="16"/>
        <v>7.262000000000171</v>
      </c>
      <c r="D50" s="27">
        <f t="shared" si="14"/>
        <v>7.292999999999779</v>
      </c>
      <c r="E50" s="27">
        <f t="shared" si="14"/>
        <v>8.7480000000000473</v>
      </c>
      <c r="F50" s="27">
        <f t="shared" si="15"/>
        <v>16.040999999999826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6.0179999999995744</v>
      </c>
      <c r="C52" s="29">
        <f>D14-C14</f>
        <v>-1.9099999999999682</v>
      </c>
      <c r="D52" s="29">
        <f t="shared" si="14"/>
        <v>11.310999999999808</v>
      </c>
      <c r="E52" s="29">
        <f t="shared" si="14"/>
        <v>23.545000000000073</v>
      </c>
      <c r="F52" s="29">
        <f t="shared" si="15"/>
        <v>34.855999999999881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North of Tyne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3.66</v>
      </c>
      <c r="C5" s="11">
        <v>2.7999999999999994</v>
      </c>
      <c r="D5" s="11">
        <v>2.6990000000000069</v>
      </c>
      <c r="E5" s="11">
        <v>2.7960000000000083</v>
      </c>
      <c r="F5" s="11">
        <v>2.8750000000000013</v>
      </c>
      <c r="G5" s="10"/>
    </row>
    <row r="6" spans="1:7" x14ac:dyDescent="0.2">
      <c r="A6" s="10" t="str">
        <f>name!B5</f>
        <v>Mining and quarrying</v>
      </c>
      <c r="B6" s="11">
        <v>0.44500000000000028</v>
      </c>
      <c r="C6" s="11">
        <v>0.34899999999999981</v>
      </c>
      <c r="D6" s="11">
        <v>0.43800000000000078</v>
      </c>
      <c r="E6" s="11">
        <v>0.38400000000000045</v>
      </c>
      <c r="F6" s="11">
        <v>0.33300000000000096</v>
      </c>
    </row>
    <row r="7" spans="1:7" x14ac:dyDescent="0.2">
      <c r="A7" s="10" t="str">
        <f>name!B6</f>
        <v>Food drink and tobacco</v>
      </c>
      <c r="B7" s="11">
        <v>3.762</v>
      </c>
      <c r="C7" s="11">
        <v>3.9470000000000076</v>
      </c>
      <c r="D7" s="11">
        <v>3.8540000000000005</v>
      </c>
      <c r="E7" s="11">
        <v>3.8909999999999987</v>
      </c>
      <c r="F7" s="11">
        <v>3.7980000000000049</v>
      </c>
      <c r="G7" s="11"/>
    </row>
    <row r="8" spans="1:7" x14ac:dyDescent="0.2">
      <c r="A8" s="10" t="str">
        <f>name!B7</f>
        <v>Engineering</v>
      </c>
      <c r="B8" s="11">
        <v>5.6099999999999923</v>
      </c>
      <c r="C8" s="11">
        <v>4.3210000000000068</v>
      </c>
      <c r="D8" s="11">
        <v>4.1449999999999978</v>
      </c>
      <c r="E8" s="11">
        <v>4.3950000000000076</v>
      </c>
      <c r="F8" s="11">
        <v>4.3039999999999941</v>
      </c>
      <c r="G8" s="11"/>
    </row>
    <row r="9" spans="1:7" x14ac:dyDescent="0.2">
      <c r="A9" s="10" t="str">
        <f>name!B8</f>
        <v>Rest of manufacturing</v>
      </c>
      <c r="B9" s="11">
        <v>22.142999999999979</v>
      </c>
      <c r="C9" s="11">
        <v>17.849000000000011</v>
      </c>
      <c r="D9" s="11">
        <v>16.637999999999973</v>
      </c>
      <c r="E9" s="11">
        <v>16.25599999999999</v>
      </c>
      <c r="F9" s="11">
        <v>14.848000000000031</v>
      </c>
      <c r="G9" s="11"/>
    </row>
    <row r="10" spans="1:7" x14ac:dyDescent="0.2">
      <c r="A10" s="10" t="str">
        <f>name!B9</f>
        <v>Electricity and gas</v>
      </c>
      <c r="B10" s="11">
        <v>0.57700000000000029</v>
      </c>
      <c r="C10" s="11">
        <v>2.4560000000000008</v>
      </c>
      <c r="D10" s="11">
        <v>2.5359999999999951</v>
      </c>
      <c r="E10" s="11">
        <v>2.4750000000000001</v>
      </c>
      <c r="F10" s="11">
        <v>2.5040000000000031</v>
      </c>
      <c r="G10" s="11"/>
    </row>
    <row r="11" spans="1:7" x14ac:dyDescent="0.2">
      <c r="A11" s="10" t="str">
        <f>name!B10</f>
        <v>Water and sewerage</v>
      </c>
      <c r="B11" s="11">
        <v>1.7079999999999995</v>
      </c>
      <c r="C11" s="11">
        <v>2.1309999999999971</v>
      </c>
      <c r="D11" s="11">
        <v>2.1599999999999984</v>
      </c>
      <c r="E11" s="11">
        <v>2.2679999999999985</v>
      </c>
      <c r="F11" s="11">
        <v>2.4279999999999995</v>
      </c>
      <c r="G11" s="11"/>
    </row>
    <row r="12" spans="1:7" x14ac:dyDescent="0.2">
      <c r="A12" s="10" t="str">
        <f>name!B11</f>
        <v>Construction</v>
      </c>
      <c r="B12" s="11">
        <v>20.533999999999978</v>
      </c>
      <c r="C12" s="11">
        <v>22.38500000000003</v>
      </c>
      <c r="D12" s="11">
        <v>21.391000000000009</v>
      </c>
      <c r="E12" s="11">
        <v>20.743999999999993</v>
      </c>
      <c r="F12" s="11">
        <v>20.593000000000021</v>
      </c>
      <c r="G12" s="11"/>
    </row>
    <row r="13" spans="1:7" x14ac:dyDescent="0.2">
      <c r="A13" s="10" t="str">
        <f>name!B12</f>
        <v>Wholesale and retail trade</v>
      </c>
      <c r="B13" s="11">
        <v>55.645000000000039</v>
      </c>
      <c r="C13" s="11">
        <v>55.953999999999986</v>
      </c>
      <c r="D13" s="11">
        <v>55.858000000000047</v>
      </c>
      <c r="E13" s="11">
        <v>55.57800000000001</v>
      </c>
      <c r="F13" s="11">
        <v>55.954999999999963</v>
      </c>
      <c r="G13" s="11"/>
    </row>
    <row r="14" spans="1:7" x14ac:dyDescent="0.2">
      <c r="A14" s="10" t="str">
        <f>name!B13</f>
        <v>Transport and storage</v>
      </c>
      <c r="B14" s="11">
        <v>14.129999999999985</v>
      </c>
      <c r="C14" s="11">
        <v>16.448999999999998</v>
      </c>
      <c r="D14" s="11">
        <v>16.472999999999992</v>
      </c>
      <c r="E14" s="11">
        <v>17.636999999999976</v>
      </c>
      <c r="F14" s="11">
        <v>17.868999999999971</v>
      </c>
      <c r="G14" s="11"/>
    </row>
    <row r="15" spans="1:7" x14ac:dyDescent="0.2">
      <c r="A15" s="10" t="str">
        <f>name!B14</f>
        <v>Accommodation and food</v>
      </c>
      <c r="B15" s="11">
        <v>33.388000000000019</v>
      </c>
      <c r="C15" s="11">
        <v>41.537999999999982</v>
      </c>
      <c r="D15" s="11">
        <v>39.40699999999994</v>
      </c>
      <c r="E15" s="11">
        <v>40.778999999999932</v>
      </c>
      <c r="F15" s="11">
        <v>49.940000000000026</v>
      </c>
      <c r="G15" s="11"/>
    </row>
    <row r="16" spans="1:7" x14ac:dyDescent="0.2">
      <c r="A16" s="10" t="str">
        <f>name!B15</f>
        <v>Media</v>
      </c>
      <c r="B16" s="11">
        <v>3.5700000000000061</v>
      </c>
      <c r="C16" s="11">
        <v>4.399</v>
      </c>
      <c r="D16" s="11">
        <v>4.2919999999999998</v>
      </c>
      <c r="E16" s="11">
        <v>4.2209999999999974</v>
      </c>
      <c r="F16" s="11">
        <v>4.2809999999999917</v>
      </c>
      <c r="G16" s="11"/>
    </row>
    <row r="17" spans="1:7" x14ac:dyDescent="0.2">
      <c r="A17" s="10" t="str">
        <f>name!B16</f>
        <v>Information technology</v>
      </c>
      <c r="B17" s="11">
        <v>13.404000000000028</v>
      </c>
      <c r="C17" s="11">
        <v>17.957000000000033</v>
      </c>
      <c r="D17" s="11">
        <v>15.239000000000031</v>
      </c>
      <c r="E17" s="11">
        <v>16.787999999999975</v>
      </c>
      <c r="F17" s="11">
        <v>18.720000000000034</v>
      </c>
      <c r="G17" s="11"/>
    </row>
    <row r="18" spans="1:7" x14ac:dyDescent="0.2">
      <c r="A18" s="10" t="str">
        <f>name!B17</f>
        <v>Finance and insurance</v>
      </c>
      <c r="B18" s="11">
        <v>9.9000000000000128</v>
      </c>
      <c r="C18" s="11">
        <v>9.302999999999999</v>
      </c>
      <c r="D18" s="11">
        <v>8.5379999999999843</v>
      </c>
      <c r="E18" s="11">
        <v>8.8769999999999918</v>
      </c>
      <c r="F18" s="11">
        <v>8.9180000000000028</v>
      </c>
      <c r="G18" s="11"/>
    </row>
    <row r="19" spans="1:7" x14ac:dyDescent="0.2">
      <c r="A19" s="10" t="str">
        <f>name!B18</f>
        <v>Real estate</v>
      </c>
      <c r="B19" s="11">
        <v>6.5620000000000021</v>
      </c>
      <c r="C19" s="11">
        <v>8.2630000000000106</v>
      </c>
      <c r="D19" s="11">
        <v>7.5429999999999984</v>
      </c>
      <c r="E19" s="11">
        <v>7.5230000000000041</v>
      </c>
      <c r="F19" s="11">
        <v>8.5629999999999864</v>
      </c>
      <c r="G19" s="11"/>
    </row>
    <row r="20" spans="1:7" x14ac:dyDescent="0.2">
      <c r="A20" s="10" t="str">
        <f>name!B19</f>
        <v>Professional services</v>
      </c>
      <c r="B20" s="11">
        <v>29.972000000000001</v>
      </c>
      <c r="C20" s="11">
        <v>27.334000000000028</v>
      </c>
      <c r="D20" s="11">
        <v>28.152000000000008</v>
      </c>
      <c r="E20" s="11">
        <v>28.995999999999984</v>
      </c>
      <c r="F20" s="11">
        <v>30.400000000000031</v>
      </c>
      <c r="G20" s="11"/>
    </row>
    <row r="21" spans="1:7" x14ac:dyDescent="0.2">
      <c r="A21" s="10" t="str">
        <f>name!B20</f>
        <v>Support services</v>
      </c>
      <c r="B21" s="11">
        <v>30.896000000000047</v>
      </c>
      <c r="C21" s="11">
        <v>30.927999999999887</v>
      </c>
      <c r="D21" s="11">
        <v>30.364999999999906</v>
      </c>
      <c r="E21" s="11">
        <v>30.945999999999977</v>
      </c>
      <c r="F21" s="11">
        <v>32.077999999999918</v>
      </c>
      <c r="G21" s="11"/>
    </row>
    <row r="22" spans="1:7" x14ac:dyDescent="0.2">
      <c r="A22" s="10" t="str">
        <f>name!B21</f>
        <v>Public admin. and defence</v>
      </c>
      <c r="B22" s="11">
        <v>24.157000000000032</v>
      </c>
      <c r="C22" s="11">
        <v>23.625999999999987</v>
      </c>
      <c r="D22" s="11">
        <v>24.564</v>
      </c>
      <c r="E22" s="11">
        <v>24.47600000000002</v>
      </c>
      <c r="F22" s="11">
        <v>24.934000000000047</v>
      </c>
      <c r="G22" s="11"/>
    </row>
    <row r="23" spans="1:7" x14ac:dyDescent="0.2">
      <c r="A23" s="10" t="str">
        <f>name!B22</f>
        <v>Education</v>
      </c>
      <c r="B23" s="11">
        <v>35.966000000000037</v>
      </c>
      <c r="C23" s="11">
        <v>37.969000000000001</v>
      </c>
      <c r="D23" s="11">
        <v>36.793000000000035</v>
      </c>
      <c r="E23" s="11">
        <v>39.112999999999865</v>
      </c>
      <c r="F23" s="11">
        <v>40.446999999999932</v>
      </c>
      <c r="G23" s="11"/>
    </row>
    <row r="24" spans="1:7" x14ac:dyDescent="0.2">
      <c r="A24" s="10" t="str">
        <f>name!B23</f>
        <v>Health and social work</v>
      </c>
      <c r="B24" s="11">
        <v>69.10600000000008</v>
      </c>
      <c r="C24" s="11">
        <v>65.326999999999899</v>
      </c>
      <c r="D24" s="11">
        <v>72.827000000000027</v>
      </c>
      <c r="E24" s="11">
        <v>77.887999999999948</v>
      </c>
      <c r="F24" s="11">
        <v>84.843999999999909</v>
      </c>
      <c r="G24" s="11"/>
    </row>
    <row r="25" spans="1:7" x14ac:dyDescent="0.2">
      <c r="A25" s="10" t="str">
        <f>name!B24</f>
        <v>Arts and entertainment</v>
      </c>
      <c r="B25" s="11">
        <v>13.084000000000016</v>
      </c>
      <c r="C25" s="11">
        <v>13.077000000000004</v>
      </c>
      <c r="D25" s="11">
        <v>12.211000000000006</v>
      </c>
      <c r="E25" s="11">
        <v>12.644999999999991</v>
      </c>
      <c r="F25" s="11">
        <v>13.961999999999993</v>
      </c>
      <c r="G25" s="11"/>
    </row>
    <row r="26" spans="1:7" x14ac:dyDescent="0.2">
      <c r="A26" s="10" t="str">
        <f>name!B25</f>
        <v>Other services</v>
      </c>
      <c r="B26" s="11">
        <v>17.191000000000045</v>
      </c>
      <c r="C26" s="11">
        <v>13.066000000000026</v>
      </c>
      <c r="D26" s="11">
        <v>13.394999999999994</v>
      </c>
      <c r="E26" s="11">
        <v>12.152999999999993</v>
      </c>
      <c r="F26" s="11">
        <v>11.78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415.41000000000025</v>
      </c>
      <c r="C28" s="11">
        <f t="shared" ref="C28:F28" si="0">SUM(C5:C26)</f>
        <v>421.42799999999983</v>
      </c>
      <c r="D28" s="11">
        <f t="shared" si="0"/>
        <v>419.51799999999992</v>
      </c>
      <c r="E28" s="11">
        <f t="shared" si="0"/>
        <v>430.82899999999972</v>
      </c>
      <c r="F28" s="11">
        <f t="shared" si="0"/>
        <v>454.3739999999998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0.88105726872246648</v>
      </c>
      <c r="C32" s="18">
        <f t="shared" ref="C32:E32" si="1">C5/C$28*100</f>
        <v>0.66440768055278732</v>
      </c>
      <c r="D32" s="18">
        <f t="shared" si="1"/>
        <v>0.64335737679909022</v>
      </c>
      <c r="E32" s="18">
        <f t="shared" si="1"/>
        <v>0.64898138240462222</v>
      </c>
      <c r="F32" s="18">
        <f>F5/F$28*100</f>
        <v>0.63273866902595721</v>
      </c>
    </row>
    <row r="33" spans="1:6" x14ac:dyDescent="0.2">
      <c r="A33" t="str">
        <f>$A$6</f>
        <v>Mining and quarrying</v>
      </c>
      <c r="B33" s="18">
        <f t="shared" ref="B33:F53" si="2">B6/B$28*100</f>
        <v>0.10712308321898847</v>
      </c>
      <c r="C33" s="18">
        <f t="shared" si="2"/>
        <v>8.2813671611758108E-2</v>
      </c>
      <c r="D33" s="18">
        <f t="shared" si="2"/>
        <v>0.10440553206298678</v>
      </c>
      <c r="E33" s="18">
        <f t="shared" si="2"/>
        <v>8.913049028732993E-2</v>
      </c>
      <c r="F33" s="18">
        <f t="shared" si="2"/>
        <v>7.3287644099354524E-2</v>
      </c>
    </row>
    <row r="34" spans="1:6" x14ac:dyDescent="0.2">
      <c r="A34" t="str">
        <f>$A$7</f>
        <v>Food drink and tobacco</v>
      </c>
      <c r="B34" s="18">
        <f t="shared" si="2"/>
        <v>0.9056113237524368</v>
      </c>
      <c r="C34" s="18">
        <f t="shared" si="2"/>
        <v>0.93657754112209179</v>
      </c>
      <c r="D34" s="18">
        <f t="shared" si="2"/>
        <v>0.91867333463641643</v>
      </c>
      <c r="E34" s="18">
        <f t="shared" si="2"/>
        <v>0.90314254611458389</v>
      </c>
      <c r="F34" s="18">
        <f t="shared" si="2"/>
        <v>0.8358752921602044</v>
      </c>
    </row>
    <row r="35" spans="1:6" x14ac:dyDescent="0.2">
      <c r="A35" t="str">
        <f>$A$8</f>
        <v>Engineering</v>
      </c>
      <c r="B35" s="18">
        <f t="shared" si="2"/>
        <v>1.3504730266483689</v>
      </c>
      <c r="C35" s="18">
        <f t="shared" si="2"/>
        <v>1.0253234241673568</v>
      </c>
      <c r="D35" s="18">
        <f t="shared" si="2"/>
        <v>0.98803865388374246</v>
      </c>
      <c r="E35" s="18">
        <f t="shared" si="2"/>
        <v>1.0201263146167066</v>
      </c>
      <c r="F35" s="18">
        <f t="shared" si="2"/>
        <v>0.94723729790877031</v>
      </c>
    </row>
    <row r="36" spans="1:6" x14ac:dyDescent="0.2">
      <c r="A36" t="str">
        <f>$A$9</f>
        <v>Rest of manufacturing</v>
      </c>
      <c r="B36" s="18">
        <f t="shared" si="2"/>
        <v>5.3303964757709172</v>
      </c>
      <c r="C36" s="18">
        <f t="shared" si="2"/>
        <v>4.2353616750666827</v>
      </c>
      <c r="D36" s="18">
        <f t="shared" si="2"/>
        <v>3.9659800056254984</v>
      </c>
      <c r="E36" s="18">
        <f t="shared" si="2"/>
        <v>3.7731907554969606</v>
      </c>
      <c r="F36" s="18">
        <f t="shared" si="2"/>
        <v>3.267792611373018</v>
      </c>
    </row>
    <row r="37" spans="1:6" x14ac:dyDescent="0.2">
      <c r="A37" t="str">
        <f>$A$10</f>
        <v>Electricity and gas</v>
      </c>
      <c r="B37" s="18">
        <f t="shared" si="2"/>
        <v>0.13889891914012661</v>
      </c>
      <c r="C37" s="18">
        <f t="shared" si="2"/>
        <v>0.58278045122773092</v>
      </c>
      <c r="D37" s="18">
        <f t="shared" si="2"/>
        <v>0.60450326326879789</v>
      </c>
      <c r="E37" s="18">
        <f t="shared" si="2"/>
        <v>0.57447386318005556</v>
      </c>
      <c r="F37" s="18">
        <f t="shared" si="2"/>
        <v>0.55108787034469497</v>
      </c>
    </row>
    <row r="38" spans="1:6" x14ac:dyDescent="0.2">
      <c r="A38" t="str">
        <f>$A$11</f>
        <v>Water and sewerage</v>
      </c>
      <c r="B38" s="18">
        <f t="shared" si="2"/>
        <v>0.41116005873715089</v>
      </c>
      <c r="C38" s="18">
        <f t="shared" si="2"/>
        <v>0.50566170259213861</v>
      </c>
      <c r="D38" s="18">
        <f t="shared" si="2"/>
        <v>0.51487659647500195</v>
      </c>
      <c r="E38" s="18">
        <f t="shared" si="2"/>
        <v>0.52642695825954144</v>
      </c>
      <c r="F38" s="18">
        <f t="shared" si="2"/>
        <v>0.53436156118087763</v>
      </c>
    </row>
    <row r="39" spans="1:6" x14ac:dyDescent="0.2">
      <c r="A39" t="str">
        <f>$A$12</f>
        <v>Construction</v>
      </c>
      <c r="B39" s="18">
        <f t="shared" si="2"/>
        <v>4.9430682939746191</v>
      </c>
      <c r="C39" s="18">
        <f t="shared" si="2"/>
        <v>5.3117021175622021</v>
      </c>
      <c r="D39" s="18">
        <f t="shared" si="2"/>
        <v>5.0989468866651757</v>
      </c>
      <c r="E39" s="18">
        <f t="shared" si="2"/>
        <v>4.8149033607301286</v>
      </c>
      <c r="F39" s="18">
        <f t="shared" si="2"/>
        <v>4.5321695343483634</v>
      </c>
    </row>
    <row r="40" spans="1:6" x14ac:dyDescent="0.2">
      <c r="A40" t="str">
        <f>$A$13</f>
        <v>Wholesale and retail trade</v>
      </c>
      <c r="B40" s="18">
        <f t="shared" si="2"/>
        <v>13.39519992296767</v>
      </c>
      <c r="C40" s="18">
        <f t="shared" si="2"/>
        <v>13.277238342018094</v>
      </c>
      <c r="D40" s="18">
        <f t="shared" si="2"/>
        <v>13.314804132361438</v>
      </c>
      <c r="E40" s="18">
        <f t="shared" si="2"/>
        <v>12.900245805180255</v>
      </c>
      <c r="F40" s="18">
        <f t="shared" si="2"/>
        <v>12.314745121859962</v>
      </c>
    </row>
    <row r="41" spans="1:6" x14ac:dyDescent="0.2">
      <c r="A41" t="str">
        <f>$A$14</f>
        <v>Transport and storage</v>
      </c>
      <c r="B41" s="18">
        <f t="shared" si="2"/>
        <v>3.4014587997400101</v>
      </c>
      <c r="C41" s="18">
        <f t="shared" si="2"/>
        <v>3.9031578347902856</v>
      </c>
      <c r="D41" s="18">
        <f t="shared" si="2"/>
        <v>3.9266491545058839</v>
      </c>
      <c r="E41" s="18">
        <f t="shared" si="2"/>
        <v>4.0937355656188394</v>
      </c>
      <c r="F41" s="18">
        <f t="shared" si="2"/>
        <v>3.932663400634715</v>
      </c>
    </row>
    <row r="42" spans="1:6" x14ac:dyDescent="0.2">
      <c r="A42" t="str">
        <f>$A$15</f>
        <v>Accommodation and food</v>
      </c>
      <c r="B42" s="18">
        <f t="shared" si="2"/>
        <v>8.0373606798103072</v>
      </c>
      <c r="C42" s="18">
        <f t="shared" si="2"/>
        <v>9.8564879410005979</v>
      </c>
      <c r="D42" s="18">
        <f t="shared" si="2"/>
        <v>9.3933990913381429</v>
      </c>
      <c r="E42" s="18">
        <f t="shared" si="2"/>
        <v>9.4652402693411908</v>
      </c>
      <c r="F42" s="18">
        <f t="shared" si="2"/>
        <v>10.990945784750018</v>
      </c>
    </row>
    <row r="43" spans="1:6" x14ac:dyDescent="0.2">
      <c r="A43" t="str">
        <f>$A$16</f>
        <v>Media</v>
      </c>
      <c r="B43" s="18">
        <f t="shared" si="2"/>
        <v>0.85939192604896453</v>
      </c>
      <c r="C43" s="18">
        <f t="shared" si="2"/>
        <v>1.0438319238398972</v>
      </c>
      <c r="D43" s="18">
        <f t="shared" si="2"/>
        <v>1.0230788666994028</v>
      </c>
      <c r="E43" s="18">
        <f t="shared" si="2"/>
        <v>0.97973906120525789</v>
      </c>
      <c r="F43" s="18">
        <f t="shared" si="2"/>
        <v>0.94217538855656202</v>
      </c>
    </row>
    <row r="44" spans="1:6" x14ac:dyDescent="0.2">
      <c r="A44" t="str">
        <f>$A$17</f>
        <v>Information technology</v>
      </c>
      <c r="B44" s="18">
        <f t="shared" si="2"/>
        <v>3.2266917021737611</v>
      </c>
      <c r="C44" s="18">
        <f t="shared" si="2"/>
        <v>4.2609888284594382</v>
      </c>
      <c r="D44" s="18">
        <f t="shared" si="2"/>
        <v>3.6325020618900821</v>
      </c>
      <c r="E44" s="18">
        <f t="shared" si="2"/>
        <v>3.8966736222491956</v>
      </c>
      <c r="F44" s="18">
        <f t="shared" si="2"/>
        <v>4.119954046666412</v>
      </c>
    </row>
    <row r="45" spans="1:6" x14ac:dyDescent="0.2">
      <c r="A45" t="str">
        <f>$A$18</f>
        <v>Finance and insurance</v>
      </c>
      <c r="B45" s="18">
        <f t="shared" si="2"/>
        <v>2.3831876940853629</v>
      </c>
      <c r="C45" s="18">
        <f t="shared" si="2"/>
        <v>2.2074945186366364</v>
      </c>
      <c r="D45" s="18">
        <f t="shared" si="2"/>
        <v>2.0351927688442415</v>
      </c>
      <c r="E45" s="18">
        <f t="shared" si="2"/>
        <v>2.060446255939131</v>
      </c>
      <c r="F45" s="18">
        <f t="shared" si="2"/>
        <v>1.9627003305646904</v>
      </c>
    </row>
    <row r="46" spans="1:6" x14ac:dyDescent="0.2">
      <c r="A46" t="str">
        <f>$A$19</f>
        <v>Real estate</v>
      </c>
      <c r="B46" s="18">
        <f t="shared" si="2"/>
        <v>1.5796442069280947</v>
      </c>
      <c r="C46" s="18">
        <f t="shared" si="2"/>
        <v>1.9607145230027465</v>
      </c>
      <c r="D46" s="18">
        <f t="shared" si="2"/>
        <v>1.798015818153214</v>
      </c>
      <c r="E46" s="18">
        <f t="shared" si="2"/>
        <v>1.7461684334155798</v>
      </c>
      <c r="F46" s="18">
        <f t="shared" si="2"/>
        <v>1.8845708601284383</v>
      </c>
    </row>
    <row r="47" spans="1:6" x14ac:dyDescent="0.2">
      <c r="A47" s="10" t="str">
        <f>$A$20</f>
        <v>Professional services</v>
      </c>
      <c r="B47" s="18">
        <f t="shared" si="2"/>
        <v>7.2150405623360019</v>
      </c>
      <c r="C47" s="18">
        <f t="shared" si="2"/>
        <v>6.4860426929392538</v>
      </c>
      <c r="D47" s="18">
        <f t="shared" si="2"/>
        <v>6.7105583073908663</v>
      </c>
      <c r="E47" s="18">
        <f t="shared" si="2"/>
        <v>6.7302804593005581</v>
      </c>
      <c r="F47" s="18">
        <f t="shared" si="2"/>
        <v>6.690523665526646</v>
      </c>
    </row>
    <row r="48" spans="1:6" x14ac:dyDescent="0.2">
      <c r="A48" s="10" t="str">
        <f>$A$21</f>
        <v>Support services</v>
      </c>
      <c r="B48" s="18">
        <f t="shared" si="2"/>
        <v>7.437471413783979</v>
      </c>
      <c r="C48" s="18">
        <f t="shared" si="2"/>
        <v>7.3388574086201919</v>
      </c>
      <c r="D48" s="18">
        <f t="shared" si="2"/>
        <v>7.2380684499830554</v>
      </c>
      <c r="E48" s="18">
        <f t="shared" si="2"/>
        <v>7.1828962302909041</v>
      </c>
      <c r="F48" s="18">
        <f t="shared" si="2"/>
        <v>7.0598229652224678</v>
      </c>
    </row>
    <row r="49" spans="1:9" x14ac:dyDescent="0.2">
      <c r="A49" s="10" t="str">
        <f>$A$22</f>
        <v>Public admin. and defence</v>
      </c>
      <c r="B49" s="18">
        <f t="shared" si="2"/>
        <v>5.8152186995979918</v>
      </c>
      <c r="C49" s="18">
        <f t="shared" si="2"/>
        <v>5.6061770931214818</v>
      </c>
      <c r="D49" s="18">
        <f t="shared" si="2"/>
        <v>5.8552910721351656</v>
      </c>
      <c r="E49" s="18">
        <f t="shared" si="2"/>
        <v>5.6811403132101219</v>
      </c>
      <c r="F49" s="18">
        <f t="shared" si="2"/>
        <v>5.4875499038237354</v>
      </c>
    </row>
    <row r="50" spans="1:9" x14ac:dyDescent="0.2">
      <c r="A50" s="10" t="str">
        <f>$A$23</f>
        <v>Education</v>
      </c>
      <c r="B50" s="18">
        <f t="shared" si="2"/>
        <v>8.6579523843913275</v>
      </c>
      <c r="C50" s="18">
        <f t="shared" si="2"/>
        <v>9.0096054367531391</v>
      </c>
      <c r="D50" s="18">
        <f t="shared" si="2"/>
        <v>8.7703030620855458</v>
      </c>
      <c r="E50" s="18">
        <f t="shared" si="2"/>
        <v>9.0785439234591667</v>
      </c>
      <c r="F50" s="18">
        <f t="shared" si="2"/>
        <v>8.9016977203801169</v>
      </c>
    </row>
    <row r="51" spans="1:9" x14ac:dyDescent="0.2">
      <c r="A51" s="10" t="str">
        <f>$A$24</f>
        <v>Health and social work</v>
      </c>
      <c r="B51" s="18">
        <f t="shared" si="2"/>
        <v>16.635613008834653</v>
      </c>
      <c r="C51" s="18">
        <f t="shared" si="2"/>
        <v>15.501343052668529</v>
      </c>
      <c r="D51" s="18">
        <f t="shared" si="2"/>
        <v>17.359684209020841</v>
      </c>
      <c r="E51" s="18">
        <f t="shared" si="2"/>
        <v>18.078634446613389</v>
      </c>
      <c r="F51" s="18">
        <f t="shared" si="2"/>
        <v>18.672723351248081</v>
      </c>
    </row>
    <row r="52" spans="1:9" x14ac:dyDescent="0.2">
      <c r="A52" s="10" t="str">
        <f>$A$25</f>
        <v>Arts and entertainment</v>
      </c>
      <c r="B52" s="18">
        <f t="shared" si="2"/>
        <v>3.1496593726679687</v>
      </c>
      <c r="C52" s="18">
        <f t="shared" si="2"/>
        <v>3.1030211566388588</v>
      </c>
      <c r="D52" s="18">
        <f t="shared" si="2"/>
        <v>2.9107213516464152</v>
      </c>
      <c r="E52" s="18">
        <f t="shared" si="2"/>
        <v>2.9350391918835546</v>
      </c>
      <c r="F52" s="18">
        <f t="shared" si="2"/>
        <v>3.0727990598053583</v>
      </c>
    </row>
    <row r="53" spans="1:9" x14ac:dyDescent="0.2">
      <c r="A53" s="10" t="str">
        <f>$A$26</f>
        <v>Other services</v>
      </c>
      <c r="B53" s="18">
        <f t="shared" si="2"/>
        <v>4.1383211766688417</v>
      </c>
      <c r="C53" s="18">
        <f t="shared" si="2"/>
        <v>3.1004109836081204</v>
      </c>
      <c r="D53" s="18">
        <f t="shared" si="2"/>
        <v>3.1929500045290062</v>
      </c>
      <c r="E53" s="18">
        <f t="shared" si="2"/>
        <v>2.8208407512029137</v>
      </c>
      <c r="F53" s="18">
        <f t="shared" si="2"/>
        <v>2.5925779203915726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North of Tyne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-6.476826226527665</v>
      </c>
      <c r="C63" s="18">
        <f>IF(AND(D$3-C$3 &lt;&gt; 0,C5&lt;&gt;0,D5&lt;&gt;0),(EXP(LN(D5/C5)/(D$3-C$3))-1)*100,0)</f>
        <v>-3.6071428571425868</v>
      </c>
      <c r="D63" s="18">
        <f t="shared" ref="B63:E78" si="3">IF(AND(E$3-D$3 &lt;&gt; 0,D5&lt;&gt;0,E5&lt;&gt;0),(EXP(LN(E5/D5)/(E$3-D$3))-1)*100,0)</f>
        <v>0.70866906523290307</v>
      </c>
      <c r="E63" s="18">
        <f t="shared" si="3"/>
        <v>0.27901702874706391</v>
      </c>
      <c r="F63" s="18">
        <f>IF(AND(F$3-D$3 &lt;&gt; 0,D5&lt;&gt;0,F5&lt;&gt;0),(EXP(LN(F5/D5)/(F$3-D$3))-1)*100,0)</f>
        <v>0.42203031835352789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-5.8942080226693001</v>
      </c>
      <c r="C64" s="18">
        <f t="shared" ref="C64:C78" si="4">IF(AND(D$3-C$3 &lt;&gt; 0,C6&lt;&gt;0,D6&lt;&gt;0),(EXP(LN(D6/C6)/(D$3-C$3))-1)*100,0)</f>
        <v>25.501432664756727</v>
      </c>
      <c r="D64" s="18">
        <f t="shared" si="3"/>
        <v>-2.5972042115223748</v>
      </c>
      <c r="E64" s="18">
        <f t="shared" si="3"/>
        <v>-1.4148955482368719</v>
      </c>
      <c r="F64" s="18">
        <f t="shared" ref="F64:F84" si="5">IF(AND(F$3-D$3 &lt;&gt; 0,D6&lt;&gt;0,F6&lt;&gt;0),(EXP(LN(F6/D6)/(F$3-D$3))-1)*100,0)</f>
        <v>-1.8105844794238712</v>
      </c>
    </row>
    <row r="65" spans="1:6" x14ac:dyDescent="0.2">
      <c r="A65" t="str">
        <f>$A$7</f>
        <v>Food drink and tobacco</v>
      </c>
      <c r="B65" s="18">
        <f t="shared" si="3"/>
        <v>1.2073570606313533</v>
      </c>
      <c r="C65" s="18">
        <f t="shared" si="4"/>
        <v>-2.3562199138588036</v>
      </c>
      <c r="D65" s="18">
        <f t="shared" si="3"/>
        <v>0.19127517824031326</v>
      </c>
      <c r="E65" s="18">
        <f t="shared" si="3"/>
        <v>-0.24162343563183253</v>
      </c>
      <c r="F65" s="18">
        <f t="shared" si="5"/>
        <v>-9.7532123822807737E-2</v>
      </c>
    </row>
    <row r="66" spans="1:6" x14ac:dyDescent="0.2">
      <c r="A66" t="str">
        <f>$A$8</f>
        <v>Engineering</v>
      </c>
      <c r="B66" s="18">
        <f t="shared" si="3"/>
        <v>-6.318173123595594</v>
      </c>
      <c r="C66" s="18">
        <f t="shared" si="4"/>
        <v>-4.0731312196252922</v>
      </c>
      <c r="D66" s="18">
        <f t="shared" si="3"/>
        <v>1.1781813700206811</v>
      </c>
      <c r="E66" s="18">
        <f t="shared" si="3"/>
        <v>-0.2090083554879385</v>
      </c>
      <c r="F66" s="18">
        <f t="shared" si="5"/>
        <v>0.25126203042133977</v>
      </c>
    </row>
    <row r="67" spans="1:6" x14ac:dyDescent="0.2">
      <c r="A67" t="str">
        <f>$A$9</f>
        <v>Rest of manufacturing</v>
      </c>
      <c r="B67" s="18">
        <f t="shared" si="3"/>
        <v>-5.2466971257677404</v>
      </c>
      <c r="C67" s="18">
        <f t="shared" si="4"/>
        <v>-6.7846938203823033</v>
      </c>
      <c r="D67" s="18">
        <f t="shared" si="3"/>
        <v>-0.46346595584662031</v>
      </c>
      <c r="E67" s="18">
        <f t="shared" si="3"/>
        <v>-0.90187742012876049</v>
      </c>
      <c r="F67" s="18">
        <f t="shared" si="5"/>
        <v>-0.75595524152621829</v>
      </c>
    </row>
    <row r="68" spans="1:6" x14ac:dyDescent="0.2">
      <c r="A68" t="str">
        <f>$A$10</f>
        <v>Electricity and gas</v>
      </c>
      <c r="B68" s="18">
        <f t="shared" si="3"/>
        <v>43.63594543326235</v>
      </c>
      <c r="C68" s="18">
        <f t="shared" si="4"/>
        <v>3.2573289902277702</v>
      </c>
      <c r="D68" s="18">
        <f t="shared" si="3"/>
        <v>-0.48576911800700673</v>
      </c>
      <c r="E68" s="18">
        <f t="shared" si="3"/>
        <v>0.11655844879308042</v>
      </c>
      <c r="F68" s="18">
        <f t="shared" si="5"/>
        <v>-8.4621398131046188E-2</v>
      </c>
    </row>
    <row r="69" spans="1:6" x14ac:dyDescent="0.2">
      <c r="A69" t="str">
        <f>$A$11</f>
        <v>Water and sewerage</v>
      </c>
      <c r="B69" s="18">
        <f t="shared" si="3"/>
        <v>5.6875659243760923</v>
      </c>
      <c r="C69" s="18">
        <f t="shared" si="4"/>
        <v>1.3608634443923684</v>
      </c>
      <c r="D69" s="18">
        <f t="shared" si="3"/>
        <v>0.9805797673485328</v>
      </c>
      <c r="E69" s="18">
        <f t="shared" si="3"/>
        <v>0.68402370164590831</v>
      </c>
      <c r="F69" s="18">
        <f t="shared" si="5"/>
        <v>0.78277882869357551</v>
      </c>
    </row>
    <row r="70" spans="1:6" x14ac:dyDescent="0.2">
      <c r="A70" t="str">
        <f>$A$12</f>
        <v>Construction</v>
      </c>
      <c r="B70" s="18">
        <f t="shared" si="3"/>
        <v>2.1811733181654303</v>
      </c>
      <c r="C70" s="18">
        <f t="shared" si="4"/>
        <v>-4.4404735313827164</v>
      </c>
      <c r="D70" s="18">
        <f t="shared" si="3"/>
        <v>-0.61238174432615144</v>
      </c>
      <c r="E70" s="18">
        <f t="shared" si="3"/>
        <v>-7.303167900957197E-2</v>
      </c>
      <c r="F70" s="18">
        <f t="shared" si="5"/>
        <v>-0.25313946430338685</v>
      </c>
    </row>
    <row r="71" spans="1:6" x14ac:dyDescent="0.2">
      <c r="A71" t="str">
        <f>$A$13</f>
        <v>Wholesale and retail trade</v>
      </c>
      <c r="B71" s="18">
        <f t="shared" si="3"/>
        <v>0.13853833033066199</v>
      </c>
      <c r="C71" s="18">
        <f t="shared" si="4"/>
        <v>-0.17156950352064104</v>
      </c>
      <c r="D71" s="18">
        <f t="shared" si="3"/>
        <v>-0.10045584092163162</v>
      </c>
      <c r="E71" s="18">
        <f t="shared" si="3"/>
        <v>6.762642406255015E-2</v>
      </c>
      <c r="F71" s="18">
        <f t="shared" si="5"/>
        <v>1.1567603589890396E-2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3.8722011165754466</v>
      </c>
      <c r="C72" s="18">
        <f t="shared" si="4"/>
        <v>0.14590552617177455</v>
      </c>
      <c r="D72" s="18">
        <f t="shared" si="3"/>
        <v>1.3748917089705381</v>
      </c>
      <c r="E72" s="18">
        <f t="shared" si="3"/>
        <v>0.13076942682959114</v>
      </c>
      <c r="F72" s="18">
        <f t="shared" si="5"/>
        <v>0.54377103647496039</v>
      </c>
    </row>
    <row r="73" spans="1:6" x14ac:dyDescent="0.2">
      <c r="A73" t="str">
        <f>$A$15</f>
        <v>Accommodation and food</v>
      </c>
      <c r="B73" s="18">
        <f t="shared" si="6"/>
        <v>5.6121282175110476</v>
      </c>
      <c r="C73" s="18">
        <f>IF(AND(D$3-C$3 &lt;&gt; 0,C15&lt;&gt;0,D15&lt;&gt;0),(EXP(LN(D15/C15)/(D$3-C$3))-1)*100,0)</f>
        <v>-5.1302421878762665</v>
      </c>
      <c r="D73" s="18">
        <f t="shared" si="3"/>
        <v>0.68682343821013792</v>
      </c>
      <c r="E73" s="18">
        <f t="shared" si="3"/>
        <v>2.0472243711516125</v>
      </c>
      <c r="F73" s="18">
        <f t="shared" si="5"/>
        <v>1.5917272656299275</v>
      </c>
    </row>
    <row r="74" spans="1:6" x14ac:dyDescent="0.2">
      <c r="A74" t="str">
        <f>$A$16</f>
        <v>Media</v>
      </c>
      <c r="B74" s="18">
        <f t="shared" si="6"/>
        <v>5.3589506403630915</v>
      </c>
      <c r="C74" s="18">
        <f>IF(AND(D$3-C$3 &lt;&gt; 0,C16&lt;&gt;0,D16&lt;&gt;0),(EXP(LN(D16/C16)/(D$3-C$3))-1)*100,0)</f>
        <v>-2.4323709934075954</v>
      </c>
      <c r="D74" s="18">
        <f t="shared" si="3"/>
        <v>-0.33305928232421067</v>
      </c>
      <c r="E74" s="18">
        <f t="shared" si="3"/>
        <v>0.14124526091334744</v>
      </c>
      <c r="F74" s="18">
        <f t="shared" si="5"/>
        <v>-1.7106520705489903E-2</v>
      </c>
    </row>
    <row r="75" spans="1:6" x14ac:dyDescent="0.2">
      <c r="A75" t="str">
        <f>$A$17</f>
        <v>Information technology</v>
      </c>
      <c r="B75" s="18">
        <f t="shared" si="6"/>
        <v>7.5845334563837907</v>
      </c>
      <c r="C75" s="18">
        <f t="shared" si="4"/>
        <v>-15.136158601102611</v>
      </c>
      <c r="D75" s="18">
        <f t="shared" si="3"/>
        <v>1.9549927972978942</v>
      </c>
      <c r="E75" s="18">
        <f t="shared" si="3"/>
        <v>1.0952355239888023</v>
      </c>
      <c r="F75" s="18">
        <f t="shared" si="5"/>
        <v>1.3810126824435498</v>
      </c>
    </row>
    <row r="76" spans="1:6" x14ac:dyDescent="0.2">
      <c r="A76" t="str">
        <f>$A$18</f>
        <v>Finance and insurance</v>
      </c>
      <c r="B76" s="18">
        <f t="shared" si="6"/>
        <v>-1.5429188458210175</v>
      </c>
      <c r="C76" s="18">
        <f t="shared" si="4"/>
        <v>-8.2231538213481166</v>
      </c>
      <c r="D76" s="18">
        <f t="shared" si="3"/>
        <v>0.78177752148651525</v>
      </c>
      <c r="E76" s="18">
        <f t="shared" si="3"/>
        <v>4.6091059857311656E-2</v>
      </c>
      <c r="F76" s="18">
        <f t="shared" si="5"/>
        <v>0.29072122936386613</v>
      </c>
    </row>
    <row r="77" spans="1:6" x14ac:dyDescent="0.2">
      <c r="A77" t="str">
        <f>$A$19</f>
        <v>Real estate</v>
      </c>
      <c r="B77" s="18">
        <f t="shared" si="6"/>
        <v>5.9315633449842586</v>
      </c>
      <c r="C77" s="18">
        <f t="shared" si="4"/>
        <v>-8.7135422969866987</v>
      </c>
      <c r="D77" s="18">
        <f t="shared" si="3"/>
        <v>-5.3085630458715727E-2</v>
      </c>
      <c r="E77" s="18">
        <f t="shared" si="3"/>
        <v>1.3032755763065174</v>
      </c>
      <c r="F77" s="18">
        <f t="shared" si="5"/>
        <v>0.84912219863382266</v>
      </c>
    </row>
    <row r="78" spans="1:6" x14ac:dyDescent="0.2">
      <c r="A78" t="str">
        <f>$A$20</f>
        <v>Professional services</v>
      </c>
      <c r="B78" s="18">
        <f t="shared" si="6"/>
        <v>-2.2769829843861666</v>
      </c>
      <c r="C78" s="18">
        <f t="shared" si="4"/>
        <v>2.9926099363429381</v>
      </c>
      <c r="D78" s="18">
        <f t="shared" si="3"/>
        <v>0.59253839308723855</v>
      </c>
      <c r="E78" s="18">
        <f t="shared" si="3"/>
        <v>0.47396687616598765</v>
      </c>
      <c r="F78" s="18">
        <f t="shared" si="5"/>
        <v>0.51347517767734718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2.5883268635351619E-2</v>
      </c>
      <c r="C79" s="18">
        <f t="shared" ref="C79:C84" si="8">IF(AND(D$3-C$3 &lt;&gt; 0,C21&lt;&gt;0,D21&lt;&gt;0),(EXP(LN(D21/C21)/(D$3-C$3))-1)*100,0)</f>
        <v>-1.8203569580961698</v>
      </c>
      <c r="D79" s="18">
        <f t="shared" ref="D79:D84" si="9">IF(AND(E$3-D$3 &lt;&gt; 0,D21&lt;&gt;0,E21&lt;&gt;0),(EXP(LN(E21/D21)/(E$3-D$3))-1)*100,0)</f>
        <v>0.37978176457036383</v>
      </c>
      <c r="E79" s="18">
        <f t="shared" ref="E79:E84" si="10">IF(AND(F$3-E$3 &lt;&gt; 0,E21&lt;&gt;0,F21&lt;&gt;0),(EXP(LN(F21/E21)/(F$3-E$3))-1)*100,0)</f>
        <v>0.35991300544460092</v>
      </c>
      <c r="F79" s="18">
        <f t="shared" si="5"/>
        <v>0.36653548814362669</v>
      </c>
    </row>
    <row r="80" spans="1:6" x14ac:dyDescent="0.2">
      <c r="A80" s="10" t="str">
        <f>$A$22</f>
        <v>Public admin. and defence</v>
      </c>
      <c r="B80" s="18">
        <f t="shared" si="7"/>
        <v>-0.55411888240266549</v>
      </c>
      <c r="C80" s="18">
        <f t="shared" si="8"/>
        <v>3.9702023194785996</v>
      </c>
      <c r="D80" s="18">
        <f t="shared" si="9"/>
        <v>-7.1752462937124672E-2</v>
      </c>
      <c r="E80" s="18">
        <f t="shared" si="10"/>
        <v>0.18556484208072099</v>
      </c>
      <c r="F80" s="18">
        <f t="shared" si="5"/>
        <v>9.9718869273712762E-2</v>
      </c>
    </row>
    <row r="81" spans="1:6" x14ac:dyDescent="0.2">
      <c r="A81" s="10" t="str">
        <f>$A$23</f>
        <v>Education</v>
      </c>
      <c r="B81" s="18">
        <f t="shared" si="7"/>
        <v>1.3641201009862103</v>
      </c>
      <c r="C81" s="18">
        <f t="shared" si="8"/>
        <v>-3.0972635571122953</v>
      </c>
      <c r="D81" s="18">
        <f t="shared" si="9"/>
        <v>1.2304542149154329</v>
      </c>
      <c r="E81" s="18">
        <f t="shared" si="10"/>
        <v>0.33593883962323989</v>
      </c>
      <c r="F81" s="18">
        <f t="shared" si="5"/>
        <v>0.63322890670525211</v>
      </c>
    </row>
    <row r="82" spans="1:6" x14ac:dyDescent="0.2">
      <c r="A82" s="10" t="str">
        <f>$A$24</f>
        <v>Health and social work</v>
      </c>
      <c r="B82" s="18">
        <f t="shared" si="7"/>
        <v>-1.3960665969229735</v>
      </c>
      <c r="C82" s="18">
        <f t="shared" si="8"/>
        <v>11.480704762196559</v>
      </c>
      <c r="D82" s="18">
        <f t="shared" si="9"/>
        <v>1.3527708911470926</v>
      </c>
      <c r="E82" s="18">
        <f t="shared" si="10"/>
        <v>0.85909299215662926</v>
      </c>
      <c r="F82" s="18">
        <f t="shared" si="5"/>
        <v>1.0233845285088972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-1.33777988870043E-2</v>
      </c>
      <c r="C83" s="18">
        <f t="shared" si="8"/>
        <v>-6.6223139863882956</v>
      </c>
      <c r="D83" s="18">
        <f t="shared" si="9"/>
        <v>0.70093906387931337</v>
      </c>
      <c r="E83" s="18">
        <f t="shared" si="10"/>
        <v>0.99569915700861156</v>
      </c>
      <c r="F83" s="18">
        <f t="shared" si="5"/>
        <v>0.89735005185436201</v>
      </c>
    </row>
    <row r="84" spans="1:6" x14ac:dyDescent="0.2">
      <c r="A84" s="10" t="str">
        <f>$A$26</f>
        <v>Other services</v>
      </c>
      <c r="B84" s="18">
        <f t="shared" si="7"/>
        <v>-6.6293508118139721</v>
      </c>
      <c r="C84" s="18">
        <f t="shared" si="8"/>
        <v>2.5179856115105537</v>
      </c>
      <c r="D84" s="18">
        <f t="shared" si="9"/>
        <v>-1.9272945485202531</v>
      </c>
      <c r="E84" s="18">
        <f t="shared" si="10"/>
        <v>-0.31124337707126859</v>
      </c>
      <c r="F84" s="18">
        <f t="shared" si="5"/>
        <v>-0.85286446451241504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0.36022124311556603</v>
      </c>
      <c r="C86" s="18">
        <f>IF(AND(D$3-C$3 &lt;&gt; 0,C28&lt;&gt;0,D28&lt;&gt;0),(EXP(LN(D28/C28)/(D$3-C$3))-1)*100,0)</f>
        <v>-0.4532209535199172</v>
      </c>
      <c r="D86" s="18">
        <f>IF(AND(E$3-D$3 &lt;&gt; 0,D28&lt;&gt;0,E28&lt;&gt;0),(EXP(LN(E28/D28)/(E$3-D$3))-1)*100,0)</f>
        <v>0.53351467628774962</v>
      </c>
      <c r="E86" s="18">
        <f>IF(AND(F$3-E$3 &lt;&gt; 0,E28&lt;&gt;0,F28&lt;&gt;0),(EXP(LN(F28/E28)/(F$3-E$3))-1)*100,0)</f>
        <v>0.533512011860382</v>
      </c>
      <c r="F86" s="18">
        <f>IF(AND(F$3-D$3 &lt;&gt; 0,D28&lt;&gt;0,F28&lt;&gt;0),(EXP(LN(F28/D28)/(F$3-D$3))-1)*100,0)</f>
        <v>0.53351290000283047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-0.86000000000000076</v>
      </c>
      <c r="C90" s="27">
        <f>D5-C5</f>
        <v>-0.10099999999999243</v>
      </c>
      <c r="D90" s="27">
        <f t="shared" si="11"/>
        <v>9.7000000000001307E-2</v>
      </c>
      <c r="E90" s="27">
        <f t="shared" si="11"/>
        <v>7.8999999999993076E-2</v>
      </c>
      <c r="F90" s="27">
        <f>F5-D5</f>
        <v>0.17599999999999438</v>
      </c>
    </row>
    <row r="91" spans="1:6" x14ac:dyDescent="0.2">
      <c r="A91" t="str">
        <f>$A$6</f>
        <v>Mining and quarrying</v>
      </c>
      <c r="B91" s="27">
        <f t="shared" si="11"/>
        <v>-9.6000000000000474E-2</v>
      </c>
      <c r="C91" s="27">
        <f t="shared" ref="C91:C105" si="12">D6-C6</f>
        <v>8.9000000000000967E-2</v>
      </c>
      <c r="D91" s="27">
        <f t="shared" si="11"/>
        <v>-5.4000000000000326E-2</v>
      </c>
      <c r="E91" s="27">
        <f t="shared" si="11"/>
        <v>-5.099999999999949E-2</v>
      </c>
      <c r="F91" s="27">
        <f t="shared" ref="F91:F111" si="13">F6-D6</f>
        <v>-0.10499999999999982</v>
      </c>
    </row>
    <row r="92" spans="1:6" x14ac:dyDescent="0.2">
      <c r="A92" t="str">
        <f>$A$7</f>
        <v>Food drink and tobacco</v>
      </c>
      <c r="B92" s="27">
        <f t="shared" si="11"/>
        <v>0.1850000000000076</v>
      </c>
      <c r="C92" s="27">
        <f t="shared" si="12"/>
        <v>-9.3000000000007077E-2</v>
      </c>
      <c r="D92" s="27">
        <f t="shared" si="11"/>
        <v>3.6999999999998145E-2</v>
      </c>
      <c r="E92" s="27">
        <f t="shared" si="11"/>
        <v>-9.2999999999993754E-2</v>
      </c>
      <c r="F92" s="27">
        <f t="shared" si="13"/>
        <v>-5.5999999999995609E-2</v>
      </c>
    </row>
    <row r="93" spans="1:6" x14ac:dyDescent="0.2">
      <c r="A93" t="str">
        <f>$A$8</f>
        <v>Engineering</v>
      </c>
      <c r="B93" s="27">
        <f t="shared" si="11"/>
        <v>-1.2889999999999855</v>
      </c>
      <c r="C93" s="27">
        <f t="shared" si="12"/>
        <v>-0.17600000000000904</v>
      </c>
      <c r="D93" s="27">
        <f t="shared" si="11"/>
        <v>0.25000000000000977</v>
      </c>
      <c r="E93" s="27">
        <f t="shared" si="11"/>
        <v>-9.1000000000013515E-2</v>
      </c>
      <c r="F93" s="27">
        <f t="shared" si="13"/>
        <v>0.15899999999999626</v>
      </c>
    </row>
    <row r="94" spans="1:6" x14ac:dyDescent="0.2">
      <c r="A94" t="str">
        <f>$A$9</f>
        <v>Rest of manufacturing</v>
      </c>
      <c r="B94" s="27">
        <f t="shared" si="11"/>
        <v>-4.2939999999999685</v>
      </c>
      <c r="C94" s="27">
        <f t="shared" si="12"/>
        <v>-1.2110000000000376</v>
      </c>
      <c r="D94" s="27">
        <f t="shared" si="11"/>
        <v>-0.38199999999998369</v>
      </c>
      <c r="E94" s="27">
        <f t="shared" si="11"/>
        <v>-1.4079999999999586</v>
      </c>
      <c r="F94" s="27">
        <f t="shared" si="13"/>
        <v>-1.7899999999999423</v>
      </c>
    </row>
    <row r="95" spans="1:6" x14ac:dyDescent="0.2">
      <c r="A95" t="str">
        <f>$A$10</f>
        <v>Electricity and gas</v>
      </c>
      <c r="B95" s="27">
        <f t="shared" si="11"/>
        <v>1.8790000000000004</v>
      </c>
      <c r="C95" s="27">
        <f t="shared" si="12"/>
        <v>7.9999999999994298E-2</v>
      </c>
      <c r="D95" s="27">
        <f t="shared" si="11"/>
        <v>-6.0999999999995058E-2</v>
      </c>
      <c r="E95" s="27">
        <f t="shared" si="11"/>
        <v>2.9000000000003023E-2</v>
      </c>
      <c r="F95" s="27">
        <f t="shared" si="13"/>
        <v>-3.1999999999992035E-2</v>
      </c>
    </row>
    <row r="96" spans="1:6" x14ac:dyDescent="0.2">
      <c r="A96" t="str">
        <f>$A$11</f>
        <v>Water and sewerage</v>
      </c>
      <c r="B96" s="27">
        <f t="shared" si="11"/>
        <v>0.4229999999999976</v>
      </c>
      <c r="C96" s="27">
        <f t="shared" si="12"/>
        <v>2.9000000000001247E-2</v>
      </c>
      <c r="D96" s="27">
        <f t="shared" si="11"/>
        <v>0.1080000000000001</v>
      </c>
      <c r="E96" s="27">
        <f t="shared" si="11"/>
        <v>0.16000000000000103</v>
      </c>
      <c r="F96" s="27">
        <f t="shared" si="13"/>
        <v>0.26800000000000113</v>
      </c>
    </row>
    <row r="97" spans="1:6" x14ac:dyDescent="0.2">
      <c r="A97" t="str">
        <f>$A$12</f>
        <v>Construction</v>
      </c>
      <c r="B97" s="27">
        <f t="shared" si="11"/>
        <v>1.8510000000000524</v>
      </c>
      <c r="C97" s="27">
        <f t="shared" si="12"/>
        <v>-0.99400000000002109</v>
      </c>
      <c r="D97" s="27">
        <f t="shared" si="11"/>
        <v>-0.64700000000001623</v>
      </c>
      <c r="E97" s="27">
        <f t="shared" si="11"/>
        <v>-0.15099999999997138</v>
      </c>
      <c r="F97" s="27">
        <f t="shared" si="13"/>
        <v>-0.79799999999998761</v>
      </c>
    </row>
    <row r="98" spans="1:6" x14ac:dyDescent="0.2">
      <c r="A98" t="str">
        <f>$A$13</f>
        <v>Wholesale and retail trade</v>
      </c>
      <c r="B98" s="27">
        <f t="shared" si="11"/>
        <v>0.30899999999994776</v>
      </c>
      <c r="C98" s="27">
        <f t="shared" si="12"/>
        <v>-9.5999999999939689E-2</v>
      </c>
      <c r="D98" s="27">
        <f t="shared" si="11"/>
        <v>-0.28000000000003666</v>
      </c>
      <c r="E98" s="27">
        <f t="shared" si="11"/>
        <v>0.37699999999995271</v>
      </c>
      <c r="F98" s="27">
        <f t="shared" si="13"/>
        <v>9.6999999999916042E-2</v>
      </c>
    </row>
    <row r="99" spans="1:6" x14ac:dyDescent="0.2">
      <c r="A99" t="str">
        <f>$A$14</f>
        <v>Transport and storage</v>
      </c>
      <c r="B99" s="27">
        <f t="shared" si="11"/>
        <v>2.3190000000000133</v>
      </c>
      <c r="C99" s="27">
        <f t="shared" si="12"/>
        <v>2.3999999999993804E-2</v>
      </c>
      <c r="D99" s="27">
        <f t="shared" si="11"/>
        <v>1.1639999999999837</v>
      </c>
      <c r="E99" s="27">
        <f t="shared" si="11"/>
        <v>0.23199999999999577</v>
      </c>
      <c r="F99" s="27">
        <f t="shared" si="13"/>
        <v>1.3959999999999795</v>
      </c>
    </row>
    <row r="100" spans="1:6" x14ac:dyDescent="0.2">
      <c r="A100" t="str">
        <f>$A$15</f>
        <v>Accommodation and food</v>
      </c>
      <c r="B100" s="27">
        <f t="shared" si="11"/>
        <v>8.1499999999999631</v>
      </c>
      <c r="C100" s="27">
        <f t="shared" si="12"/>
        <v>-2.1310000000000429</v>
      </c>
      <c r="D100" s="27">
        <f t="shared" si="11"/>
        <v>1.3719999999999928</v>
      </c>
      <c r="E100" s="27">
        <f t="shared" si="11"/>
        <v>9.1610000000000937</v>
      </c>
      <c r="F100" s="27">
        <f t="shared" si="13"/>
        <v>10.533000000000087</v>
      </c>
    </row>
    <row r="101" spans="1:6" x14ac:dyDescent="0.2">
      <c r="A101" t="str">
        <f>$A$16</f>
        <v>Media</v>
      </c>
      <c r="B101" s="27">
        <f t="shared" si="11"/>
        <v>0.82899999999999396</v>
      </c>
      <c r="C101" s="27">
        <f t="shared" si="12"/>
        <v>-0.10700000000000021</v>
      </c>
      <c r="D101" s="27">
        <f t="shared" si="11"/>
        <v>-7.1000000000002395E-2</v>
      </c>
      <c r="E101" s="27">
        <f t="shared" si="11"/>
        <v>5.999999999999428E-2</v>
      </c>
      <c r="F101" s="27">
        <f t="shared" si="13"/>
        <v>-1.1000000000008114E-2</v>
      </c>
    </row>
    <row r="102" spans="1:6" x14ac:dyDescent="0.2">
      <c r="A102" t="str">
        <f>$A$17</f>
        <v>Information technology</v>
      </c>
      <c r="B102" s="27">
        <f t="shared" si="11"/>
        <v>4.5530000000000044</v>
      </c>
      <c r="C102" s="27">
        <f t="shared" si="12"/>
        <v>-2.7180000000000017</v>
      </c>
      <c r="D102" s="27">
        <f t="shared" si="11"/>
        <v>1.5489999999999444</v>
      </c>
      <c r="E102" s="27">
        <f t="shared" si="11"/>
        <v>1.932000000000059</v>
      </c>
      <c r="F102" s="27">
        <f t="shared" si="13"/>
        <v>3.4810000000000034</v>
      </c>
    </row>
    <row r="103" spans="1:6" x14ac:dyDescent="0.2">
      <c r="A103" t="str">
        <f>$A$18</f>
        <v>Finance and insurance</v>
      </c>
      <c r="B103" s="27">
        <f t="shared" si="11"/>
        <v>-0.59700000000001374</v>
      </c>
      <c r="C103" s="27">
        <f t="shared" si="12"/>
        <v>-0.76500000000001478</v>
      </c>
      <c r="D103" s="27">
        <f t="shared" si="11"/>
        <v>0.33900000000000752</v>
      </c>
      <c r="E103" s="27">
        <f t="shared" si="11"/>
        <v>4.1000000000011028E-2</v>
      </c>
      <c r="F103" s="27">
        <f t="shared" si="13"/>
        <v>0.38000000000001855</v>
      </c>
    </row>
    <row r="104" spans="1:6" x14ac:dyDescent="0.2">
      <c r="A104" t="str">
        <f>$A$19</f>
        <v>Real estate</v>
      </c>
      <c r="B104" s="27">
        <f t="shared" si="11"/>
        <v>1.7010000000000085</v>
      </c>
      <c r="C104" s="27">
        <f t="shared" si="12"/>
        <v>-0.72000000000001219</v>
      </c>
      <c r="D104" s="27">
        <f t="shared" si="11"/>
        <v>-1.9999999999994245E-2</v>
      </c>
      <c r="E104" s="27">
        <f t="shared" si="11"/>
        <v>1.0399999999999823</v>
      </c>
      <c r="F104" s="27">
        <f t="shared" si="13"/>
        <v>1.019999999999988</v>
      </c>
    </row>
    <row r="105" spans="1:6" x14ac:dyDescent="0.2">
      <c r="A105" t="str">
        <f>$A$20</f>
        <v>Professional services</v>
      </c>
      <c r="B105" s="27">
        <f t="shared" si="11"/>
        <v>-2.6379999999999733</v>
      </c>
      <c r="C105" s="27">
        <f t="shared" si="12"/>
        <v>0.81799999999998008</v>
      </c>
      <c r="D105" s="27">
        <f t="shared" si="11"/>
        <v>0.84399999999997632</v>
      </c>
      <c r="E105" s="27">
        <f t="shared" si="11"/>
        <v>1.4040000000000461</v>
      </c>
      <c r="F105" s="27">
        <f t="shared" si="13"/>
        <v>2.2480000000000224</v>
      </c>
    </row>
    <row r="106" spans="1:6" x14ac:dyDescent="0.2">
      <c r="A106" s="10" t="str">
        <f>$A$21</f>
        <v>Support services</v>
      </c>
      <c r="B106" s="27">
        <f t="shared" ref="B106:B111" si="14">C21-B21</f>
        <v>3.1999999999840156E-2</v>
      </c>
      <c r="C106" s="27">
        <f t="shared" ref="C106:C111" si="15">D21-C21</f>
        <v>-0.56299999999998107</v>
      </c>
      <c r="D106" s="27">
        <f t="shared" ref="D106:D111" si="16">E21-D21</f>
        <v>0.58100000000007057</v>
      </c>
      <c r="E106" s="27">
        <f t="shared" ref="E106:E111" si="17">F21-E21</f>
        <v>1.1319999999999411</v>
      </c>
      <c r="F106" s="27">
        <f t="shared" si="13"/>
        <v>1.7130000000000116</v>
      </c>
    </row>
    <row r="107" spans="1:6" x14ac:dyDescent="0.2">
      <c r="A107" s="10" t="str">
        <f>$A$22</f>
        <v>Public admin. and defence</v>
      </c>
      <c r="B107" s="27">
        <f t="shared" si="14"/>
        <v>-0.53100000000004499</v>
      </c>
      <c r="C107" s="27">
        <f t="shared" si="15"/>
        <v>0.93800000000001305</v>
      </c>
      <c r="D107" s="27">
        <f t="shared" si="16"/>
        <v>-8.799999999997965E-2</v>
      </c>
      <c r="E107" s="27">
        <f t="shared" si="17"/>
        <v>0.45800000000002683</v>
      </c>
      <c r="F107" s="27">
        <f t="shared" si="13"/>
        <v>0.37000000000004718</v>
      </c>
    </row>
    <row r="108" spans="1:6" x14ac:dyDescent="0.2">
      <c r="A108" s="10" t="str">
        <f>$A$23</f>
        <v>Education</v>
      </c>
      <c r="B108" s="27">
        <f t="shared" si="14"/>
        <v>2.0029999999999646</v>
      </c>
      <c r="C108" s="27">
        <f t="shared" si="15"/>
        <v>-1.1759999999999664</v>
      </c>
      <c r="D108" s="27">
        <f t="shared" si="16"/>
        <v>2.3199999999998298</v>
      </c>
      <c r="E108" s="27">
        <f t="shared" si="17"/>
        <v>1.3340000000000671</v>
      </c>
      <c r="F108" s="27">
        <f t="shared" si="13"/>
        <v>3.6539999999998969</v>
      </c>
    </row>
    <row r="109" spans="1:6" x14ac:dyDescent="0.2">
      <c r="A109" s="10" t="str">
        <f>$A$24</f>
        <v>Health and social work</v>
      </c>
      <c r="B109" s="27">
        <f t="shared" si="14"/>
        <v>-3.7790000000001811</v>
      </c>
      <c r="C109" s="27">
        <f t="shared" si="15"/>
        <v>7.5000000000001279</v>
      </c>
      <c r="D109" s="27">
        <f t="shared" si="16"/>
        <v>5.0609999999999218</v>
      </c>
      <c r="E109" s="27">
        <f t="shared" si="17"/>
        <v>6.9559999999999604</v>
      </c>
      <c r="F109" s="27">
        <f t="shared" si="13"/>
        <v>12.016999999999882</v>
      </c>
    </row>
    <row r="110" spans="1:6" x14ac:dyDescent="0.2">
      <c r="A110" s="10" t="str">
        <f>$A$25</f>
        <v>Arts and entertainment</v>
      </c>
      <c r="B110" s="27">
        <f t="shared" si="14"/>
        <v>-7.0000000000121076E-3</v>
      </c>
      <c r="C110" s="27">
        <f t="shared" si="15"/>
        <v>-0.86599999999999788</v>
      </c>
      <c r="D110" s="27">
        <f t="shared" si="16"/>
        <v>0.43399999999998506</v>
      </c>
      <c r="E110" s="27">
        <f t="shared" si="17"/>
        <v>1.3170000000000019</v>
      </c>
      <c r="F110" s="27">
        <f t="shared" si="13"/>
        <v>1.750999999999987</v>
      </c>
    </row>
    <row r="111" spans="1:6" x14ac:dyDescent="0.2">
      <c r="A111" s="10" t="str">
        <f>$A$26</f>
        <v>Other services</v>
      </c>
      <c r="B111" s="27">
        <f t="shared" si="14"/>
        <v>-4.1250000000000195</v>
      </c>
      <c r="C111" s="27">
        <f t="shared" si="15"/>
        <v>0.32899999999996865</v>
      </c>
      <c r="D111" s="27">
        <f t="shared" si="16"/>
        <v>-1.2420000000000009</v>
      </c>
      <c r="E111" s="27">
        <f t="shared" si="17"/>
        <v>-0.372999999999994</v>
      </c>
      <c r="F111" s="27">
        <f t="shared" si="13"/>
        <v>-1.6149999999999949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6.0179999999995744</v>
      </c>
      <c r="C113" s="29">
        <f>D28-C28</f>
        <v>-1.9099999999999113</v>
      </c>
      <c r="D113" s="29">
        <f>E28-D28</f>
        <v>11.310999999999808</v>
      </c>
      <c r="E113" s="29">
        <f>F28-E28</f>
        <v>23.545000000000073</v>
      </c>
      <c r="F113" s="29">
        <f>F28-D28</f>
        <v>34.855999999999881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North of Tyne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6.39</v>
      </c>
      <c r="C7" s="31">
        <f>'Ind T1'!C7</f>
        <v>7.7359999999999971</v>
      </c>
      <c r="D7" s="31">
        <f>'Ind T1'!D7</f>
        <v>7.8330000000000011</v>
      </c>
      <c r="E7" s="31">
        <f>'Ind T1'!E7</f>
        <v>7.9230000000000071</v>
      </c>
      <c r="F7" s="31">
        <f>'Ind T1'!F7</f>
        <v>8.1400000000000041</v>
      </c>
      <c r="H7" s="31">
        <f>C7-B7</f>
        <v>1.3459999999999974</v>
      </c>
      <c r="I7" s="31">
        <f>D7-C7</f>
        <v>9.7000000000003972E-2</v>
      </c>
      <c r="J7" s="31">
        <f>E7-D7</f>
        <v>9.0000000000006075E-2</v>
      </c>
      <c r="K7" s="31">
        <f>F7-E7</f>
        <v>0.21699999999999697</v>
      </c>
      <c r="L7" s="31">
        <f>F7-D7</f>
        <v>0.30700000000000305</v>
      </c>
    </row>
    <row r="8" spans="1:12" x14ac:dyDescent="0.2">
      <c r="A8" t="str">
        <f>'Ind T2'!A5</f>
        <v>Agriculture</v>
      </c>
      <c r="B8" s="32">
        <f>'Ind T2'!B5</f>
        <v>3.66</v>
      </c>
      <c r="C8" s="32">
        <f>'Ind T2'!C5</f>
        <v>2.7999999999999994</v>
      </c>
      <c r="D8" s="32">
        <f>'Ind T2'!D5</f>
        <v>2.6990000000000069</v>
      </c>
      <c r="E8" s="32">
        <f>'Ind T2'!E5</f>
        <v>2.7960000000000083</v>
      </c>
      <c r="F8" s="32">
        <f>'Ind T2'!F5</f>
        <v>2.8750000000000013</v>
      </c>
      <c r="H8" s="11">
        <f t="shared" ref="H8:H40" si="0">C8-B8</f>
        <v>-0.86000000000000076</v>
      </c>
      <c r="I8" s="31">
        <f t="shared" ref="I8:I38" si="1">D8-C8</f>
        <v>-0.10099999999999243</v>
      </c>
      <c r="J8" s="11">
        <f t="shared" ref="J8:J38" si="2">E8-D8</f>
        <v>9.7000000000001307E-2</v>
      </c>
      <c r="K8" s="11">
        <f t="shared" ref="K8:K38" si="3">F8-E8</f>
        <v>7.8999999999993076E-2</v>
      </c>
      <c r="L8" s="31">
        <f t="shared" ref="L8:L40" si="4">F8-D8</f>
        <v>0.17599999999999438</v>
      </c>
    </row>
    <row r="9" spans="1:12" x14ac:dyDescent="0.2">
      <c r="A9" t="str">
        <f>'Ind T2'!A6</f>
        <v>Mining and quarrying</v>
      </c>
      <c r="B9" s="32">
        <f>'Ind T2'!B6</f>
        <v>0.44500000000000028</v>
      </c>
      <c r="C9" s="32">
        <f>'Ind T2'!C6</f>
        <v>0.34899999999999981</v>
      </c>
      <c r="D9" s="32">
        <f>'Ind T2'!D6</f>
        <v>0.43800000000000078</v>
      </c>
      <c r="E9" s="32">
        <f>'Ind T2'!E6</f>
        <v>0.38400000000000045</v>
      </c>
      <c r="F9" s="32">
        <f>'Ind T2'!F6</f>
        <v>0.33300000000000096</v>
      </c>
      <c r="H9" s="11">
        <f t="shared" si="0"/>
        <v>-9.6000000000000474E-2</v>
      </c>
      <c r="I9" s="31">
        <f t="shared" si="1"/>
        <v>8.9000000000000967E-2</v>
      </c>
      <c r="J9" s="11">
        <f t="shared" si="2"/>
        <v>-5.4000000000000326E-2</v>
      </c>
      <c r="K9" s="11">
        <f t="shared" si="3"/>
        <v>-5.099999999999949E-2</v>
      </c>
      <c r="L9" s="31">
        <f t="shared" si="4"/>
        <v>-0.10499999999999982</v>
      </c>
    </row>
    <row r="10" spans="1:12" x14ac:dyDescent="0.2">
      <c r="A10" t="str">
        <f>'Ind T2'!A10</f>
        <v>Electricity and gas</v>
      </c>
      <c r="B10" s="32">
        <f>'Ind T2'!B10</f>
        <v>0.57700000000000029</v>
      </c>
      <c r="C10" s="32">
        <f>'Ind T2'!C10</f>
        <v>2.4560000000000008</v>
      </c>
      <c r="D10" s="32">
        <f>'Ind T2'!D10</f>
        <v>2.5359999999999951</v>
      </c>
      <c r="E10" s="32">
        <f>'Ind T2'!E10</f>
        <v>2.4750000000000001</v>
      </c>
      <c r="F10" s="32">
        <f>'Ind T2'!F10</f>
        <v>2.5040000000000031</v>
      </c>
      <c r="H10" s="11">
        <f t="shared" si="0"/>
        <v>1.8790000000000004</v>
      </c>
      <c r="I10" s="31">
        <f t="shared" si="1"/>
        <v>7.9999999999994298E-2</v>
      </c>
      <c r="J10" s="11">
        <f t="shared" si="2"/>
        <v>-6.0999999999995058E-2</v>
      </c>
      <c r="K10" s="11">
        <f t="shared" si="3"/>
        <v>2.9000000000003023E-2</v>
      </c>
      <c r="L10" s="31">
        <f t="shared" si="4"/>
        <v>-3.1999999999992035E-2</v>
      </c>
    </row>
    <row r="11" spans="1:12" x14ac:dyDescent="0.2">
      <c r="A11" t="str">
        <f>'Ind T2'!A11</f>
        <v>Water and sewerage</v>
      </c>
      <c r="B11" s="32">
        <f>'Ind T2'!B11</f>
        <v>1.7079999999999995</v>
      </c>
      <c r="C11" s="32">
        <f>'Ind T2'!C11</f>
        <v>2.1309999999999971</v>
      </c>
      <c r="D11" s="32">
        <f>'Ind T2'!D11</f>
        <v>2.1599999999999984</v>
      </c>
      <c r="E11" s="32">
        <f>'Ind T2'!E11</f>
        <v>2.2679999999999985</v>
      </c>
      <c r="F11" s="32">
        <f>'Ind T2'!F11</f>
        <v>2.4279999999999995</v>
      </c>
      <c r="H11" s="11">
        <f t="shared" ref="H11" si="5">C11-B11</f>
        <v>0.4229999999999976</v>
      </c>
      <c r="I11" s="31">
        <f t="shared" ref="I11" si="6">D11-C11</f>
        <v>2.9000000000001247E-2</v>
      </c>
      <c r="J11" s="11">
        <f t="shared" ref="J11" si="7">E11-D11</f>
        <v>0.1080000000000001</v>
      </c>
      <c r="K11" s="11">
        <f t="shared" ref="K11" si="8">F11-E11</f>
        <v>0.16000000000000103</v>
      </c>
      <c r="L11" s="31">
        <f t="shared" si="4"/>
        <v>0.26800000000000113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31.514999999999972</v>
      </c>
      <c r="C13" s="31">
        <f>'Ind T1'!C8</f>
        <v>26.117000000000026</v>
      </c>
      <c r="D13" s="31">
        <f>'Ind T1'!D8</f>
        <v>24.636999999999972</v>
      </c>
      <c r="E13" s="31">
        <f>'Ind T1'!E8</f>
        <v>24.541999999999994</v>
      </c>
      <c r="F13" s="31">
        <f>'Ind T1'!F8</f>
        <v>22.950000000000031</v>
      </c>
      <c r="H13" s="31">
        <f t="shared" si="0"/>
        <v>-5.3979999999999464</v>
      </c>
      <c r="I13" s="31">
        <f t="shared" si="1"/>
        <v>-1.4800000000000537</v>
      </c>
      <c r="J13" s="31">
        <f t="shared" si="2"/>
        <v>-9.4999999999977547E-2</v>
      </c>
      <c r="K13" s="31">
        <f t="shared" si="3"/>
        <v>-1.5919999999999632</v>
      </c>
      <c r="L13" s="31">
        <f t="shared" si="4"/>
        <v>-1.6869999999999408</v>
      </c>
    </row>
    <row r="14" spans="1:12" x14ac:dyDescent="0.2">
      <c r="A14" t="str">
        <f>'Ind T2'!A7</f>
        <v>Food drink and tobacco</v>
      </c>
      <c r="B14" s="32">
        <f>'Ind T2'!B7</f>
        <v>3.762</v>
      </c>
      <c r="C14" s="32">
        <f>'Ind T2'!C7</f>
        <v>3.9470000000000076</v>
      </c>
      <c r="D14" s="32">
        <f>'Ind T2'!D7</f>
        <v>3.8540000000000005</v>
      </c>
      <c r="E14" s="32">
        <f>'Ind T2'!E7</f>
        <v>3.8909999999999987</v>
      </c>
      <c r="F14" s="32">
        <f>'Ind T2'!F7</f>
        <v>3.7980000000000049</v>
      </c>
      <c r="H14" s="11">
        <f t="shared" si="0"/>
        <v>0.1850000000000076</v>
      </c>
      <c r="I14" s="31">
        <f t="shared" si="1"/>
        <v>-9.3000000000007077E-2</v>
      </c>
      <c r="J14" s="11">
        <f t="shared" si="2"/>
        <v>3.6999999999998145E-2</v>
      </c>
      <c r="K14" s="11">
        <f t="shared" si="3"/>
        <v>-9.2999999999993754E-2</v>
      </c>
      <c r="L14" s="31">
        <f t="shared" si="4"/>
        <v>-5.5999999999995609E-2</v>
      </c>
    </row>
    <row r="15" spans="1:12" x14ac:dyDescent="0.2">
      <c r="A15" t="str">
        <f>'Ind T2'!A8</f>
        <v>Engineering</v>
      </c>
      <c r="B15" s="32">
        <f>'Ind T2'!B8</f>
        <v>5.6099999999999923</v>
      </c>
      <c r="C15" s="32">
        <f>'Ind T2'!C8</f>
        <v>4.3210000000000068</v>
      </c>
      <c r="D15" s="32">
        <f>'Ind T2'!D8</f>
        <v>4.1449999999999978</v>
      </c>
      <c r="E15" s="32">
        <f>'Ind T2'!E8</f>
        <v>4.3950000000000076</v>
      </c>
      <c r="F15" s="32">
        <f>'Ind T2'!F8</f>
        <v>4.3039999999999941</v>
      </c>
      <c r="H15" s="11">
        <f t="shared" si="0"/>
        <v>-1.2889999999999855</v>
      </c>
      <c r="I15" s="31">
        <f t="shared" si="1"/>
        <v>-0.17600000000000904</v>
      </c>
      <c r="J15" s="11">
        <f t="shared" si="2"/>
        <v>0.25000000000000977</v>
      </c>
      <c r="K15" s="11">
        <f t="shared" si="3"/>
        <v>-9.1000000000013515E-2</v>
      </c>
      <c r="L15" s="31">
        <f t="shared" si="4"/>
        <v>0.15899999999999626</v>
      </c>
    </row>
    <row r="16" spans="1:12" x14ac:dyDescent="0.2">
      <c r="A16" t="str">
        <f>'Ind T2'!A9</f>
        <v>Rest of manufacturing</v>
      </c>
      <c r="B16" s="32">
        <f>'Ind T2'!B9</f>
        <v>22.142999999999979</v>
      </c>
      <c r="C16" s="32">
        <f>'Ind T2'!C9</f>
        <v>17.849000000000011</v>
      </c>
      <c r="D16" s="32">
        <f>'Ind T2'!D9</f>
        <v>16.637999999999973</v>
      </c>
      <c r="E16" s="32">
        <f>'Ind T2'!E9</f>
        <v>16.25599999999999</v>
      </c>
      <c r="F16" s="32">
        <f>'Ind T2'!F9</f>
        <v>14.848000000000031</v>
      </c>
      <c r="H16" s="11">
        <f t="shared" si="0"/>
        <v>-4.2939999999999685</v>
      </c>
      <c r="I16" s="31">
        <f t="shared" si="1"/>
        <v>-1.2110000000000376</v>
      </c>
      <c r="J16" s="11">
        <f t="shared" si="2"/>
        <v>-0.38199999999998369</v>
      </c>
      <c r="K16" s="11">
        <f t="shared" si="3"/>
        <v>-1.4079999999999586</v>
      </c>
      <c r="L16" s="31">
        <f t="shared" si="4"/>
        <v>-1.7899999999999423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20.533999999999978</v>
      </c>
      <c r="C18" s="31">
        <f>'Ind T1'!C9</f>
        <v>22.38500000000003</v>
      </c>
      <c r="D18" s="31">
        <f>'Ind T1'!D9</f>
        <v>21.391000000000009</v>
      </c>
      <c r="E18" s="31">
        <f>'Ind T1'!E9</f>
        <v>20.743999999999993</v>
      </c>
      <c r="F18" s="31">
        <f>'Ind T1'!F9</f>
        <v>20.593000000000021</v>
      </c>
      <c r="H18" s="31">
        <f t="shared" si="0"/>
        <v>1.8510000000000524</v>
      </c>
      <c r="I18" s="31">
        <f t="shared" si="1"/>
        <v>-0.99400000000002109</v>
      </c>
      <c r="J18" s="31">
        <f t="shared" si="2"/>
        <v>-0.64700000000001623</v>
      </c>
      <c r="K18" s="31">
        <f t="shared" si="3"/>
        <v>-0.15099999999997138</v>
      </c>
      <c r="L18" s="31">
        <f t="shared" si="4"/>
        <v>-0.79799999999998761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103.16300000000004</v>
      </c>
      <c r="C20" s="31">
        <f>'Ind T1'!C10</f>
        <v>113.94099999999997</v>
      </c>
      <c r="D20" s="31">
        <f>'Ind T1'!D10</f>
        <v>111.73799999999999</v>
      </c>
      <c r="E20" s="31">
        <f>'Ind T1'!E10</f>
        <v>113.99399999999991</v>
      </c>
      <c r="F20" s="31">
        <f>'Ind T1'!F10</f>
        <v>123.76399999999995</v>
      </c>
      <c r="H20" s="31">
        <f t="shared" si="0"/>
        <v>10.777999999999935</v>
      </c>
      <c r="I20" s="31">
        <f t="shared" si="1"/>
        <v>-2.2029999999999887</v>
      </c>
      <c r="J20" s="31">
        <f t="shared" si="2"/>
        <v>2.2559999999999292</v>
      </c>
      <c r="K20" s="31">
        <f t="shared" si="3"/>
        <v>9.7700000000000387</v>
      </c>
      <c r="L20" s="31">
        <f t="shared" si="4"/>
        <v>12.025999999999968</v>
      </c>
    </row>
    <row r="21" spans="1:12" x14ac:dyDescent="0.2">
      <c r="A21" s="10" t="str">
        <f>'Ind T2'!A13</f>
        <v>Wholesale and retail trade</v>
      </c>
      <c r="B21" s="32">
        <f>'Ind T2'!B13</f>
        <v>55.645000000000039</v>
      </c>
      <c r="C21" s="32">
        <f>'Ind T2'!C13</f>
        <v>55.953999999999986</v>
      </c>
      <c r="D21" s="32">
        <f>'Ind T2'!D13</f>
        <v>55.858000000000047</v>
      </c>
      <c r="E21" s="32">
        <f>'Ind T2'!E13</f>
        <v>55.57800000000001</v>
      </c>
      <c r="F21" s="32">
        <f>'Ind T2'!F13</f>
        <v>55.954999999999963</v>
      </c>
      <c r="H21" s="11">
        <f t="shared" si="0"/>
        <v>0.30899999999994776</v>
      </c>
      <c r="I21" s="31">
        <f t="shared" si="1"/>
        <v>-9.5999999999939689E-2</v>
      </c>
      <c r="J21" s="11">
        <f t="shared" si="2"/>
        <v>-0.28000000000003666</v>
      </c>
      <c r="K21" s="11">
        <f t="shared" si="3"/>
        <v>0.37699999999995271</v>
      </c>
      <c r="L21" s="31">
        <f t="shared" si="4"/>
        <v>9.6999999999916042E-2</v>
      </c>
    </row>
    <row r="22" spans="1:12" x14ac:dyDescent="0.2">
      <c r="A22" s="10" t="str">
        <f>'Ind T2'!A14</f>
        <v>Transport and storage</v>
      </c>
      <c r="B22" s="32">
        <f>'Ind T2'!B14</f>
        <v>14.129999999999985</v>
      </c>
      <c r="C22" s="32">
        <f>'Ind T2'!C14</f>
        <v>16.448999999999998</v>
      </c>
      <c r="D22" s="32">
        <f>'Ind T2'!D14</f>
        <v>16.472999999999992</v>
      </c>
      <c r="E22" s="32">
        <f>'Ind T2'!E14</f>
        <v>17.636999999999976</v>
      </c>
      <c r="F22" s="32">
        <f>'Ind T2'!F14</f>
        <v>17.868999999999971</v>
      </c>
      <c r="H22" s="11">
        <f t="shared" si="0"/>
        <v>2.3190000000000133</v>
      </c>
      <c r="I22" s="31">
        <f t="shared" si="1"/>
        <v>2.3999999999993804E-2</v>
      </c>
      <c r="J22" s="11">
        <f t="shared" si="2"/>
        <v>1.1639999999999837</v>
      </c>
      <c r="K22" s="11">
        <f t="shared" si="3"/>
        <v>0.23199999999999577</v>
      </c>
      <c r="L22" s="31">
        <f t="shared" si="4"/>
        <v>1.3959999999999795</v>
      </c>
    </row>
    <row r="23" spans="1:12" x14ac:dyDescent="0.2">
      <c r="A23" s="10" t="str">
        <f>'Ind T2'!A15</f>
        <v>Accommodation and food</v>
      </c>
      <c r="B23" s="32">
        <f>'Ind T2'!B15</f>
        <v>33.388000000000019</v>
      </c>
      <c r="C23" s="32">
        <f>'Ind T2'!C15</f>
        <v>41.537999999999982</v>
      </c>
      <c r="D23" s="32">
        <f>'Ind T2'!D15</f>
        <v>39.40699999999994</v>
      </c>
      <c r="E23" s="32">
        <f>'Ind T2'!E15</f>
        <v>40.778999999999932</v>
      </c>
      <c r="F23" s="32">
        <f>'Ind T2'!F15</f>
        <v>49.940000000000026</v>
      </c>
      <c r="H23" s="11">
        <f t="shared" si="0"/>
        <v>8.1499999999999631</v>
      </c>
      <c r="I23" s="31">
        <f t="shared" si="1"/>
        <v>-2.1310000000000429</v>
      </c>
      <c r="J23" s="11">
        <f t="shared" si="2"/>
        <v>1.3719999999999928</v>
      </c>
      <c r="K23" s="11">
        <f t="shared" si="3"/>
        <v>9.1610000000000937</v>
      </c>
      <c r="L23" s="31">
        <f t="shared" si="4"/>
        <v>10.533000000000087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124.57900000000016</v>
      </c>
      <c r="C25" s="31">
        <f>'Ind T1'!C11</f>
        <v>124.32699999999998</v>
      </c>
      <c r="D25" s="31">
        <f>'Ind T1'!D11</f>
        <v>119.73499999999994</v>
      </c>
      <c r="E25" s="31">
        <f>'Ind T1'!E11</f>
        <v>122.14899999999993</v>
      </c>
      <c r="F25" s="31">
        <f>'Ind T1'!F11</f>
        <v>128.70199999999994</v>
      </c>
      <c r="H25" s="31">
        <f t="shared" si="0"/>
        <v>-0.25200000000018008</v>
      </c>
      <c r="I25" s="31">
        <f t="shared" si="1"/>
        <v>-4.5920000000000414</v>
      </c>
      <c r="J25" s="31">
        <f t="shared" si="2"/>
        <v>2.4139999999999873</v>
      </c>
      <c r="K25" s="31">
        <f t="shared" si="3"/>
        <v>6.5530000000000115</v>
      </c>
      <c r="L25" s="31">
        <f t="shared" si="4"/>
        <v>8.9669999999999987</v>
      </c>
    </row>
    <row r="26" spans="1:12" x14ac:dyDescent="0.2">
      <c r="A26" s="10" t="str">
        <f>'Ind T2'!A16</f>
        <v>Media</v>
      </c>
      <c r="B26" s="11">
        <f>'Ind T2'!B16</f>
        <v>3.5700000000000061</v>
      </c>
      <c r="C26" s="11">
        <f>'Ind T2'!C16</f>
        <v>4.399</v>
      </c>
      <c r="D26" s="11">
        <f>'Ind T2'!D16</f>
        <v>4.2919999999999998</v>
      </c>
      <c r="E26" s="11">
        <f>'Ind T2'!E16</f>
        <v>4.2209999999999974</v>
      </c>
      <c r="F26" s="11">
        <f>'Ind T2'!F16</f>
        <v>4.2809999999999917</v>
      </c>
      <c r="H26" s="11">
        <f t="shared" si="0"/>
        <v>0.82899999999999396</v>
      </c>
      <c r="I26" s="31">
        <f t="shared" si="1"/>
        <v>-0.10700000000000021</v>
      </c>
      <c r="J26" s="11">
        <f t="shared" si="2"/>
        <v>-7.1000000000002395E-2</v>
      </c>
      <c r="K26" s="11">
        <f t="shared" si="3"/>
        <v>5.999999999999428E-2</v>
      </c>
      <c r="L26" s="31">
        <f t="shared" si="4"/>
        <v>-1.1000000000008114E-2</v>
      </c>
    </row>
    <row r="27" spans="1:12" x14ac:dyDescent="0.2">
      <c r="A27" s="10" t="str">
        <f>'Ind T2'!A17</f>
        <v>Information technology</v>
      </c>
      <c r="B27" s="11">
        <f>'Ind T2'!B17</f>
        <v>13.404000000000028</v>
      </c>
      <c r="C27" s="11">
        <f>'Ind T2'!C17</f>
        <v>17.957000000000033</v>
      </c>
      <c r="D27" s="11">
        <f>'Ind T2'!D17</f>
        <v>15.239000000000031</v>
      </c>
      <c r="E27" s="11">
        <f>'Ind T2'!E17</f>
        <v>16.787999999999975</v>
      </c>
      <c r="F27" s="11">
        <f>'Ind T2'!F17</f>
        <v>18.720000000000034</v>
      </c>
      <c r="H27" s="11">
        <f t="shared" si="0"/>
        <v>4.5530000000000044</v>
      </c>
      <c r="I27" s="31">
        <f t="shared" si="1"/>
        <v>-2.7180000000000017</v>
      </c>
      <c r="J27" s="11">
        <f t="shared" si="2"/>
        <v>1.5489999999999444</v>
      </c>
      <c r="K27" s="11">
        <f t="shared" si="3"/>
        <v>1.932000000000059</v>
      </c>
      <c r="L27" s="31">
        <f t="shared" si="4"/>
        <v>3.4810000000000034</v>
      </c>
    </row>
    <row r="28" spans="1:12" x14ac:dyDescent="0.2">
      <c r="A28" s="10" t="str">
        <f>'Ind T2'!A18</f>
        <v>Finance and insurance</v>
      </c>
      <c r="B28" s="11">
        <f>'Ind T2'!B18</f>
        <v>9.9000000000000128</v>
      </c>
      <c r="C28" s="11">
        <f>'Ind T2'!C18</f>
        <v>9.302999999999999</v>
      </c>
      <c r="D28" s="11">
        <f>'Ind T2'!D18</f>
        <v>8.5379999999999843</v>
      </c>
      <c r="E28" s="11">
        <f>'Ind T2'!E18</f>
        <v>8.8769999999999918</v>
      </c>
      <c r="F28" s="11">
        <f>'Ind T2'!F18</f>
        <v>8.9180000000000028</v>
      </c>
      <c r="H28" s="11">
        <f t="shared" si="0"/>
        <v>-0.59700000000001374</v>
      </c>
      <c r="I28" s="31">
        <f t="shared" si="1"/>
        <v>-0.76500000000001478</v>
      </c>
      <c r="J28" s="11">
        <f t="shared" si="2"/>
        <v>0.33900000000000752</v>
      </c>
      <c r="K28" s="11">
        <f t="shared" si="3"/>
        <v>4.1000000000011028E-2</v>
      </c>
      <c r="L28" s="31">
        <f t="shared" si="4"/>
        <v>0.38000000000001855</v>
      </c>
    </row>
    <row r="29" spans="1:12" x14ac:dyDescent="0.2">
      <c r="A29" s="10" t="str">
        <f>'Ind T2'!A19</f>
        <v>Real estate</v>
      </c>
      <c r="B29" s="11">
        <f>'Ind T2'!B19</f>
        <v>6.5620000000000021</v>
      </c>
      <c r="C29" s="11">
        <f>'Ind T2'!C19</f>
        <v>8.2630000000000106</v>
      </c>
      <c r="D29" s="11">
        <f>'Ind T2'!D19</f>
        <v>7.5429999999999984</v>
      </c>
      <c r="E29" s="11">
        <f>'Ind T2'!E19</f>
        <v>7.5230000000000041</v>
      </c>
      <c r="F29" s="11">
        <f>'Ind T2'!F19</f>
        <v>8.5629999999999864</v>
      </c>
      <c r="H29" s="11">
        <f t="shared" ref="H29:H31" si="9">C29-B29</f>
        <v>1.7010000000000085</v>
      </c>
      <c r="I29" s="31">
        <f t="shared" ref="I29:I31" si="10">D29-C29</f>
        <v>-0.72000000000001219</v>
      </c>
      <c r="J29" s="11">
        <f t="shared" ref="J29:J31" si="11">E29-D29</f>
        <v>-1.9999999999994245E-2</v>
      </c>
      <c r="K29" s="11">
        <f t="shared" ref="K29:K31" si="12">F29-E29</f>
        <v>1.0399999999999823</v>
      </c>
      <c r="L29" s="31">
        <f t="shared" si="4"/>
        <v>1.019999999999988</v>
      </c>
    </row>
    <row r="30" spans="1:12" x14ac:dyDescent="0.2">
      <c r="A30" s="10" t="str">
        <f>'Ind T2'!A20</f>
        <v>Professional services</v>
      </c>
      <c r="B30" s="11">
        <f>'Ind T2'!B20</f>
        <v>29.972000000000001</v>
      </c>
      <c r="C30" s="11">
        <f>'Ind T2'!C20</f>
        <v>27.334000000000028</v>
      </c>
      <c r="D30" s="11">
        <f>'Ind T2'!D20</f>
        <v>28.152000000000008</v>
      </c>
      <c r="E30" s="11">
        <f>'Ind T2'!E20</f>
        <v>28.995999999999984</v>
      </c>
      <c r="F30" s="11">
        <f>'Ind T2'!F20</f>
        <v>30.400000000000031</v>
      </c>
      <c r="H30" s="11">
        <f t="shared" si="9"/>
        <v>-2.6379999999999733</v>
      </c>
      <c r="I30" s="31">
        <f t="shared" si="10"/>
        <v>0.81799999999998008</v>
      </c>
      <c r="J30" s="11">
        <f t="shared" si="11"/>
        <v>0.84399999999997632</v>
      </c>
      <c r="K30" s="11">
        <f t="shared" si="12"/>
        <v>1.4040000000000461</v>
      </c>
      <c r="L30" s="31">
        <f t="shared" si="4"/>
        <v>2.2480000000000224</v>
      </c>
    </row>
    <row r="31" spans="1:12" x14ac:dyDescent="0.2">
      <c r="A31" s="10" t="str">
        <f>'Ind T2'!A21</f>
        <v>Support services</v>
      </c>
      <c r="B31" s="11">
        <f>'Ind T2'!B21</f>
        <v>30.896000000000047</v>
      </c>
      <c r="C31" s="11">
        <f>'Ind T2'!C21</f>
        <v>30.927999999999887</v>
      </c>
      <c r="D31" s="11">
        <f>'Ind T2'!D21</f>
        <v>30.364999999999906</v>
      </c>
      <c r="E31" s="11">
        <f>'Ind T2'!E21</f>
        <v>30.945999999999977</v>
      </c>
      <c r="F31" s="11">
        <f>'Ind T2'!F21</f>
        <v>32.077999999999918</v>
      </c>
      <c r="H31" s="11">
        <f t="shared" si="9"/>
        <v>3.1999999999840156E-2</v>
      </c>
      <c r="I31" s="31">
        <f t="shared" si="10"/>
        <v>-0.56299999999998107</v>
      </c>
      <c r="J31" s="11">
        <f t="shared" si="11"/>
        <v>0.58100000000007057</v>
      </c>
      <c r="K31" s="11">
        <f t="shared" si="12"/>
        <v>1.1319999999999411</v>
      </c>
      <c r="L31" s="31">
        <f t="shared" si="4"/>
        <v>1.7130000000000116</v>
      </c>
    </row>
    <row r="32" spans="1:12" x14ac:dyDescent="0.2">
      <c r="A32" s="10" t="str">
        <f>'Ind T2'!A25</f>
        <v>Arts and entertainment</v>
      </c>
      <c r="B32" s="11">
        <f>'Ind T2'!B25</f>
        <v>13.084000000000016</v>
      </c>
      <c r="C32" s="11">
        <f>'Ind T2'!C25</f>
        <v>13.077000000000004</v>
      </c>
      <c r="D32" s="11">
        <f>'Ind T2'!D25</f>
        <v>12.211000000000006</v>
      </c>
      <c r="E32" s="11">
        <f>'Ind T2'!E25</f>
        <v>12.644999999999991</v>
      </c>
      <c r="F32" s="11">
        <f>'Ind T2'!F25</f>
        <v>13.961999999999993</v>
      </c>
      <c r="H32" s="11">
        <f t="shared" ref="H32" si="13">C32-B32</f>
        <v>-7.0000000000121076E-3</v>
      </c>
      <c r="I32" s="31">
        <f t="shared" ref="I32:I33" si="14">D32-C32</f>
        <v>-0.86599999999999788</v>
      </c>
      <c r="J32" s="11">
        <f t="shared" ref="J32:J33" si="15">E32-D32</f>
        <v>0.43399999999998506</v>
      </c>
      <c r="K32" s="11">
        <f t="shared" ref="K32:K33" si="16">F32-E32</f>
        <v>1.3170000000000019</v>
      </c>
      <c r="L32" s="31">
        <f t="shared" si="4"/>
        <v>1.750999999999987</v>
      </c>
    </row>
    <row r="33" spans="1:12" x14ac:dyDescent="0.2">
      <c r="A33" s="10" t="str">
        <f>'Ind T2'!A26</f>
        <v>Other services</v>
      </c>
      <c r="B33" s="11">
        <f>'Ind T2'!B26</f>
        <v>17.191000000000045</v>
      </c>
      <c r="C33" s="11">
        <f>'Ind T2'!C26</f>
        <v>13.066000000000026</v>
      </c>
      <c r="D33" s="11">
        <f>'Ind T2'!D26</f>
        <v>13.394999999999994</v>
      </c>
      <c r="E33" s="11">
        <f>'Ind T2'!E26</f>
        <v>12.152999999999993</v>
      </c>
      <c r="F33" s="11">
        <f>'Ind T2'!F26</f>
        <v>11.78</v>
      </c>
      <c r="H33" s="11">
        <f>C33-B33</f>
        <v>-4.1250000000000195</v>
      </c>
      <c r="I33" s="31">
        <f t="shared" si="14"/>
        <v>0.32899999999996865</v>
      </c>
      <c r="J33" s="11">
        <f t="shared" si="15"/>
        <v>-1.2420000000000009</v>
      </c>
      <c r="K33" s="11">
        <f t="shared" si="16"/>
        <v>-0.372999999999994</v>
      </c>
      <c r="L33" s="31">
        <f t="shared" si="4"/>
        <v>-1.6149999999999949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129.22900000000016</v>
      </c>
      <c r="C35" s="31">
        <f>'Ind T1'!C12</f>
        <v>126.92199999999988</v>
      </c>
      <c r="D35" s="31">
        <f>'Ind T1'!D12</f>
        <v>134.18400000000005</v>
      </c>
      <c r="E35" s="31">
        <f>'Ind T1'!E12</f>
        <v>141.47699999999983</v>
      </c>
      <c r="F35" s="31">
        <f>'Ind T1'!F12</f>
        <v>150.22499999999988</v>
      </c>
      <c r="H35" s="31">
        <f t="shared" si="0"/>
        <v>-2.3070000000002722</v>
      </c>
      <c r="I35" s="31">
        <f t="shared" si="1"/>
        <v>7.262000000000171</v>
      </c>
      <c r="J35" s="31">
        <f t="shared" si="2"/>
        <v>7.292999999999779</v>
      </c>
      <c r="K35" s="31">
        <f t="shared" si="3"/>
        <v>8.7480000000000473</v>
      </c>
      <c r="L35" s="31">
        <f t="shared" si="4"/>
        <v>16.040999999999826</v>
      </c>
    </row>
    <row r="36" spans="1:12" x14ac:dyDescent="0.2">
      <c r="A36" s="10" t="str">
        <f>'Ind T2'!A22</f>
        <v>Public admin. and defence</v>
      </c>
      <c r="B36" s="32">
        <f>'Ind T2'!B22</f>
        <v>24.157000000000032</v>
      </c>
      <c r="C36" s="32">
        <f>'Ind T2'!C22</f>
        <v>23.625999999999987</v>
      </c>
      <c r="D36" s="32">
        <f>'Ind T2'!D22</f>
        <v>24.564</v>
      </c>
      <c r="E36" s="32">
        <f>'Ind T2'!E22</f>
        <v>24.47600000000002</v>
      </c>
      <c r="F36" s="32">
        <f>'Ind T2'!F22</f>
        <v>24.934000000000047</v>
      </c>
      <c r="H36" s="11">
        <f t="shared" si="0"/>
        <v>-0.53100000000004499</v>
      </c>
      <c r="I36" s="31">
        <f t="shared" si="1"/>
        <v>0.93800000000001305</v>
      </c>
      <c r="J36" s="11">
        <f t="shared" si="2"/>
        <v>-8.799999999997965E-2</v>
      </c>
      <c r="K36" s="11">
        <f t="shared" si="3"/>
        <v>0.45800000000002683</v>
      </c>
      <c r="L36" s="31">
        <f t="shared" si="4"/>
        <v>0.37000000000004718</v>
      </c>
    </row>
    <row r="37" spans="1:12" x14ac:dyDescent="0.2">
      <c r="A37" s="10" t="str">
        <f>'Ind T2'!A23</f>
        <v>Education</v>
      </c>
      <c r="B37" s="32">
        <f>'Ind T2'!B23</f>
        <v>35.966000000000037</v>
      </c>
      <c r="C37" s="32">
        <f>'Ind T2'!C23</f>
        <v>37.969000000000001</v>
      </c>
      <c r="D37" s="32">
        <f>'Ind T2'!D23</f>
        <v>36.793000000000035</v>
      </c>
      <c r="E37" s="32">
        <f>'Ind T2'!E23</f>
        <v>39.112999999999865</v>
      </c>
      <c r="F37" s="32">
        <f>'Ind T2'!F23</f>
        <v>40.446999999999932</v>
      </c>
      <c r="H37" s="11">
        <f t="shared" si="0"/>
        <v>2.0029999999999646</v>
      </c>
      <c r="I37" s="31">
        <f t="shared" si="1"/>
        <v>-1.1759999999999664</v>
      </c>
      <c r="J37" s="11">
        <f t="shared" si="2"/>
        <v>2.3199999999998298</v>
      </c>
      <c r="K37" s="11">
        <f t="shared" si="3"/>
        <v>1.3340000000000671</v>
      </c>
      <c r="L37" s="31">
        <f t="shared" si="4"/>
        <v>3.6539999999998969</v>
      </c>
    </row>
    <row r="38" spans="1:12" x14ac:dyDescent="0.2">
      <c r="A38" s="10" t="str">
        <f>'Ind T2'!A24</f>
        <v>Health and social work</v>
      </c>
      <c r="B38" s="32">
        <f>'Ind T2'!B24</f>
        <v>69.10600000000008</v>
      </c>
      <c r="C38" s="32">
        <f>'Ind T2'!C24</f>
        <v>65.326999999999899</v>
      </c>
      <c r="D38" s="32">
        <f>'Ind T2'!D24</f>
        <v>72.827000000000027</v>
      </c>
      <c r="E38" s="32">
        <f>'Ind T2'!E24</f>
        <v>77.887999999999948</v>
      </c>
      <c r="F38" s="32">
        <f>'Ind T2'!F24</f>
        <v>84.843999999999909</v>
      </c>
      <c r="H38" s="11">
        <f t="shared" si="0"/>
        <v>-3.7790000000001811</v>
      </c>
      <c r="I38" s="31">
        <f t="shared" si="1"/>
        <v>7.5000000000001279</v>
      </c>
      <c r="J38" s="11">
        <f t="shared" si="2"/>
        <v>5.0609999999999218</v>
      </c>
      <c r="K38" s="11">
        <f t="shared" si="3"/>
        <v>6.9559999999999604</v>
      </c>
      <c r="L38" s="31">
        <f t="shared" si="4"/>
        <v>12.016999999999882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415.41000000000031</v>
      </c>
      <c r="C40" s="33">
        <f>'Ind T1'!C14</f>
        <v>421.42799999999988</v>
      </c>
      <c r="D40" s="33">
        <f>'Ind T1'!D14</f>
        <v>419.51799999999992</v>
      </c>
      <c r="E40" s="33">
        <f>'Ind T1'!E14</f>
        <v>430.82899999999972</v>
      </c>
      <c r="F40" s="33">
        <f>'Ind T1'!F14</f>
        <v>454.3739999999998</v>
      </c>
      <c r="G40" s="24"/>
      <c r="H40" s="34">
        <f t="shared" si="0"/>
        <v>6.0179999999995744</v>
      </c>
      <c r="I40" s="34">
        <f>D40-C40</f>
        <v>-1.9099999999999682</v>
      </c>
      <c r="J40" s="34">
        <f>E40-D40</f>
        <v>11.310999999999808</v>
      </c>
      <c r="K40" s="34">
        <f>F40-E40</f>
        <v>23.545000000000073</v>
      </c>
      <c r="L40" s="205">
        <f t="shared" si="4"/>
        <v>34.855999999999881</v>
      </c>
    </row>
    <row r="44" spans="1:12" ht="15.75" x14ac:dyDescent="0.25">
      <c r="A44" s="19" t="str">
        <f>CONCATENATE(A1," (Continued)")</f>
        <v>Industry Table 4  Employment by Industry Group in Sector (SIC 2007), 2015-2035, North of Tyne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4.8947858680416623</v>
      </c>
      <c r="C50" s="44">
        <f t="shared" ref="B50:E54" si="17">IF(AND(D$5-C$5 &lt;&gt; 0,C7&lt;&gt;0,D7&lt;&gt;0),(EXP(LN(D7/C7)/(D$5-C$5))-1)*100,0)</f>
        <v>1.2538779731127825</v>
      </c>
      <c r="D50" s="44">
        <f t="shared" si="17"/>
        <v>0.22874810213435737</v>
      </c>
      <c r="E50" s="44">
        <f t="shared" si="17"/>
        <v>0.27056795649664789</v>
      </c>
      <c r="F50" s="44">
        <f>IF(AND(F$5-D$5 &lt;&gt; 0,D7&lt;&gt;0,F7&lt;&gt;0),(EXP(LN(F7/D7)/(F$5-D$5))-1)*100,0)</f>
        <v>0.25662606661447374</v>
      </c>
      <c r="H50" s="44">
        <f>(B7/B$40)*100</f>
        <v>1.5382393298187322</v>
      </c>
      <c r="I50" s="44">
        <f>(C7/C$40)*100</f>
        <v>1.8356635059844146</v>
      </c>
      <c r="J50" s="44">
        <f>(D7/D$40)*100</f>
        <v>1.867142768605877</v>
      </c>
      <c r="K50" s="44">
        <f>(E7/E$40)*100</f>
        <v>1.8390126941315494</v>
      </c>
      <c r="L50" s="44">
        <f>(F7/F$40)*100</f>
        <v>1.791475744650884</v>
      </c>
    </row>
    <row r="51" spans="1:12" x14ac:dyDescent="0.2">
      <c r="A51" t="str">
        <f>A8</f>
        <v>Agriculture</v>
      </c>
      <c r="B51" s="40">
        <f t="shared" si="17"/>
        <v>-6.476826226527665</v>
      </c>
      <c r="C51" s="44">
        <f t="shared" si="17"/>
        <v>-3.6071428571425868</v>
      </c>
      <c r="D51" s="40">
        <f t="shared" si="17"/>
        <v>0.70866906523290307</v>
      </c>
      <c r="E51" s="40">
        <f t="shared" si="17"/>
        <v>0.27901702874706391</v>
      </c>
      <c r="F51" s="44">
        <f t="shared" ref="F51:F83" si="18">IF(AND(F$5-D$5 &lt;&gt; 0,D8&lt;&gt;0,F8&lt;&gt;0),(EXP(LN(F8/D8)/(F$5-D$5))-1)*100,0)</f>
        <v>0.42203031835352789</v>
      </c>
      <c r="H51" s="40">
        <f t="shared" ref="H51:L54" si="19">(B8/B$7)*100</f>
        <v>57.276995305164327</v>
      </c>
      <c r="I51" s="40">
        <f t="shared" si="19"/>
        <v>36.194415718717686</v>
      </c>
      <c r="J51" s="40">
        <f t="shared" si="19"/>
        <v>34.456785395123276</v>
      </c>
      <c r="K51" s="40">
        <f t="shared" si="19"/>
        <v>35.289663006437024</v>
      </c>
      <c r="L51" s="40">
        <f t="shared" si="19"/>
        <v>35.319410319410316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-5.8942080226693001</v>
      </c>
      <c r="C52" s="44">
        <f t="shared" si="17"/>
        <v>25.501432664756727</v>
      </c>
      <c r="D52" s="40">
        <f t="shared" si="17"/>
        <v>-2.5972042115223748</v>
      </c>
      <c r="E52" s="40">
        <f t="shared" si="17"/>
        <v>-1.4148955482368719</v>
      </c>
      <c r="F52" s="44">
        <f t="shared" si="18"/>
        <v>-1.8105844794238712</v>
      </c>
      <c r="H52" s="40">
        <f t="shared" si="19"/>
        <v>6.9640062597809127</v>
      </c>
      <c r="I52" s="40">
        <f t="shared" si="19"/>
        <v>4.51137538779731</v>
      </c>
      <c r="J52" s="40">
        <f t="shared" si="19"/>
        <v>5.5917273075450105</v>
      </c>
      <c r="K52" s="40">
        <f t="shared" si="19"/>
        <v>4.8466489965922008</v>
      </c>
      <c r="L52" s="40">
        <f t="shared" si="19"/>
        <v>4.0909090909091006</v>
      </c>
    </row>
    <row r="53" spans="1:12" x14ac:dyDescent="0.2">
      <c r="A53" t="str">
        <f>A10</f>
        <v>Electricity and gas</v>
      </c>
      <c r="B53" s="40">
        <f t="shared" si="17"/>
        <v>43.63594543326235</v>
      </c>
      <c r="C53" s="44">
        <f t="shared" si="17"/>
        <v>3.2573289902277702</v>
      </c>
      <c r="D53" s="40">
        <f t="shared" si="17"/>
        <v>-0.48576911800700673</v>
      </c>
      <c r="E53" s="40">
        <f t="shared" si="17"/>
        <v>0.11655844879308042</v>
      </c>
      <c r="F53" s="44">
        <f t="shared" si="18"/>
        <v>-8.4621398131046188E-2</v>
      </c>
      <c r="H53" s="40">
        <f t="shared" si="19"/>
        <v>9.0297339593114287</v>
      </c>
      <c r="I53" s="40">
        <f t="shared" si="19"/>
        <v>31.747673216132394</v>
      </c>
      <c r="J53" s="40">
        <f t="shared" si="19"/>
        <v>32.375845780671455</v>
      </c>
      <c r="K53" s="40">
        <f t="shared" si="19"/>
        <v>31.238167360848134</v>
      </c>
      <c r="L53" s="40">
        <f t="shared" si="19"/>
        <v>30.761670761670786</v>
      </c>
    </row>
    <row r="54" spans="1:12" x14ac:dyDescent="0.2">
      <c r="A54" t="str">
        <f>A11</f>
        <v>Water and sewerage</v>
      </c>
      <c r="B54" s="40">
        <f t="shared" si="17"/>
        <v>5.6875659243760923</v>
      </c>
      <c r="C54" s="44">
        <f t="shared" si="17"/>
        <v>1.3608634443923684</v>
      </c>
      <c r="D54" s="40">
        <f t="shared" si="17"/>
        <v>0.9805797673485328</v>
      </c>
      <c r="E54" s="40">
        <f t="shared" si="17"/>
        <v>0.68402370164590831</v>
      </c>
      <c r="F54" s="44">
        <f t="shared" si="18"/>
        <v>0.78277882869357551</v>
      </c>
      <c r="H54" s="40">
        <f t="shared" si="19"/>
        <v>26.729264475743342</v>
      </c>
      <c r="I54" s="40">
        <f t="shared" si="19"/>
        <v>27.546535677352612</v>
      </c>
      <c r="J54" s="40">
        <f t="shared" si="19"/>
        <v>27.575641516660259</v>
      </c>
      <c r="K54" s="40">
        <f t="shared" si="19"/>
        <v>28.625520636122637</v>
      </c>
      <c r="L54" s="40">
        <f t="shared" si="19"/>
        <v>29.828009828009804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-4.5883306627787164</v>
      </c>
      <c r="C56" s="44">
        <f t="shared" si="20"/>
        <v>-5.6668070605354837</v>
      </c>
      <c r="D56" s="44">
        <f t="shared" si="20"/>
        <v>-7.723900434583042E-2</v>
      </c>
      <c r="E56" s="44">
        <f t="shared" si="20"/>
        <v>-0.66843595180526849</v>
      </c>
      <c r="F56" s="44">
        <f t="shared" si="18"/>
        <v>-0.47175997706321304</v>
      </c>
      <c r="H56" s="44">
        <f>(B13/B$40)*100</f>
        <v>7.5864808261717211</v>
      </c>
      <c r="I56" s="44">
        <f>(C13/C$40)*100</f>
        <v>6.1972626403561302</v>
      </c>
      <c r="J56" s="44">
        <f>(D13/D$40)*100</f>
        <v>5.872691994145657</v>
      </c>
      <c r="K56" s="44">
        <f>(E13/E$40)*100</f>
        <v>5.6964596162282506</v>
      </c>
      <c r="L56" s="44">
        <f>(F13/F$40)*100</f>
        <v>5.0509052014419931</v>
      </c>
    </row>
    <row r="57" spans="1:12" x14ac:dyDescent="0.2">
      <c r="A57" t="str">
        <f>A14</f>
        <v>Food drink and tobacco</v>
      </c>
      <c r="B57" s="40">
        <f t="shared" si="20"/>
        <v>1.2073570606313533</v>
      </c>
      <c r="C57" s="44">
        <f t="shared" si="20"/>
        <v>-2.3562199138588036</v>
      </c>
      <c r="D57" s="40">
        <f t="shared" si="20"/>
        <v>0.19127517824031326</v>
      </c>
      <c r="E57" s="40">
        <f t="shared" si="20"/>
        <v>-0.24162343563183253</v>
      </c>
      <c r="F57" s="44">
        <f t="shared" si="18"/>
        <v>-9.7532123822807737E-2</v>
      </c>
      <c r="H57" s="40">
        <f t="shared" ref="H57:L59" si="21">(B14/B$13)*100</f>
        <v>11.93717277486912</v>
      </c>
      <c r="I57" s="40">
        <f t="shared" si="21"/>
        <v>15.112761802657287</v>
      </c>
      <c r="J57" s="40">
        <f t="shared" si="21"/>
        <v>15.643138369119637</v>
      </c>
      <c r="K57" s="40">
        <f t="shared" si="21"/>
        <v>15.854453589764484</v>
      </c>
      <c r="L57" s="40">
        <f t="shared" si="21"/>
        <v>16.549019607843135</v>
      </c>
    </row>
    <row r="58" spans="1:12" x14ac:dyDescent="0.2">
      <c r="A58" t="str">
        <f>A15</f>
        <v>Engineering</v>
      </c>
      <c r="B58" s="40">
        <f t="shared" si="20"/>
        <v>-6.318173123595594</v>
      </c>
      <c r="C58" s="44">
        <f t="shared" si="20"/>
        <v>-4.0731312196252922</v>
      </c>
      <c r="D58" s="40">
        <f t="shared" si="20"/>
        <v>1.1781813700206811</v>
      </c>
      <c r="E58" s="40">
        <f t="shared" si="20"/>
        <v>-0.2090083554879385</v>
      </c>
      <c r="F58" s="44">
        <f t="shared" si="18"/>
        <v>0.25126203042133977</v>
      </c>
      <c r="H58" s="40">
        <f t="shared" si="21"/>
        <v>17.80104712041884</v>
      </c>
      <c r="I58" s="40">
        <f t="shared" si="21"/>
        <v>16.544779262549309</v>
      </c>
      <c r="J58" s="40">
        <f t="shared" si="21"/>
        <v>16.824288671510342</v>
      </c>
      <c r="K58" s="40">
        <f t="shared" si="21"/>
        <v>17.908075951430234</v>
      </c>
      <c r="L58" s="40">
        <f t="shared" si="21"/>
        <v>18.753812636165527</v>
      </c>
    </row>
    <row r="59" spans="1:12" x14ac:dyDescent="0.2">
      <c r="A59" t="str">
        <f>A16</f>
        <v>Rest of manufacturing</v>
      </c>
      <c r="B59" s="40">
        <f t="shared" si="20"/>
        <v>-5.2466971257677404</v>
      </c>
      <c r="C59" s="44">
        <f t="shared" si="20"/>
        <v>-6.7846938203823033</v>
      </c>
      <c r="D59" s="40">
        <f t="shared" si="20"/>
        <v>-0.46346595584662031</v>
      </c>
      <c r="E59" s="40">
        <f t="shared" si="20"/>
        <v>-0.90187742012876049</v>
      </c>
      <c r="F59" s="44">
        <f t="shared" si="18"/>
        <v>-0.75595524152621829</v>
      </c>
      <c r="H59" s="40">
        <f t="shared" si="21"/>
        <v>70.261780104712031</v>
      </c>
      <c r="I59" s="40">
        <f t="shared" si="21"/>
        <v>68.342458934793399</v>
      </c>
      <c r="J59" s="40">
        <f t="shared" si="21"/>
        <v>67.532572959370015</v>
      </c>
      <c r="K59" s="40">
        <f t="shared" si="21"/>
        <v>66.237470458805277</v>
      </c>
      <c r="L59" s="40">
        <f t="shared" si="21"/>
        <v>64.69716775599133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2.1811733181654303</v>
      </c>
      <c r="C61" s="44">
        <f>IF(AND(D$5-C$5 &lt;&gt; 0,C18&lt;&gt;0,D18&lt;&gt;0),(EXP(LN(D18/C18)/(D$5-C$5))-1)*100,0)</f>
        <v>-4.4404735313827164</v>
      </c>
      <c r="D61" s="44">
        <f>IF(AND(E$5-D$5 &lt;&gt; 0,D18&lt;&gt;0,E18&lt;&gt;0),(EXP(LN(E18/D18)/(E$5-D$5))-1)*100,0)</f>
        <v>-0.61238174432615144</v>
      </c>
      <c r="E61" s="44">
        <f>IF(AND(F$5-E$5 &lt;&gt; 0,E18&lt;&gt;0,F18&lt;&gt;0),(EXP(LN(F18/E18)/(F$5-E$5))-1)*100,0)</f>
        <v>-7.303167900957197E-2</v>
      </c>
      <c r="F61" s="44">
        <f t="shared" si="18"/>
        <v>-0.25313946430338685</v>
      </c>
      <c r="H61" s="44">
        <f>(B18/B$40)*100</f>
        <v>4.9430682939746191</v>
      </c>
      <c r="I61" s="44">
        <f>(C18/C$40)*100</f>
        <v>5.3117021175622021</v>
      </c>
      <c r="J61" s="44">
        <f>(D18/D$40)*100</f>
        <v>5.0989468866651757</v>
      </c>
      <c r="K61" s="44">
        <f>(E18/E$40)*100</f>
        <v>4.8149033607301286</v>
      </c>
      <c r="L61" s="44">
        <f>(F18/F$40)*100</f>
        <v>4.5321695343483634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2.5153776543114459</v>
      </c>
      <c r="C63" s="44">
        <f t="shared" si="22"/>
        <v>-1.9334567890399335</v>
      </c>
      <c r="D63" s="44">
        <f t="shared" si="22"/>
        <v>0.40057958889228029</v>
      </c>
      <c r="E63" s="44">
        <f t="shared" si="22"/>
        <v>0.82569734056914257</v>
      </c>
      <c r="F63" s="44">
        <f t="shared" si="18"/>
        <v>0.68379179430710924</v>
      </c>
      <c r="H63" s="44">
        <f>(B20/B$40)*100</f>
        <v>24.834019402517985</v>
      </c>
      <c r="I63" s="44">
        <f>(C20/C$40)*100</f>
        <v>27.036884117808974</v>
      </c>
      <c r="J63" s="44">
        <f>(D20/D$40)*100</f>
        <v>26.634852378205466</v>
      </c>
      <c r="K63" s="44">
        <f>(E20/E$40)*100</f>
        <v>26.459221640140285</v>
      </c>
      <c r="L63" s="44">
        <f>(F20/F$40)*100</f>
        <v>27.238354307244695</v>
      </c>
    </row>
    <row r="64" spans="1:12" x14ac:dyDescent="0.2">
      <c r="A64" t="str">
        <f>A21</f>
        <v>Wholesale and retail trade</v>
      </c>
      <c r="B64" s="40">
        <f t="shared" si="22"/>
        <v>0.13853833033066199</v>
      </c>
      <c r="C64" s="44">
        <f t="shared" si="22"/>
        <v>-0.17156950352064104</v>
      </c>
      <c r="D64" s="40">
        <f t="shared" si="22"/>
        <v>-0.10045584092163162</v>
      </c>
      <c r="E64" s="40">
        <f t="shared" si="22"/>
        <v>6.762642406255015E-2</v>
      </c>
      <c r="F64" s="44">
        <f t="shared" si="18"/>
        <v>1.1567603589890396E-2</v>
      </c>
      <c r="H64" s="40">
        <f t="shared" ref="H64:L66" si="23">(B21/B$20)*100</f>
        <v>53.938912206895893</v>
      </c>
      <c r="I64" s="40">
        <f t="shared" si="23"/>
        <v>49.107871617767088</v>
      </c>
      <c r="J64" s="40">
        <f t="shared" si="23"/>
        <v>49.990155542429662</v>
      </c>
      <c r="K64" s="40">
        <f t="shared" si="23"/>
        <v>48.755197641981205</v>
      </c>
      <c r="L64" s="40">
        <f t="shared" si="23"/>
        <v>45.211046831065566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3.8722011165754466</v>
      </c>
      <c r="C65" s="44">
        <f t="shared" si="22"/>
        <v>0.14590552617177455</v>
      </c>
      <c r="D65" s="40">
        <f t="shared" si="22"/>
        <v>1.3748917089705381</v>
      </c>
      <c r="E65" s="40">
        <f t="shared" si="22"/>
        <v>0.13076942682959114</v>
      </c>
      <c r="F65" s="44">
        <f t="shared" si="18"/>
        <v>0.54377103647496039</v>
      </c>
      <c r="H65" s="40">
        <f t="shared" si="23"/>
        <v>13.696771129183894</v>
      </c>
      <c r="I65" s="40">
        <f t="shared" si="23"/>
        <v>14.436418848351341</v>
      </c>
      <c r="J65" s="40">
        <f t="shared" si="23"/>
        <v>14.742522686999941</v>
      </c>
      <c r="K65" s="40">
        <f t="shared" si="23"/>
        <v>15.471866940365272</v>
      </c>
      <c r="L65" s="40">
        <f t="shared" si="23"/>
        <v>14.437962573931012</v>
      </c>
    </row>
    <row r="66" spans="1:12" x14ac:dyDescent="0.2">
      <c r="A66" t="str">
        <f>A23</f>
        <v>Accommodation and food</v>
      </c>
      <c r="B66" s="40">
        <f t="shared" si="22"/>
        <v>5.6121282175110476</v>
      </c>
      <c r="C66" s="44">
        <f t="shared" si="22"/>
        <v>-5.1302421878762665</v>
      </c>
      <c r="D66" s="40">
        <f t="shared" si="22"/>
        <v>0.68682343821013792</v>
      </c>
      <c r="E66" s="40">
        <f t="shared" si="22"/>
        <v>2.0472243711516125</v>
      </c>
      <c r="F66" s="44">
        <f t="shared" si="18"/>
        <v>1.5917272656299275</v>
      </c>
      <c r="H66" s="40">
        <f t="shared" si="23"/>
        <v>32.364316663920214</v>
      </c>
      <c r="I66" s="40">
        <f t="shared" si="23"/>
        <v>36.455709533881567</v>
      </c>
      <c r="J66" s="40">
        <f t="shared" si="23"/>
        <v>35.267321770570391</v>
      </c>
      <c r="K66" s="40">
        <f t="shared" si="23"/>
        <v>35.772935417653528</v>
      </c>
      <c r="L66" s="40">
        <f t="shared" si="23"/>
        <v>40.350990595003431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-5.0608726528156289E-2</v>
      </c>
      <c r="C68" s="44">
        <f t="shared" si="24"/>
        <v>-3.6934857271550325</v>
      </c>
      <c r="D68" s="44">
        <f t="shared" si="24"/>
        <v>0.40001078661351386</v>
      </c>
      <c r="E68" s="44">
        <f t="shared" si="24"/>
        <v>0.52394826801642758</v>
      </c>
      <c r="F68" s="44">
        <f t="shared" si="18"/>
        <v>0.48261878431246075</v>
      </c>
      <c r="H68" s="44">
        <f>(B25/B$40)*100</f>
        <v>29.989408054692973</v>
      </c>
      <c r="I68" s="44">
        <f>(C25/C$40)*100</f>
        <v>29.501362035745139</v>
      </c>
      <c r="J68" s="44">
        <f>(D25/D$40)*100</f>
        <v>28.541087629136285</v>
      </c>
      <c r="K68" s="44">
        <f>(E25/E$40)*100</f>
        <v>28.3520840054871</v>
      </c>
      <c r="L68" s="44">
        <f>(F25/F$40)*100</f>
        <v>28.325124236862141</v>
      </c>
    </row>
    <row r="69" spans="1:12" x14ac:dyDescent="0.2">
      <c r="A69" t="str">
        <f>A26</f>
        <v>Media</v>
      </c>
      <c r="B69" s="40">
        <f t="shared" si="24"/>
        <v>5.3589506403630915</v>
      </c>
      <c r="C69" s="44">
        <f t="shared" si="24"/>
        <v>-2.4323709934075954</v>
      </c>
      <c r="D69" s="40">
        <f t="shared" si="24"/>
        <v>-0.33305928232421067</v>
      </c>
      <c r="E69" s="40">
        <f t="shared" si="24"/>
        <v>0.14124526091334744</v>
      </c>
      <c r="F69" s="44">
        <f t="shared" si="18"/>
        <v>-1.7106520705489903E-2</v>
      </c>
      <c r="H69" s="40">
        <f t="shared" ref="H69:L71" si="25">(B26/B$25)*100</f>
        <v>2.865651514300164</v>
      </c>
      <c r="I69" s="40">
        <f t="shared" si="25"/>
        <v>3.5382499376643852</v>
      </c>
      <c r="J69" s="40">
        <f t="shared" si="25"/>
        <v>3.5845826199523962</v>
      </c>
      <c r="K69" s="40">
        <f t="shared" si="25"/>
        <v>3.4556156824861439</v>
      </c>
      <c r="L69" s="40">
        <f t="shared" si="25"/>
        <v>3.3262886357632313</v>
      </c>
    </row>
    <row r="70" spans="1:12" x14ac:dyDescent="0.2">
      <c r="A70" t="str">
        <f>A27</f>
        <v>Information technology</v>
      </c>
      <c r="B70" s="40">
        <f t="shared" si="24"/>
        <v>7.5845334563837907</v>
      </c>
      <c r="C70" s="44">
        <f t="shared" si="24"/>
        <v>-15.136158601102611</v>
      </c>
      <c r="D70" s="40">
        <f t="shared" si="24"/>
        <v>1.9549927972978942</v>
      </c>
      <c r="E70" s="40">
        <f t="shared" si="24"/>
        <v>1.0952355239888023</v>
      </c>
      <c r="F70" s="44">
        <f t="shared" si="18"/>
        <v>1.3810126824435498</v>
      </c>
      <c r="H70" s="40">
        <f t="shared" si="25"/>
        <v>10.759437786464822</v>
      </c>
      <c r="I70" s="40">
        <f t="shared" si="25"/>
        <v>14.443363066751418</v>
      </c>
      <c r="J70" s="40">
        <f t="shared" si="25"/>
        <v>12.727272727272759</v>
      </c>
      <c r="K70" s="40">
        <f t="shared" si="25"/>
        <v>13.743870191323698</v>
      </c>
      <c r="L70" s="40">
        <f t="shared" si="25"/>
        <v>14.545228512377465</v>
      </c>
    </row>
    <row r="71" spans="1:12" x14ac:dyDescent="0.2">
      <c r="A71" t="str">
        <f>A28</f>
        <v>Finance and insurance</v>
      </c>
      <c r="B71" s="40">
        <f t="shared" si="24"/>
        <v>-1.5429188458210175</v>
      </c>
      <c r="C71" s="44">
        <f t="shared" si="24"/>
        <v>-8.2231538213481166</v>
      </c>
      <c r="D71" s="40">
        <f t="shared" si="24"/>
        <v>0.78177752148651525</v>
      </c>
      <c r="E71" s="40">
        <f t="shared" si="24"/>
        <v>4.6091059857311656E-2</v>
      </c>
      <c r="F71" s="44">
        <f t="shared" si="18"/>
        <v>0.29072122936386613</v>
      </c>
      <c r="H71" s="40">
        <f t="shared" si="25"/>
        <v>7.9467647035214597</v>
      </c>
      <c r="I71" s="40">
        <f t="shared" si="25"/>
        <v>7.4826867856539607</v>
      </c>
      <c r="J71" s="40">
        <f t="shared" si="25"/>
        <v>7.1307470664383752</v>
      </c>
      <c r="K71" s="40">
        <f t="shared" si="25"/>
        <v>7.2673538055980789</v>
      </c>
      <c r="L71" s="40">
        <f t="shared" si="25"/>
        <v>6.9291852496464763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5.9315633449842586</v>
      </c>
      <c r="C72" s="44">
        <f t="shared" si="27"/>
        <v>-8.7135422969866987</v>
      </c>
      <c r="D72" s="40">
        <f t="shared" si="27"/>
        <v>-5.3085630458715727E-2</v>
      </c>
      <c r="E72" s="40">
        <f t="shared" si="27"/>
        <v>1.3032755763065174</v>
      </c>
      <c r="F72" s="44">
        <f t="shared" si="18"/>
        <v>0.84912219863382266</v>
      </c>
      <c r="H72" s="40">
        <f t="shared" ref="H72:L72" si="28">(B29/B$25)*100</f>
        <v>5.2673404024755319</v>
      </c>
      <c r="I72" s="40">
        <f t="shared" si="28"/>
        <v>6.6461830495387257</v>
      </c>
      <c r="J72" s="40">
        <f t="shared" si="28"/>
        <v>6.2997452708063655</v>
      </c>
      <c r="K72" s="40">
        <f t="shared" si="28"/>
        <v>6.1588715421329754</v>
      </c>
      <c r="L72" s="40">
        <f t="shared" si="28"/>
        <v>6.6533542602290483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-2.2769829843861666</v>
      </c>
      <c r="C73" s="44">
        <f t="shared" si="29"/>
        <v>2.9926099363429381</v>
      </c>
      <c r="D73" s="40">
        <f t="shared" si="29"/>
        <v>0.59253839308723855</v>
      </c>
      <c r="E73" s="40">
        <f t="shared" si="29"/>
        <v>0.47396687616598765</v>
      </c>
      <c r="F73" s="44">
        <f t="shared" si="18"/>
        <v>0.51347517767734718</v>
      </c>
      <c r="H73" s="40">
        <f t="shared" ref="H73:L73" si="30">(B30/B$25)*100</f>
        <v>24.058629464034841</v>
      </c>
      <c r="I73" s="40">
        <f t="shared" si="30"/>
        <v>21.985570310552038</v>
      </c>
      <c r="J73" s="40">
        <f t="shared" si="30"/>
        <v>23.511922161439863</v>
      </c>
      <c r="K73" s="40">
        <f t="shared" si="30"/>
        <v>23.738221352610335</v>
      </c>
      <c r="L73" s="40">
        <f t="shared" si="30"/>
        <v>23.620456558561674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2.5883268635351619E-2</v>
      </c>
      <c r="C74" s="44">
        <f t="shared" si="31"/>
        <v>-1.8203569580961698</v>
      </c>
      <c r="D74" s="40">
        <f t="shared" si="31"/>
        <v>0.37978176457036383</v>
      </c>
      <c r="E74" s="40">
        <f t="shared" si="31"/>
        <v>0.35991300544460092</v>
      </c>
      <c r="F74" s="44">
        <f t="shared" si="18"/>
        <v>0.36653548814362669</v>
      </c>
      <c r="H74" s="40">
        <f>(B31/B$25)*100</f>
        <v>24.800327503030211</v>
      </c>
      <c r="I74" s="40">
        <f t="shared" ref="I74:L74" si="32">(C31/C$25)*100</f>
        <v>24.876334183242491</v>
      </c>
      <c r="J74" s="40">
        <f t="shared" si="32"/>
        <v>25.360170376247481</v>
      </c>
      <c r="K74" s="40">
        <f t="shared" si="32"/>
        <v>25.334632293346647</v>
      </c>
      <c r="L74" s="40">
        <f t="shared" si="32"/>
        <v>24.924243601497981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-1.33777988870043E-2</v>
      </c>
      <c r="C75" s="44">
        <f t="shared" si="33"/>
        <v>-6.6223139863882956</v>
      </c>
      <c r="D75" s="40">
        <f t="shared" si="33"/>
        <v>0.70093906387931337</v>
      </c>
      <c r="E75" s="40">
        <f t="shared" si="33"/>
        <v>0.99569915700861156</v>
      </c>
      <c r="F75" s="44">
        <f t="shared" si="18"/>
        <v>0.89735005185436201</v>
      </c>
      <c r="H75" s="40">
        <f t="shared" ref="H75:L75" si="34">(B32/B$25)*100</f>
        <v>10.502572664734826</v>
      </c>
      <c r="I75" s="40">
        <f t="shared" si="34"/>
        <v>10.518230151133707</v>
      </c>
      <c r="J75" s="40">
        <f t="shared" si="34"/>
        <v>10.198354699962426</v>
      </c>
      <c r="K75" s="40">
        <f t="shared" si="34"/>
        <v>10.352110946467018</v>
      </c>
      <c r="L75" s="40">
        <f t="shared" si="34"/>
        <v>10.848316265481499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-6.6293508118139721</v>
      </c>
      <c r="C76" s="44">
        <f t="shared" si="35"/>
        <v>2.5179856115105537</v>
      </c>
      <c r="D76" s="40">
        <f t="shared" si="35"/>
        <v>-1.9272945485202531</v>
      </c>
      <c r="E76" s="40">
        <f t="shared" si="35"/>
        <v>-0.31124337707126859</v>
      </c>
      <c r="F76" s="44">
        <f t="shared" si="18"/>
        <v>-0.85286446451241504</v>
      </c>
      <c r="H76" s="40">
        <f t="shared" ref="H76:L76" si="36">(B33/B$25)*100</f>
        <v>13.799275961438143</v>
      </c>
      <c r="I76" s="40">
        <f t="shared" si="36"/>
        <v>10.509382515463276</v>
      </c>
      <c r="J76" s="40">
        <f t="shared" si="36"/>
        <v>11.18720507788032</v>
      </c>
      <c r="K76" s="40">
        <f t="shared" si="36"/>
        <v>9.9493241860350885</v>
      </c>
      <c r="L76" s="40">
        <f t="shared" si="36"/>
        <v>9.1529269164426381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-0.44932001905608754</v>
      </c>
      <c r="C78" s="44">
        <f t="shared" ref="C78:C83" si="38">IF(AND(D$5-C$5 &lt;&gt; 0,C35&lt;&gt;0,D35&lt;&gt;0),(EXP(LN(D35/C35)/(D$5-C$5))-1)*100,0)</f>
        <v>5.7216243046912085</v>
      </c>
      <c r="D78" s="44">
        <f t="shared" si="37"/>
        <v>1.0641253115802662</v>
      </c>
      <c r="E78" s="44">
        <f t="shared" si="37"/>
        <v>0.60177353068333606</v>
      </c>
      <c r="F78" s="44">
        <f t="shared" si="18"/>
        <v>0.75565529145775745</v>
      </c>
      <c r="H78" s="44">
        <f>(B35/B$40)*100</f>
        <v>31.108784092823971</v>
      </c>
      <c r="I78" s="44">
        <f>(C35/C$40)*100</f>
        <v>30.117125582543142</v>
      </c>
      <c r="J78" s="44">
        <f>(D35/D$40)*100</f>
        <v>31.985278343241546</v>
      </c>
      <c r="K78" s="44">
        <f>(E35/E$40)*100</f>
        <v>32.838318683282672</v>
      </c>
      <c r="L78" s="44">
        <f>(F35/F$40)*100</f>
        <v>33.061970975451928</v>
      </c>
    </row>
    <row r="79" spans="1:12" x14ac:dyDescent="0.2">
      <c r="A79" t="str">
        <f>A36</f>
        <v>Public admin. and defence</v>
      </c>
      <c r="B79" s="40">
        <f t="shared" si="37"/>
        <v>-0.55411888240266549</v>
      </c>
      <c r="C79" s="44">
        <f t="shared" si="38"/>
        <v>3.9702023194785996</v>
      </c>
      <c r="D79" s="40">
        <f t="shared" si="37"/>
        <v>-7.1752462937124672E-2</v>
      </c>
      <c r="E79" s="40">
        <f t="shared" si="37"/>
        <v>0.18556484208072099</v>
      </c>
      <c r="F79" s="44">
        <f t="shared" si="18"/>
        <v>9.9718869273712762E-2</v>
      </c>
      <c r="H79" s="40">
        <f>(B36/B$35)*100</f>
        <v>18.693172585100871</v>
      </c>
      <c r="I79" s="40">
        <f t="shared" ref="I79:L81" si="39">(C36/C$35)*100</f>
        <v>18.614582184333692</v>
      </c>
      <c r="J79" s="40">
        <f t="shared" si="39"/>
        <v>18.306206403147911</v>
      </c>
      <c r="K79" s="40">
        <f t="shared" si="39"/>
        <v>17.300338570933825</v>
      </c>
      <c r="L79" s="40">
        <f t="shared" si="39"/>
        <v>16.597770011649239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1.3641201009862103</v>
      </c>
      <c r="C80" s="44">
        <f t="shared" si="38"/>
        <v>-3.0972635571122953</v>
      </c>
      <c r="D80" s="40">
        <f t="shared" si="40"/>
        <v>1.2304542149154329</v>
      </c>
      <c r="E80" s="40">
        <f t="shared" si="40"/>
        <v>0.33593883962323989</v>
      </c>
      <c r="F80" s="44">
        <f t="shared" si="18"/>
        <v>0.63322890670525211</v>
      </c>
      <c r="H80" s="40">
        <f>(B37/B$35)*100</f>
        <v>27.83121435591082</v>
      </c>
      <c r="I80" s="40">
        <f t="shared" si="39"/>
        <v>29.915223523108708</v>
      </c>
      <c r="J80" s="40">
        <f t="shared" si="39"/>
        <v>27.419811601979386</v>
      </c>
      <c r="K80" s="40">
        <f t="shared" si="39"/>
        <v>27.64618984004461</v>
      </c>
      <c r="L80" s="40">
        <f t="shared" si="39"/>
        <v>26.924280246297194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-1.3960665969229735</v>
      </c>
      <c r="C81" s="44">
        <f t="shared" si="38"/>
        <v>11.480704762196559</v>
      </c>
      <c r="D81" s="40">
        <f t="shared" si="40"/>
        <v>1.3527708911470926</v>
      </c>
      <c r="E81" s="40">
        <f t="shared" si="40"/>
        <v>0.85909299215662926</v>
      </c>
      <c r="F81" s="44">
        <f t="shared" si="18"/>
        <v>1.0233845285088972</v>
      </c>
      <c r="H81" s="40">
        <f>(B38/B$35)*100</f>
        <v>53.475613058988301</v>
      </c>
      <c r="I81" s="40">
        <f t="shared" si="39"/>
        <v>51.470194292557601</v>
      </c>
      <c r="J81" s="40">
        <f t="shared" si="39"/>
        <v>54.273981994872713</v>
      </c>
      <c r="K81" s="40">
        <f t="shared" si="39"/>
        <v>55.053471589021562</v>
      </c>
      <c r="L81" s="40">
        <f t="shared" si="39"/>
        <v>56.477949742053568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0.36022124311556603</v>
      </c>
      <c r="C83" s="206">
        <f t="shared" si="38"/>
        <v>-0.4532209535199283</v>
      </c>
      <c r="D83" s="43">
        <f>IF(AND(E$5-D$5 &lt;&gt; 0,D40&lt;&gt;0,E40&lt;&gt;0),(EXP(LN(E40/D40)/(E$5-D$5))-1)*100,0)</f>
        <v>0.53351467628774962</v>
      </c>
      <c r="E83" s="43">
        <f>IF(AND(F$5-E$5 &lt;&gt; 0,E40&lt;&gt;0,F40&lt;&gt;0),(EXP(LN(F40/E40)/(F$5-E$5))-1)*100,0)</f>
        <v>0.533512011860382</v>
      </c>
      <c r="F83" s="206">
        <f t="shared" si="18"/>
        <v>0.53351290000283047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4.1562783804165671</v>
      </c>
      <c r="C89" s="44">
        <f>IF(AND(F$5-D$5 &lt;&gt; 0,D7&lt;&gt;0,F7&lt;&gt;0),(EXP(LN(F7/D7)/(F$5-D$5))-1)*100,0)</f>
        <v>0.25662606661447374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-5.9098068994653978</v>
      </c>
      <c r="C90" s="44">
        <f t="shared" ref="C90:C122" si="43">IF(AND(F$5-D$5 &lt;&gt; 0,D8&lt;&gt;0,F8&lt;&gt;0),(EXP(LN(F8/D8)/(F$5-D$5))-1)*100,0)</f>
        <v>0.42203031835352789</v>
      </c>
    </row>
    <row r="91" spans="1:12" x14ac:dyDescent="0.2">
      <c r="A91" s="30" t="str">
        <f t="shared" si="41"/>
        <v>Mining and quarrying</v>
      </c>
      <c r="B91" s="44">
        <f t="shared" si="42"/>
        <v>-0.31660518120248948</v>
      </c>
      <c r="C91" s="44">
        <f t="shared" si="43"/>
        <v>-1.8105844794238712</v>
      </c>
    </row>
    <row r="92" spans="1:12" x14ac:dyDescent="0.2">
      <c r="A92" s="30" t="str">
        <f t="shared" si="41"/>
        <v>Electricity and gas</v>
      </c>
      <c r="B92" s="44">
        <f t="shared" si="42"/>
        <v>34.460489268156877</v>
      </c>
      <c r="C92" s="44">
        <f t="shared" si="43"/>
        <v>-8.4621398131046188E-2</v>
      </c>
    </row>
    <row r="93" spans="1:12" x14ac:dyDescent="0.2">
      <c r="A93" s="30" t="str">
        <f t="shared" si="41"/>
        <v>Water and sewerage</v>
      </c>
      <c r="B93" s="44">
        <f t="shared" si="42"/>
        <v>4.8076967282888461</v>
      </c>
      <c r="C93" s="44">
        <f t="shared" si="43"/>
        <v>0.78277882869357551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-4.8050078453390714</v>
      </c>
      <c r="C95" s="44">
        <f t="shared" si="43"/>
        <v>-0.47175997706321304</v>
      </c>
    </row>
    <row r="96" spans="1:12" x14ac:dyDescent="0.2">
      <c r="A96" s="30" t="str">
        <f t="shared" si="41"/>
        <v>Food drink and tobacco</v>
      </c>
      <c r="B96" s="44">
        <f t="shared" si="42"/>
        <v>0.48438615734021084</v>
      </c>
      <c r="C96" s="44">
        <f t="shared" si="43"/>
        <v>-9.7532123822807737E-2</v>
      </c>
    </row>
    <row r="97" spans="1:3" x14ac:dyDescent="0.2">
      <c r="A97" s="30" t="str">
        <f t="shared" si="41"/>
        <v>Engineering</v>
      </c>
      <c r="B97" s="44">
        <f t="shared" si="42"/>
        <v>-5.8734079865417455</v>
      </c>
      <c r="C97" s="44">
        <f t="shared" si="43"/>
        <v>0.25126203042133977</v>
      </c>
    </row>
    <row r="98" spans="1:3" x14ac:dyDescent="0.2">
      <c r="A98" s="30" t="str">
        <f t="shared" si="41"/>
        <v>Rest of manufacturing</v>
      </c>
      <c r="B98" s="44">
        <f t="shared" si="42"/>
        <v>-5.5563132688582151</v>
      </c>
      <c r="C98" s="44">
        <f t="shared" si="43"/>
        <v>-0.75595524152621829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0.82111730574983</v>
      </c>
      <c r="C100" s="44">
        <f t="shared" si="43"/>
        <v>-0.25313946430338685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1.6097507712868664</v>
      </c>
      <c r="C102" s="44">
        <f t="shared" si="43"/>
        <v>0.68379179430710924</v>
      </c>
    </row>
    <row r="103" spans="1:3" x14ac:dyDescent="0.2">
      <c r="A103" s="30" t="str">
        <f t="shared" si="41"/>
        <v>Wholesale and retail trade</v>
      </c>
      <c r="B103" s="44">
        <f t="shared" si="42"/>
        <v>7.6439793439986303E-2</v>
      </c>
      <c r="C103" s="44">
        <f t="shared" si="43"/>
        <v>1.1567603589890396E-2</v>
      </c>
    </row>
    <row r="104" spans="1:3" x14ac:dyDescent="0.2">
      <c r="A104" s="30" t="str">
        <f t="shared" si="41"/>
        <v>Transport and storage</v>
      </c>
      <c r="B104" s="44">
        <f t="shared" si="42"/>
        <v>3.1160117472524673</v>
      </c>
      <c r="C104" s="44">
        <f t="shared" si="43"/>
        <v>0.54377103647496039</v>
      </c>
    </row>
    <row r="105" spans="1:3" x14ac:dyDescent="0.2">
      <c r="A105" s="30" t="str">
        <f t="shared" si="41"/>
        <v>Accommodation and food</v>
      </c>
      <c r="B105" s="44">
        <f t="shared" si="42"/>
        <v>3.3704944932431147</v>
      </c>
      <c r="C105" s="44">
        <f t="shared" si="43"/>
        <v>1.5917272656299275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-0.7900443212020325</v>
      </c>
      <c r="C107" s="44">
        <f t="shared" si="43"/>
        <v>0.48261878431246075</v>
      </c>
    </row>
    <row r="108" spans="1:3" x14ac:dyDescent="0.2">
      <c r="A108" s="30" t="str">
        <f t="shared" si="41"/>
        <v>Media</v>
      </c>
      <c r="B108" s="44">
        <f t="shared" si="42"/>
        <v>3.7524353183705061</v>
      </c>
      <c r="C108" s="44">
        <f t="shared" si="43"/>
        <v>-1.7106520705489903E-2</v>
      </c>
    </row>
    <row r="109" spans="1:3" x14ac:dyDescent="0.2">
      <c r="A109" s="30" t="str">
        <f t="shared" si="41"/>
        <v>Information technology</v>
      </c>
      <c r="B109" s="44">
        <f t="shared" si="42"/>
        <v>2.5993028905623383</v>
      </c>
      <c r="C109" s="44">
        <f t="shared" si="43"/>
        <v>1.3810126824435498</v>
      </c>
    </row>
    <row r="110" spans="1:3" x14ac:dyDescent="0.2">
      <c r="A110" s="30" t="str">
        <f t="shared" si="41"/>
        <v>Finance and insurance</v>
      </c>
      <c r="B110" s="44">
        <f t="shared" si="42"/>
        <v>-2.9167757867831989</v>
      </c>
      <c r="C110" s="44">
        <f t="shared" si="43"/>
        <v>0.29072122936386613</v>
      </c>
    </row>
    <row r="111" spans="1:3" x14ac:dyDescent="0.2">
      <c r="A111" s="30" t="str">
        <f t="shared" si="41"/>
        <v>Real estate</v>
      </c>
      <c r="B111" s="44">
        <f t="shared" si="42"/>
        <v>2.8256767077539768</v>
      </c>
      <c r="C111" s="44">
        <f t="shared" si="43"/>
        <v>0.84912219863382266</v>
      </c>
    </row>
    <row r="112" spans="1:3" x14ac:dyDescent="0.2">
      <c r="A112" s="30" t="str">
        <f t="shared" si="41"/>
        <v>Professional services</v>
      </c>
      <c r="B112" s="44">
        <f t="shared" si="42"/>
        <v>-1.2450880814497745</v>
      </c>
      <c r="C112" s="44">
        <f t="shared" si="43"/>
        <v>0.51347517767734718</v>
      </c>
    </row>
    <row r="113" spans="1:3" x14ac:dyDescent="0.2">
      <c r="A113" s="30" t="str">
        <f t="shared" si="41"/>
        <v>Support services</v>
      </c>
      <c r="B113" s="44">
        <f t="shared" si="42"/>
        <v>-0.34612154035096321</v>
      </c>
      <c r="C113" s="44">
        <f t="shared" si="43"/>
        <v>0.36653548814362669</v>
      </c>
    </row>
    <row r="114" spans="1:3" x14ac:dyDescent="0.2">
      <c r="A114" s="30" t="str">
        <f t="shared" si="41"/>
        <v>Arts and entertainment</v>
      </c>
      <c r="B114" s="44">
        <f t="shared" si="42"/>
        <v>-1.3715656345579919</v>
      </c>
      <c r="C114" s="44">
        <f t="shared" si="43"/>
        <v>0.89735005185436201</v>
      </c>
    </row>
    <row r="115" spans="1:3" x14ac:dyDescent="0.2">
      <c r="A115" s="30" t="str">
        <f t="shared" si="41"/>
        <v>Other services</v>
      </c>
      <c r="B115" s="44">
        <f t="shared" si="42"/>
        <v>-4.8676301721011335</v>
      </c>
      <c r="C115" s="44">
        <f t="shared" si="43"/>
        <v>-0.85286446451241504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0.75535790319876117</v>
      </c>
      <c r="C117" s="44">
        <f t="shared" si="43"/>
        <v>0.75565529145775745</v>
      </c>
    </row>
    <row r="118" spans="1:3" x14ac:dyDescent="0.2">
      <c r="A118" s="30" t="str">
        <f t="shared" si="41"/>
        <v>Public admin. and defence</v>
      </c>
      <c r="B118" s="44">
        <f t="shared" si="42"/>
        <v>0.3347141870094994</v>
      </c>
      <c r="C118" s="44">
        <f t="shared" si="43"/>
        <v>9.9718869273712762E-2</v>
      </c>
    </row>
    <row r="119" spans="1:3" x14ac:dyDescent="0.2">
      <c r="A119" s="30" t="str">
        <f t="shared" si="41"/>
        <v>Education</v>
      </c>
      <c r="B119" s="44">
        <f t="shared" si="42"/>
        <v>0.45570643693788604</v>
      </c>
      <c r="C119" s="44">
        <f t="shared" si="43"/>
        <v>0.63322890670525211</v>
      </c>
    </row>
    <row r="120" spans="1:3" x14ac:dyDescent="0.2">
      <c r="A120" s="30" t="str">
        <f t="shared" si="41"/>
        <v>Health and social work</v>
      </c>
      <c r="B120" s="44">
        <f t="shared" si="42"/>
        <v>1.054424441217483</v>
      </c>
      <c r="C120" s="44">
        <f t="shared" si="43"/>
        <v>1.0233845285088972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0.19700277350471751</v>
      </c>
      <c r="C122" s="206">
        <f t="shared" si="43"/>
        <v>0.53351290000283047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North of Tyne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143.75670004746155</v>
      </c>
      <c r="C9" s="299" t="str">
        <f>CONCATENATE("(",ROUND((B9/$H11)*100,1),")")</f>
        <v>(34.3)</v>
      </c>
      <c r="D9" s="249">
        <f>SUM(D30,D51,D72,D93,D114,D135,D156,D177,D198,D219,D240,D261,D282,D303,D324,D345,D366,D387,D408,D429,D450,D471)</f>
        <v>34.474118385122523</v>
      </c>
      <c r="E9" s="299" t="str">
        <f>CONCATENATE("(",ROUND((D9/$H11)*100,1),")")</f>
        <v>(8.2)</v>
      </c>
      <c r="F9" s="249">
        <f>SUM(F30,F51,F72,F93,F114,F135,F156,F177,F198,F219,F240,F261,F282,F303,F324,F345,F366,F387,F408,F429,F450,F471)</f>
        <v>23.634237155860333</v>
      </c>
      <c r="G9" s="299" t="str">
        <f>CONCATENATE("(",ROUND((F9/$H11)*100,1),")")</f>
        <v>(5.6)</v>
      </c>
      <c r="H9" s="249">
        <f>SUM(H30,H51,H72,H93,H114,H135,H156,H177,H198,H219,H240,H261,H282,H303,H324,H345,H366,H387,H408,H429,H450,H471)</f>
        <v>201.86505558844442</v>
      </c>
      <c r="I9" s="299" t="str">
        <f>CONCATENATE("(",ROUND((H9/$H11)*100,1),")")</f>
        <v>(48.1)</v>
      </c>
      <c r="K9" s="249">
        <f>B14-B9</f>
        <v>2.5332442149141912</v>
      </c>
      <c r="L9" s="249">
        <f>D14-D9</f>
        <v>1.0959643681777891</v>
      </c>
      <c r="M9" s="249">
        <f>F14-F9</f>
        <v>0.46867765383931825</v>
      </c>
      <c r="N9" s="249">
        <f>SUM(K9:M9)</f>
        <v>4.0978862369312985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103.977847069861</v>
      </c>
      <c r="C10" s="299" t="str">
        <f>CONCATENATE("(",ROUND((B10/$H11)*100,1),")")</f>
        <v>(24.8)</v>
      </c>
      <c r="D10" s="249">
        <f t="shared" ref="D10" si="1">SUM(D31,D52,D73,D94,D115,D136,D157,D178,D199,D220,D241,D262,D283,D304,D325,D346,D367,D388,D409,D430,D451,D472)</f>
        <v>94.166559263317666</v>
      </c>
      <c r="E10" s="299" t="str">
        <f>CONCATENATE("(",ROUND((D10/$H11)*100,1),")")</f>
        <v>(22.4)</v>
      </c>
      <c r="F10" s="249">
        <f t="shared" ref="F10" si="2">SUM(F31,F52,F73,F94,F115,F136,F157,F178,F199,F220,F241,F262,F283,F304,F325,F346,F367,F388,F409,F430,F451,F472)</f>
        <v>19.508538078377015</v>
      </c>
      <c r="G10" s="299" t="str">
        <f>CONCATENATE("(",ROUND((F10/$H11)*100,1),")")</f>
        <v>(4.7)</v>
      </c>
      <c r="H10" s="249">
        <f t="shared" ref="H10" si="3">SUM(H31,H52,H73,H94,H115,H136,H157,H178,H199,H220,H241,H262,H283,H304,H325,H346,H367,H388,H409,H430,H451,H472)</f>
        <v>217.65294441155567</v>
      </c>
      <c r="I10" s="299" t="str">
        <f>CONCATENATE("(",ROUND((H10/$H11)*100,1),")")</f>
        <v>(51.9)</v>
      </c>
      <c r="K10" s="249">
        <f t="shared" ref="K10:K11" si="4">B15-B10</f>
        <v>5.6375070314155806</v>
      </c>
      <c r="L10" s="249">
        <f t="shared" ref="L10:L11" si="5">D15-D10</f>
        <v>1.3533704301966196</v>
      </c>
      <c r="M10" s="249">
        <f t="shared" ref="M10:M11" si="6">F15-F10</f>
        <v>0.22223630145628803</v>
      </c>
      <c r="N10" s="249">
        <f t="shared" ref="N10:N11" si="7">SUM(K10:M10)</f>
        <v>7.2131137630684883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247.73454711732253</v>
      </c>
      <c r="C11" s="299" t="str">
        <f>CONCATENATE("(",ROUND((B11/$H11)*100,1),")")</f>
        <v>(59.1)</v>
      </c>
      <c r="D11" s="249">
        <f t="shared" ref="D11" si="8">SUM(D32,D53,D74,D95,D116,D137,D158,D179,D200,D221,D242,D263,D284,D305,D326,D347,D368,D389,D410,D431,D452,D473)</f>
        <v>128.64067764844017</v>
      </c>
      <c r="E11" s="299" t="str">
        <f>CONCATENATE("(",ROUND((D11/$H11)*100,1),")")</f>
        <v>(30.7)</v>
      </c>
      <c r="F11" s="249">
        <f t="shared" ref="F11" si="9">SUM(F32,F53,F74,F95,F116,F137,F158,F179,F200,F221,F242,F263,F284,F305,F326,F347,F368,F389,F410,F431,F452,F473)</f>
        <v>43.142775234237348</v>
      </c>
      <c r="G11" s="299" t="str">
        <f>CONCATENATE("(",ROUND((F11/$H11)*100,1),")")</f>
        <v>(10.3)</v>
      </c>
      <c r="H11" s="249">
        <f t="shared" ref="H11" si="10">SUM(H32,H53,H74,H95,H116,H137,H158,H179,H200,H221,H242,H263,H284,H305,H326,H347,H368,H389,H410,H431,H452,H473)</f>
        <v>419.51800000000014</v>
      </c>
      <c r="I11" s="299" t="str">
        <f>CONCATENATE("(",ROUND((H11/$H11)*100,1),")")</f>
        <v>(100)</v>
      </c>
      <c r="K11" s="249">
        <f t="shared" si="4"/>
        <v>8.1707512463297292</v>
      </c>
      <c r="L11" s="249">
        <f t="shared" si="5"/>
        <v>2.4493347983744229</v>
      </c>
      <c r="M11" s="249">
        <f t="shared" si="6"/>
        <v>0.69091395529559918</v>
      </c>
      <c r="N11" s="249">
        <f t="shared" si="7"/>
        <v>11.310999999999751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146.28994426237574</v>
      </c>
      <c r="C14" s="299" t="str">
        <f>CONCATENATE("(",ROUND((B14/$H16)*100,1),")")</f>
        <v>(34)</v>
      </c>
      <c r="D14" s="249">
        <f t="shared" ref="D14" si="11">SUM(D35,D56,D77,D98,D119,D140,D161,D182,D203,D224,D245,D266,D287,D308,D329,D350,D371,D392,D413,D434,D455,D476)</f>
        <v>35.570082753300312</v>
      </c>
      <c r="E14" s="299" t="str">
        <f>CONCATENATE("(",ROUND((D14/$H16)*100,1),")")</f>
        <v>(8.3)</v>
      </c>
      <c r="F14" s="249">
        <f t="shared" ref="F14" si="12">SUM(F35,F56,F77,F98,F119,F140,F161,F182,F203,F224,F245,F266,F287,F308,F329,F350,F371,F392,F413,F434,F455,F476)</f>
        <v>24.102914809699651</v>
      </c>
      <c r="G14" s="299" t="str">
        <f>CONCATENATE("(",ROUND((F14/$H16)*100,1),")")</f>
        <v>(5.6)</v>
      </c>
      <c r="H14" s="249">
        <f t="shared" ref="H14" si="13">SUM(H35,H56,H77,H98,H119,H140,H161,H182,H203,H224,H245,H266,H287,H308,H329,H350,H371,H392,H413,H434,H455,H476)</f>
        <v>205.96294182537565</v>
      </c>
      <c r="I14" s="299" t="str">
        <f>CONCATENATE("(",ROUND((H14/$H16)*100,1),")")</f>
        <v>(47.8)</v>
      </c>
      <c r="K14" s="249">
        <f>B19-B14</f>
        <v>4.3321093396227468</v>
      </c>
      <c r="L14" s="249">
        <f>D19-D14</f>
        <v>3.307395361162186</v>
      </c>
      <c r="M14" s="249">
        <f>F19-F14</f>
        <v>1.263892408267818</v>
      </c>
      <c r="N14" s="249">
        <f>SUM(K14:M14)</f>
        <v>8.9033971090527508</v>
      </c>
    </row>
    <row r="15" spans="1:17" x14ac:dyDescent="0.2">
      <c r="A15" s="282" t="s">
        <v>365</v>
      </c>
      <c r="B15" s="249">
        <f t="shared" si="0"/>
        <v>109.61535410127658</v>
      </c>
      <c r="C15" s="299" t="str">
        <f>CONCATENATE("(",ROUND((B15/$H16)*100,1),")")</f>
        <v>(25.4)</v>
      </c>
      <c r="D15" s="249">
        <f t="shared" ref="D15" si="14">SUM(D36,D57,D78,D99,D120,D141,D162,D183,D204,D225,D246,D267,D288,D309,D330,D351,D372,D393,D414,D435,D456,D477)</f>
        <v>95.519929693514285</v>
      </c>
      <c r="E15" s="299" t="str">
        <f>CONCATENATE("(",ROUND((D15/$H16)*100,1),")")</f>
        <v>(22.2)</v>
      </c>
      <c r="F15" s="249">
        <f t="shared" ref="F15" si="15">SUM(F36,F57,F78,F99,F120,F141,F162,F183,F204,F225,F246,F267,F288,F309,F330,F351,F372,F393,F414,F435,F456,F477)</f>
        <v>19.730774379833303</v>
      </c>
      <c r="G15" s="299" t="str">
        <f>CONCATENATE("(",ROUND((F15/$H16)*100,1),")")</f>
        <v>(4.6)</v>
      </c>
      <c r="H15" s="249">
        <f t="shared" ref="H15" si="16">SUM(H36,H57,H78,H99,H120,H141,H162,H183,H204,H225,H246,H267,H288,H309,H330,H351,H372,H393,H414,H435,H456,H477)</f>
        <v>224.8660581746241</v>
      </c>
      <c r="I15" s="299" t="str">
        <f>CONCATENATE("(",ROUND((H15/$H16)*100,1),")")</f>
        <v>(52.2)</v>
      </c>
      <c r="K15" s="249">
        <f t="shared" ref="K15:K16" si="17">B20-B15</f>
        <v>10.409732392682884</v>
      </c>
      <c r="L15" s="249">
        <f t="shared" ref="L15:L16" si="18">D20-D15</f>
        <v>2.9017625081579581</v>
      </c>
      <c r="M15" s="249">
        <f t="shared" ref="M15:M16" si="19">F20-F15</f>
        <v>1.3301079901065656</v>
      </c>
      <c r="N15" s="249">
        <f t="shared" ref="N15:N16" si="20">SUM(K15:M15)</f>
        <v>14.641602890947407</v>
      </c>
    </row>
    <row r="16" spans="1:17" x14ac:dyDescent="0.2">
      <c r="A16" s="282" t="s">
        <v>363</v>
      </c>
      <c r="B16" s="249">
        <f t="shared" si="0"/>
        <v>255.90529836365226</v>
      </c>
      <c r="C16" s="299" t="str">
        <f>CONCATENATE("(",ROUND((B16/$H16)*100,1),")")</f>
        <v>(59.4)</v>
      </c>
      <c r="D16" s="249">
        <f t="shared" ref="D16" si="21">SUM(D37,D58,D79,D100,D121,D142,D163,D184,D205,D226,D247,D268,D289,D310,D331,D352,D373,D394,D415,D436,D457,D478)</f>
        <v>131.0900124468146</v>
      </c>
      <c r="E16" s="299" t="str">
        <f>CONCATENATE("(",ROUND((D16/$H16)*100,1),")")</f>
        <v>(30.4)</v>
      </c>
      <c r="F16" s="249">
        <f t="shared" ref="F16" si="22">SUM(F37,F58,F79,F100,F121,F142,F163,F184,F205,F226,F247,F268,F289,F310,F331,F352,F373,F394,F415,F436,F457,F478)</f>
        <v>43.833689189532947</v>
      </c>
      <c r="G16" s="299" t="str">
        <f>CONCATENATE("(",ROUND((F16/$H16)*100,1),")")</f>
        <v>(10.2)</v>
      </c>
      <c r="H16" s="249">
        <f t="shared" ref="H16" si="23">SUM(H37,H58,H79,H100,H121,H142,H163,H184,H205,H226,H247,H268,H289,H310,H331,H352,H373,H394,H415,H436,H457,H478)</f>
        <v>430.82899999999984</v>
      </c>
      <c r="I16" s="299" t="str">
        <f>CONCATENATE("(",ROUND((H16/$H16)*100,1),")")</f>
        <v>(100)</v>
      </c>
      <c r="K16" s="249">
        <f t="shared" si="17"/>
        <v>14.741841732305716</v>
      </c>
      <c r="L16" s="249">
        <f t="shared" si="18"/>
        <v>6.2091578693201654</v>
      </c>
      <c r="M16" s="249">
        <f t="shared" si="19"/>
        <v>2.5940003983743907</v>
      </c>
      <c r="N16" s="249">
        <f t="shared" si="20"/>
        <v>23.545000000000272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150.62205360199849</v>
      </c>
      <c r="C19" s="299" t="str">
        <f>CONCATENATE("(",ROUND((B19/$H21)*100,1),")")</f>
        <v>(33.1)</v>
      </c>
      <c r="D19" s="249">
        <f t="shared" ref="D19" si="24">SUM(D40,D61,D82,D103,D124,D145,D166,D187,D208,D229,D250,D271,D292,D313,D334,D355,D376,D397,D418,D439,D460,D481)</f>
        <v>38.877478114462498</v>
      </c>
      <c r="E19" s="299" t="str">
        <f>CONCATENATE("(",ROUND((D19/$H21)*100,1),")")</f>
        <v>(8.6)</v>
      </c>
      <c r="F19" s="249">
        <f t="shared" ref="F19" si="25">SUM(F40,F61,F82,F103,F124,F145,F166,F187,F208,F229,F250,F271,F292,F313,F334,F355,F376,F397,F418,F439,F460,F481)</f>
        <v>25.36680721796747</v>
      </c>
      <c r="G19" s="299" t="str">
        <f>CONCATENATE("(",ROUND((F19/$H21)*100,1),")")</f>
        <v>(5.6)</v>
      </c>
      <c r="H19" s="249">
        <f t="shared" ref="H19" si="26">SUM(H40,H61,H82,H103,H124,H145,H166,H187,H208,H229,H250,H271,H292,H313,H334,H355,H376,H397,H418,H439,H460,H481)</f>
        <v>214.86633893442848</v>
      </c>
      <c r="I19" s="299" t="str">
        <f>CONCATENATE("(",ROUND((H19/$H21)*100,1),")")</f>
        <v>(47.3)</v>
      </c>
      <c r="K19" s="249">
        <f>B19-B9</f>
        <v>6.865353554536938</v>
      </c>
      <c r="L19" s="249">
        <f>D19-D9</f>
        <v>4.4033597293399751</v>
      </c>
      <c r="M19" s="249">
        <f>F19-F9</f>
        <v>1.7325700621071363</v>
      </c>
      <c r="N19" s="249">
        <f>SUM(K19:M19)</f>
        <v>13.001283345984049</v>
      </c>
    </row>
    <row r="20" spans="1:14" x14ac:dyDescent="0.2">
      <c r="A20" s="282" t="s">
        <v>365</v>
      </c>
      <c r="B20" s="249">
        <f t="shared" si="0"/>
        <v>120.02508649395946</v>
      </c>
      <c r="C20" s="299" t="str">
        <f>CONCATENATE("(",ROUND((B20/$H21)*100,1),")")</f>
        <v>(26.4)</v>
      </c>
      <c r="D20" s="249">
        <f t="shared" ref="D20" si="27">SUM(D41,D62,D83,D104,D125,D146,D167,D188,D209,D230,D251,D272,D293,D314,D335,D356,D377,D398,D419,D440,D461,D482)</f>
        <v>98.421692201672244</v>
      </c>
      <c r="E20" s="299" t="str">
        <f>CONCATENATE("(",ROUND((D20/$H21)*100,1),")")</f>
        <v>(21.7)</v>
      </c>
      <c r="F20" s="249">
        <f t="shared" ref="F20" si="28">SUM(F41,F62,F83,F104,F125,F146,F167,F188,F209,F230,F251,F272,F293,F314,F335,F356,F377,F398,F419,F440,F461,F482)</f>
        <v>21.060882369939868</v>
      </c>
      <c r="G20" s="299" t="str">
        <f>CONCATENATE("(",ROUND((F20/$H21)*100,1),")")</f>
        <v>(4.6)</v>
      </c>
      <c r="H20" s="249">
        <f t="shared" ref="H20" si="29">SUM(H41,H62,H83,H104,H125,H146,H167,H188,H209,H230,H251,H272,H293,H314,H335,H356,H377,H398,H419,H440,H461,H482)</f>
        <v>239.50766106557163</v>
      </c>
      <c r="I20" s="299" t="str">
        <f>CONCATENATE("(",ROUND((H20/$H21)*100,1),")")</f>
        <v>(52.7)</v>
      </c>
      <c r="K20" s="249">
        <f t="shared" ref="K20:K21" si="30">B20-B10</f>
        <v>16.047239424098464</v>
      </c>
      <c r="L20" s="249">
        <f t="shared" ref="L20:L21" si="31">D20-D10</f>
        <v>4.2551329383545777</v>
      </c>
      <c r="M20" s="249">
        <f t="shared" ref="M20:M21" si="32">F20-F10</f>
        <v>1.5523442915628536</v>
      </c>
      <c r="N20" s="249">
        <f t="shared" ref="N20:N21" si="33">SUM(K20:M20)</f>
        <v>21.854716654015895</v>
      </c>
    </row>
    <row r="21" spans="1:14" x14ac:dyDescent="0.2">
      <c r="A21" s="282" t="s">
        <v>363</v>
      </c>
      <c r="B21" s="249">
        <f t="shared" si="0"/>
        <v>270.64714009595798</v>
      </c>
      <c r="C21" s="299" t="str">
        <f>CONCATENATE("(",ROUND((B21/$H21)*100,1),")")</f>
        <v>(59.6)</v>
      </c>
      <c r="D21" s="249">
        <f t="shared" ref="D21" si="34">SUM(D42,D63,D84,D105,D126,D147,D168,D189,D210,D231,D252,D273,D294,D315,D336,D357,D378,D399,D420,D441,D462,D483)</f>
        <v>137.29917031613476</v>
      </c>
      <c r="E21" s="299" t="str">
        <f>CONCATENATE("(",ROUND((D21/$H21)*100,1),")")</f>
        <v>(30.2)</v>
      </c>
      <c r="F21" s="249">
        <f>SUM(F42,F63,F84,F105,F126,F147,F168,F189,F210,F231,F252,F273,F294,F315,F336,F357,F378,F399,F420,F441,F462,F483)</f>
        <v>46.427689587907338</v>
      </c>
      <c r="G21" s="299" t="str">
        <f>CONCATENATE("(",ROUND((F21/$H21)*100,1),")")</f>
        <v>(10.2)</v>
      </c>
      <c r="H21" s="249">
        <f t="shared" ref="H21" si="35">SUM(H42,H63,H84,H105,H126,H147,H168,H189,H210,H231,H252,H273,H294,H315,H336,H357,H378,H399,H420,H441,H462,H483)</f>
        <v>454.37400000000008</v>
      </c>
      <c r="I21" s="299" t="str">
        <f>CONCATENATE("(",ROUND((H21/$H21)*100,1),")")</f>
        <v>(100)</v>
      </c>
      <c r="K21" s="249">
        <f t="shared" si="30"/>
        <v>22.912592978635445</v>
      </c>
      <c r="L21" s="249">
        <f t="shared" si="31"/>
        <v>8.6584926676945884</v>
      </c>
      <c r="M21" s="249">
        <f t="shared" si="32"/>
        <v>3.2849143536699899</v>
      </c>
      <c r="N21" s="249">
        <f t="shared" si="33"/>
        <v>34.856000000000023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0.69715501744132169</v>
      </c>
      <c r="C30" s="299" t="str">
        <f>CONCATENATE("(",ROUND((B30/$H32)*100,1),")")</f>
        <v>(25.8)</v>
      </c>
      <c r="D30" s="302">
        <f>'Ind T6'!M9</f>
        <v>1.5349293707861937E-2</v>
      </c>
      <c r="E30" s="299" t="str">
        <f>CONCATENATE("(",ROUND((D30/$H32)*100,1),")")</f>
        <v>(0.6)</v>
      </c>
      <c r="F30" s="302">
        <f>'Ind T6'!N9</f>
        <v>1.1432748119573179</v>
      </c>
      <c r="G30" s="299" t="str">
        <f>CONCATENATE("(",ROUND((F30/$H32)*100,1),")")</f>
        <v>(42.4)</v>
      </c>
      <c r="H30" s="302">
        <f>SUM(B30,D30,F30)</f>
        <v>1.8557791231065015</v>
      </c>
      <c r="I30" s="299" t="str">
        <f>CONCATENATE("(",ROUND((H30/$H32)*100,1),")")</f>
        <v>(68.8)</v>
      </c>
      <c r="K30" s="302">
        <f>B35-B30</f>
        <v>4.91718170257468E-2</v>
      </c>
      <c r="L30" s="302">
        <f>D35-D30</f>
        <v>1.0044815494913376E-3</v>
      </c>
      <c r="M30" s="302">
        <f>F35-F30</f>
        <v>5.9495765131321043E-3</v>
      </c>
      <c r="N30" s="302">
        <f>SUM(K30:M30)</f>
        <v>5.612587508837024E-2</v>
      </c>
    </row>
    <row r="31" spans="1:14" x14ac:dyDescent="0.2">
      <c r="A31" s="282" t="s">
        <v>365</v>
      </c>
      <c r="B31" s="302">
        <f>'Ind T6'!L8</f>
        <v>5.1989543203303436E-2</v>
      </c>
      <c r="C31" s="299" t="str">
        <f>CONCATENATE("(",ROUND((B31/$H32)*100,1),")")</f>
        <v>(1.9)</v>
      </c>
      <c r="D31" s="302">
        <f>'Ind T6'!M8</f>
        <v>2.7727756375557452E-2</v>
      </c>
      <c r="E31" s="299" t="str">
        <f>CONCATENATE("(",ROUND((D31/$H32)*100,1),")")</f>
        <v>(1)</v>
      </c>
      <c r="F31" s="302">
        <f>'Ind T6'!N8</f>
        <v>0.7635035773146408</v>
      </c>
      <c r="G31" s="299" t="str">
        <f>CONCATENATE("(",ROUND((F31/$H32)*100,1),")")</f>
        <v>(28.3)</v>
      </c>
      <c r="H31" s="302">
        <f t="shared" ref="H31" si="36">SUM(B31,D31,F31)</f>
        <v>0.84322087689350167</v>
      </c>
      <c r="I31" s="299" t="str">
        <f>CONCATENATE("(",ROUND((H31/$H32)*100,1),")")</f>
        <v>(31.2)</v>
      </c>
      <c r="K31" s="302">
        <f t="shared" ref="K31:K32" si="37">B36-B31</f>
        <v>1.5319030952740467E-3</v>
      </c>
      <c r="L31" s="302">
        <f t="shared" ref="L31:L32" si="38">D36-D31</f>
        <v>2.410466845990944E-5</v>
      </c>
      <c r="M31" s="302">
        <f t="shared" ref="M31:M32" si="39">F36-F31</f>
        <v>3.9318117147895681E-2</v>
      </c>
      <c r="N31" s="302">
        <f t="shared" ref="N31:N32" si="40">SUM(K31:M31)</f>
        <v>4.0874124911629638E-2</v>
      </c>
    </row>
    <row r="32" spans="1:14" x14ac:dyDescent="0.2">
      <c r="A32" s="282" t="s">
        <v>363</v>
      </c>
      <c r="B32" s="302">
        <f>SUM(B30:B31)</f>
        <v>0.74914456064462509</v>
      </c>
      <c r="C32" s="299" t="str">
        <f>CONCATENATE("(",ROUND((B32/$H32)*100,1),")")</f>
        <v>(27.8)</v>
      </c>
      <c r="D32" s="302">
        <f>SUM(D30:D31)</f>
        <v>4.3077050083419388E-2</v>
      </c>
      <c r="E32" s="299" t="str">
        <f>CONCATENATE("(",ROUND((D32/$H32)*100,1),")")</f>
        <v>(1.6)</v>
      </c>
      <c r="F32" s="302">
        <f>SUM(F30:F31)</f>
        <v>1.9067783892719588</v>
      </c>
      <c r="G32" s="299" t="str">
        <f>CONCATENATE("(",ROUND((F32/$H32)*100,1),")")</f>
        <v>(70.6)</v>
      </c>
      <c r="H32" s="302">
        <f>SUM(H30:H31)</f>
        <v>2.6990000000000034</v>
      </c>
      <c r="I32" s="299" t="str">
        <f>CONCATENATE("(",ROUND((H32/$H32)*100,1),")")</f>
        <v>(100)</v>
      </c>
      <c r="K32" s="302">
        <f t="shared" si="37"/>
        <v>5.0703720121020868E-2</v>
      </c>
      <c r="L32" s="302">
        <f t="shared" si="38"/>
        <v>1.0285862179512523E-3</v>
      </c>
      <c r="M32" s="302">
        <f t="shared" si="39"/>
        <v>4.5267693661027675E-2</v>
      </c>
      <c r="N32" s="302">
        <f t="shared" si="40"/>
        <v>9.6999999999999795E-2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0.74632683446706849</v>
      </c>
      <c r="C35" s="299" t="str">
        <f>CONCATENATE("(",ROUND((B35/$H37)*100,1),")")</f>
        <v>(26.7)</v>
      </c>
      <c r="D35" s="302">
        <f>'Ind T6'!R9</f>
        <v>1.6353775257353275E-2</v>
      </c>
      <c r="E35" s="299" t="str">
        <f>CONCATENATE("(",ROUND((D35/$H37)*100,1),")")</f>
        <v>(0.6)</v>
      </c>
      <c r="F35" s="302">
        <f>'Ind T6'!S9</f>
        <v>1.1492243884704501</v>
      </c>
      <c r="G35" s="299" t="str">
        <f>CONCATENATE("(",ROUND((F35/$H37)*100,1),")")</f>
        <v>(41.1)</v>
      </c>
      <c r="H35" s="302">
        <f>SUM(B35,D35,F35)</f>
        <v>1.9119049981948719</v>
      </c>
      <c r="I35" s="299" t="str">
        <f>CONCATENATE("(",ROUND((H35/$H37)*100,1),")")</f>
        <v>(68.4)</v>
      </c>
      <c r="K35" s="302">
        <f>B40-B35</f>
        <v>8.5936096580859767E-2</v>
      </c>
      <c r="L35" s="302">
        <f>D40-D35</f>
        <v>4.9967301889904114E-4</v>
      </c>
      <c r="M35" s="302">
        <f>F40-F35</f>
        <v>-5.5237319541698415E-2</v>
      </c>
      <c r="N35" s="302">
        <f>SUM(K35:M35)</f>
        <v>3.1198450058060392E-2</v>
      </c>
    </row>
    <row r="36" spans="1:14" x14ac:dyDescent="0.2">
      <c r="A36" s="282" t="s">
        <v>365</v>
      </c>
      <c r="B36" s="302">
        <f>'Ind T6'!Q8</f>
        <v>5.3521446298577482E-2</v>
      </c>
      <c r="C36" s="299" t="str">
        <f>CONCATENATE("(",ROUND((B36/$H37)*100,1),")")</f>
        <v>(1.9)</v>
      </c>
      <c r="D36" s="302">
        <f>'Ind T6'!R8</f>
        <v>2.7751861044017362E-2</v>
      </c>
      <c r="E36" s="299" t="str">
        <f>CONCATENATE("(",ROUND((D36/$H37)*100,1),")")</f>
        <v>(1)</v>
      </c>
      <c r="F36" s="302">
        <f>'Ind T6'!S8</f>
        <v>0.80282169446253648</v>
      </c>
      <c r="G36" s="299" t="str">
        <f>CONCATENATE("(",ROUND((F36/$H37)*100,1),")")</f>
        <v>(28.7)</v>
      </c>
      <c r="H36" s="302">
        <f t="shared" ref="H36" si="41">SUM(B36,D36,F36)</f>
        <v>0.88409500180513134</v>
      </c>
      <c r="I36" s="299" t="str">
        <f>CONCATENATE("(",ROUND((H36/$H37)*100,1),")")</f>
        <v>(31.6)</v>
      </c>
      <c r="K36" s="302">
        <f t="shared" ref="K36:K37" si="42">B41-B36</f>
        <v>1.5001054283435497E-3</v>
      </c>
      <c r="L36" s="302">
        <f t="shared" ref="L36:L37" si="43">D41-D36</f>
        <v>-9.8461966318600866E-4</v>
      </c>
      <c r="M36" s="302">
        <f t="shared" ref="M36:M37" si="44">F41-F36</f>
        <v>4.7286064176781384E-2</v>
      </c>
      <c r="N36" s="302">
        <f t="shared" ref="N36:N37" si="45">SUM(K36:M36)</f>
        <v>4.7801549941938928E-2</v>
      </c>
    </row>
    <row r="37" spans="1:14" x14ac:dyDescent="0.2">
      <c r="A37" s="282" t="s">
        <v>363</v>
      </c>
      <c r="B37" s="302">
        <f>SUM(B35:B36)</f>
        <v>0.79984828076564596</v>
      </c>
      <c r="C37" s="299" t="str">
        <f>CONCATENATE("(",ROUND((B37/$H37)*100,1),")")</f>
        <v>(28.6)</v>
      </c>
      <c r="D37" s="302">
        <f>SUM(D35:D36)</f>
        <v>4.410563630137064E-2</v>
      </c>
      <c r="E37" s="299" t="str">
        <f>CONCATENATE("(",ROUND((D37/$H37)*100,1),")")</f>
        <v>(1.6)</v>
      </c>
      <c r="F37" s="302">
        <f>SUM(F35:F36)</f>
        <v>1.9520460829329864</v>
      </c>
      <c r="G37" s="299" t="str">
        <f>CONCATENATE("(",ROUND((F37/$H37)*100,1),")")</f>
        <v>(69.8)</v>
      </c>
      <c r="H37" s="302">
        <f>SUM(H35:H36)</f>
        <v>2.7960000000000034</v>
      </c>
      <c r="I37" s="299" t="str">
        <f>CONCATENATE("(",ROUND((H37/$H37)*100,1),")")</f>
        <v>(100)</v>
      </c>
      <c r="K37" s="302">
        <f t="shared" si="42"/>
        <v>8.7436202009203323E-2</v>
      </c>
      <c r="L37" s="302">
        <f t="shared" si="43"/>
        <v>-4.8494664428697098E-4</v>
      </c>
      <c r="M37" s="302">
        <f t="shared" si="44"/>
        <v>-7.9512553649170314E-3</v>
      </c>
      <c r="N37" s="302">
        <f t="shared" si="45"/>
        <v>7.8999999999999321E-2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0.83226293104792826</v>
      </c>
      <c r="C40" s="299" t="str">
        <f>CONCATENATE("(",ROUND((B40/$H42)*100,1),")")</f>
        <v>(28.9)</v>
      </c>
      <c r="D40" s="302">
        <f>'Ind T6'!W9</f>
        <v>1.6853448276252316E-2</v>
      </c>
      <c r="E40" s="299" t="str">
        <f>CONCATENATE("(",ROUND((D40/$H42)*100,1),")")</f>
        <v>(0.6)</v>
      </c>
      <c r="F40" s="302">
        <f>'Ind T6'!X9</f>
        <v>1.0939870689287516</v>
      </c>
      <c r="G40" s="299" t="str">
        <f>CONCATENATE("(",ROUND((F40/$H42)*100,1),")")</f>
        <v>(38.1)</v>
      </c>
      <c r="H40" s="302">
        <f>SUM(B40,D40,F40)</f>
        <v>1.9431034482529324</v>
      </c>
      <c r="I40" s="299" t="str">
        <f>CONCATENATE("(",ROUND((H40/$H42)*100,1),")")</f>
        <v>(67.6)</v>
      </c>
      <c r="K40" s="302">
        <f>B40-B30</f>
        <v>0.13510791360660657</v>
      </c>
      <c r="L40" s="302">
        <f>D40-D30</f>
        <v>1.5041545683903788E-3</v>
      </c>
      <c r="M40" s="302">
        <f>F40-F30</f>
        <v>-4.9287743028566311E-2</v>
      </c>
      <c r="N40" s="302">
        <f>SUM(K40:M40)</f>
        <v>8.7324325146430626E-2</v>
      </c>
    </row>
    <row r="41" spans="1:14" x14ac:dyDescent="0.2">
      <c r="A41" s="282" t="s">
        <v>365</v>
      </c>
      <c r="B41" s="302">
        <f>'Ind T6'!V8</f>
        <v>5.5021551726921032E-2</v>
      </c>
      <c r="C41" s="299" t="str">
        <f>CONCATENATE("(",ROUND((B41/$H42)*100,1),")")</f>
        <v>(1.9)</v>
      </c>
      <c r="D41" s="302">
        <f>'Ind T6'!W8</f>
        <v>2.6767241380831353E-2</v>
      </c>
      <c r="E41" s="299" t="str">
        <f>CONCATENATE("(",ROUND((D41/$H42)*100,1),")")</f>
        <v>(0.9)</v>
      </c>
      <c r="F41" s="302">
        <f>'Ind T6'!X8</f>
        <v>0.85010775863931787</v>
      </c>
      <c r="G41" s="299" t="str">
        <f>CONCATENATE("(",ROUND((F41/$H42)*100,1),")")</f>
        <v>(29.6)</v>
      </c>
      <c r="H41" s="302">
        <f t="shared" ref="H41" si="46">SUM(B41,D41,F41)</f>
        <v>0.93189655174707031</v>
      </c>
      <c r="I41" s="299" t="str">
        <f>CONCATENATE("(",ROUND((H41/$H42)*100,1),")")</f>
        <v>(32.4)</v>
      </c>
      <c r="K41" s="302">
        <f t="shared" ref="K41:K42" si="47">B41-B31</f>
        <v>3.0320085236175964E-3</v>
      </c>
      <c r="L41" s="302">
        <f t="shared" ref="L41:L42" si="48">D41-D31</f>
        <v>-9.6051499472609922E-4</v>
      </c>
      <c r="M41" s="302">
        <f t="shared" ref="M41:M42" si="49">F41-F31</f>
        <v>8.6604181324677065E-2</v>
      </c>
      <c r="N41" s="302">
        <f t="shared" ref="N41:N42" si="50">SUM(K41:M41)</f>
        <v>8.8675674853568559E-2</v>
      </c>
    </row>
    <row r="42" spans="1:14" x14ac:dyDescent="0.2">
      <c r="A42" s="282" t="s">
        <v>363</v>
      </c>
      <c r="B42" s="302">
        <f>SUM(B40:B41)</f>
        <v>0.88728448277484928</v>
      </c>
      <c r="C42" s="299" t="str">
        <f>CONCATENATE("(",ROUND((B42/$H42)*100,1),")")</f>
        <v>(30.9)</v>
      </c>
      <c r="D42" s="302">
        <f>SUM(D40:D41)</f>
        <v>4.3620689657083669E-2</v>
      </c>
      <c r="E42" s="299" t="str">
        <f>CONCATENATE("(",ROUND((D42/$H42)*100,1),")")</f>
        <v>(1.5)</v>
      </c>
      <c r="F42" s="302">
        <f>SUM(F40:F41)</f>
        <v>1.9440948275680694</v>
      </c>
      <c r="G42" s="299" t="str">
        <f>CONCATENATE("(",ROUND((F42/$H42)*100,1),")")</f>
        <v>(67.6)</v>
      </c>
      <c r="H42" s="302">
        <f>SUM(H40:H41)</f>
        <v>2.8750000000000027</v>
      </c>
      <c r="I42" s="299" t="str">
        <f>CONCATENATE("(",ROUND((H42/$H42)*100,1),")")</f>
        <v>(100)</v>
      </c>
      <c r="K42" s="302">
        <f t="shared" si="47"/>
        <v>0.13813992213022419</v>
      </c>
      <c r="L42" s="302">
        <f t="shared" si="48"/>
        <v>5.4363957366428128E-4</v>
      </c>
      <c r="M42" s="302">
        <f t="shared" si="49"/>
        <v>3.7316438296110643E-2</v>
      </c>
      <c r="N42" s="302">
        <f t="shared" si="50"/>
        <v>0.1759999999999991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0.35335063500850017</v>
      </c>
      <c r="C51" s="299" t="str">
        <f>CONCATENATE("(",ROUND((B51/$H53)*100,1),")")</f>
        <v>(80.7)</v>
      </c>
      <c r="D51" s="302">
        <f>'Ind T6'!M18</f>
        <v>1.9106570955282162E-2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0.37245720596378235</v>
      </c>
      <c r="I51" s="299" t="str">
        <f>CONCATENATE("(",ROUND((H51/$H53)*100,1),")")</f>
        <v>(85)</v>
      </c>
      <c r="K51" s="302">
        <f>B56-B51</f>
        <v>-4.4230635008819685E-2</v>
      </c>
      <c r="L51" s="302">
        <f>D56-D51</f>
        <v>-1.5865709552126718E-3</v>
      </c>
      <c r="M51" s="302">
        <f>F56-F51</f>
        <v>0</v>
      </c>
      <c r="N51" s="302">
        <f>SUM(K51:M51)</f>
        <v>-4.5817205964032354E-2</v>
      </c>
    </row>
    <row r="52" spans="1:14" x14ac:dyDescent="0.2">
      <c r="A52" s="282" t="s">
        <v>365</v>
      </c>
      <c r="B52" s="302">
        <f>'Ind T6'!L17</f>
        <v>4.8129210380689597E-2</v>
      </c>
      <c r="C52" s="299" t="str">
        <f>CONCATENATE("(",ROUND((B52/$H53)*100,1),")")</f>
        <v>(11)</v>
      </c>
      <c r="D52" s="302">
        <f>'Ind T6'!M17</f>
        <v>1.7413583655528215E-2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6.5542794036217808E-2</v>
      </c>
      <c r="I52" s="299" t="str">
        <f>CONCATENATE("(",ROUND((H52/$H53)*100,1),")")</f>
        <v>(15)</v>
      </c>
      <c r="K52" s="302">
        <f t="shared" ref="K52:K53" si="52">B57-B52</f>
        <v>-6.129210380868555E-3</v>
      </c>
      <c r="L52" s="302">
        <f t="shared" ref="L52:L53" si="53">D57-D52</f>
        <v>-2.0535836550991133E-3</v>
      </c>
      <c r="M52" s="302">
        <f t="shared" ref="M52:M53" si="54">F57-F52</f>
        <v>0</v>
      </c>
      <c r="N52" s="302">
        <f t="shared" ref="N52:N53" si="55">SUM(K52:M52)</f>
        <v>-8.1827940359676683E-3</v>
      </c>
    </row>
    <row r="53" spans="1:14" x14ac:dyDescent="0.2">
      <c r="A53" s="282" t="s">
        <v>363</v>
      </c>
      <c r="B53" s="302">
        <f>SUM(B51:B52)</f>
        <v>0.40147984538918979</v>
      </c>
      <c r="C53" s="299" t="str">
        <f>CONCATENATE("(",ROUND((B53/$H53)*100,1),")")</f>
        <v>(91.7)</v>
      </c>
      <c r="D53" s="302">
        <f>SUM(D51:D52)</f>
        <v>3.6520154610810374E-2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0.43800000000000017</v>
      </c>
      <c r="I53" s="299" t="str">
        <f>CONCATENATE("(",ROUND((H53/$H53)*100,1),")")</f>
        <v>(100)</v>
      </c>
      <c r="K53" s="302">
        <f t="shared" si="52"/>
        <v>-5.0359845389688296E-2</v>
      </c>
      <c r="L53" s="302">
        <f t="shared" si="53"/>
        <v>-3.6401546103117799E-3</v>
      </c>
      <c r="M53" s="302">
        <f t="shared" si="54"/>
        <v>0</v>
      </c>
      <c r="N53" s="302">
        <f t="shared" si="55"/>
        <v>-5.4000000000000076E-2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0.30911999999968048</v>
      </c>
      <c r="C56" s="299" t="str">
        <f>CONCATENATE("(",ROUND((B56/$H58)*100,1),")")</f>
        <v>(80.5)</v>
      </c>
      <c r="D56" s="302">
        <f>'Ind T6'!R18</f>
        <v>1.752000000006949E-2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0.32663999999974996</v>
      </c>
      <c r="I56" s="299" t="str">
        <f>CONCATENATE("(",ROUND((H56/$H58)*100,1),")")</f>
        <v>(85.1)</v>
      </c>
      <c r="K56" s="302">
        <f>B61-B56</f>
        <v>-4.1147896996466038E-2</v>
      </c>
      <c r="L56" s="302">
        <f>D61-D56</f>
        <v>-1.3225751073189518E-3</v>
      </c>
      <c r="M56" s="302">
        <f>F61-F56</f>
        <v>0</v>
      </c>
      <c r="N56" s="302">
        <f>SUM(K56:M56)</f>
        <v>-4.247047210378499E-2</v>
      </c>
    </row>
    <row r="57" spans="1:14" x14ac:dyDescent="0.2">
      <c r="A57" s="282" t="s">
        <v>365</v>
      </c>
      <c r="B57" s="302">
        <f>'Ind T6'!Q17</f>
        <v>4.1999999999821042E-2</v>
      </c>
      <c r="C57" s="299" t="str">
        <f>CONCATENATE("(",ROUND((B57/$H58)*100,1),")")</f>
        <v>(10.9)</v>
      </c>
      <c r="D57" s="302">
        <f>'Ind T6'!R17</f>
        <v>1.5360000000429102E-2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5.7360000000250141E-2</v>
      </c>
      <c r="I57" s="299" t="str">
        <f>CONCATENATE("(",ROUND((H57/$H58)*100,1),")")</f>
        <v>(14.9)</v>
      </c>
      <c r="K57" s="302">
        <f t="shared" ref="K57:K58" si="57">B62-B57</f>
        <v>-6.9849785399693984E-3</v>
      </c>
      <c r="L57" s="302">
        <f t="shared" ref="L57:L58" si="58">D62-D57</f>
        <v>-1.5445493562451559E-3</v>
      </c>
      <c r="M57" s="302">
        <f t="shared" ref="M57:M58" si="59">F62-F57</f>
        <v>0</v>
      </c>
      <c r="N57" s="302">
        <f t="shared" ref="N57:N58" si="60">SUM(K57:M57)</f>
        <v>-8.5295278962145542E-3</v>
      </c>
    </row>
    <row r="58" spans="1:14" x14ac:dyDescent="0.2">
      <c r="A58" s="282" t="s">
        <v>363</v>
      </c>
      <c r="B58" s="302">
        <f>SUM(B56:B57)</f>
        <v>0.3511199999995015</v>
      </c>
      <c r="C58" s="299" t="str">
        <f>CONCATENATE("(",ROUND((B58/$H58)*100,1),")")</f>
        <v>(91.4)</v>
      </c>
      <c r="D58" s="302">
        <f>SUM(D56:D57)</f>
        <v>3.2880000000498594E-2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0.38400000000000012</v>
      </c>
      <c r="I58" s="299" t="str">
        <f>CONCATENATE("(",ROUND((H58/$H58)*100,1),")")</f>
        <v>(100)</v>
      </c>
      <c r="K58" s="302">
        <f t="shared" si="57"/>
        <v>-4.8132875536435415E-2</v>
      </c>
      <c r="L58" s="302">
        <f t="shared" si="58"/>
        <v>-2.8671244635641094E-3</v>
      </c>
      <c r="M58" s="302">
        <f t="shared" si="59"/>
        <v>0</v>
      </c>
      <c r="N58" s="302">
        <f t="shared" si="60"/>
        <v>-5.0999999999999525E-2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0.26797210300321445</v>
      </c>
      <c r="C61" s="299" t="str">
        <f>CONCATENATE("(",ROUND((B61/$H63)*100,1),")")</f>
        <v>(80.5)</v>
      </c>
      <c r="D61" s="302">
        <f>'Ind T6'!W18</f>
        <v>1.6197424892750539E-2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0.284169527895965</v>
      </c>
      <c r="I61" s="299" t="str">
        <f>CONCATENATE("(",ROUND((H61/$H63)*100,1),")")</f>
        <v>(85.3)</v>
      </c>
      <c r="K61" s="302">
        <f>B61-B51</f>
        <v>-8.5378532005285723E-2</v>
      </c>
      <c r="L61" s="302">
        <f>D61-D51</f>
        <v>-2.9091460625316236E-3</v>
      </c>
      <c r="M61" s="302">
        <f>F61-F51</f>
        <v>0</v>
      </c>
      <c r="N61" s="302">
        <f>SUM(K61:M61)</f>
        <v>-8.8287678067817343E-2</v>
      </c>
    </row>
    <row r="62" spans="1:14" x14ac:dyDescent="0.2">
      <c r="A62" s="282" t="s">
        <v>365</v>
      </c>
      <c r="B62" s="302">
        <f>'Ind T6'!V17</f>
        <v>3.5015021459851643E-2</v>
      </c>
      <c r="C62" s="299" t="str">
        <f>CONCATENATE("(",ROUND((B62/$H63)*100,1),")")</f>
        <v>(10.5)</v>
      </c>
      <c r="D62" s="302">
        <f>'Ind T6'!W17</f>
        <v>1.3815450644183946E-2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4.8830472104035585E-2</v>
      </c>
      <c r="I62" s="299" t="str">
        <f>CONCATENATE("(",ROUND((H62/$H63)*100,1),")")</f>
        <v>(14.7)</v>
      </c>
      <c r="K62" s="302">
        <f t="shared" ref="K62:K63" si="62">B62-B52</f>
        <v>-1.3114188920837953E-2</v>
      </c>
      <c r="L62" s="302">
        <f t="shared" ref="L62:L63" si="63">D62-D52</f>
        <v>-3.5981330113442692E-3</v>
      </c>
      <c r="M62" s="302">
        <f t="shared" ref="M62:M63" si="64">F62-F52</f>
        <v>0</v>
      </c>
      <c r="N62" s="302">
        <f t="shared" ref="N62:N63" si="65">SUM(K62:M62)</f>
        <v>-1.6712321932182223E-2</v>
      </c>
    </row>
    <row r="63" spans="1:14" x14ac:dyDescent="0.2">
      <c r="A63" s="282" t="s">
        <v>363</v>
      </c>
      <c r="B63" s="302">
        <f>SUM(B61:B62)</f>
        <v>0.30298712446306608</v>
      </c>
      <c r="C63" s="299" t="str">
        <f>CONCATENATE("(",ROUND((B63/$H63)*100,1),")")</f>
        <v>(91)</v>
      </c>
      <c r="D63" s="302">
        <f>SUM(D61:D62)</f>
        <v>3.0012875536934484E-2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0.33300000000000057</v>
      </c>
      <c r="I63" s="299" t="str">
        <f>CONCATENATE("(",ROUND((H63/$H63)*100,1),")")</f>
        <v>(100)</v>
      </c>
      <c r="K63" s="302">
        <f t="shared" si="62"/>
        <v>-9.8492720926123711E-2</v>
      </c>
      <c r="L63" s="302">
        <f t="shared" si="63"/>
        <v>-6.5072790738758893E-3</v>
      </c>
      <c r="M63" s="302">
        <f t="shared" si="64"/>
        <v>0</v>
      </c>
      <c r="N63" s="302">
        <f t="shared" si="65"/>
        <v>-0.10499999999999959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2.1694490859587621</v>
      </c>
      <c r="C72" s="299" t="str">
        <f>CONCATENATE("(",ROUND((B72/$H74)*100,1),")")</f>
        <v>(56.3)</v>
      </c>
      <c r="D72" s="302">
        <f>'Ind T6'!M27</f>
        <v>0.1205072379846166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2.2899563239433789</v>
      </c>
      <c r="I72" s="299" t="str">
        <f>CONCATENATE("(",ROUND((H72/$H74)*100,1),")")</f>
        <v>(59.4)</v>
      </c>
      <c r="K72" s="302">
        <f>B77-B72</f>
        <v>-1.3810194851046731E-2</v>
      </c>
      <c r="L72" s="302">
        <f>D77-D72</f>
        <v>4.3830453944343484E-4</v>
      </c>
      <c r="M72" s="302">
        <f>F77-F72</f>
        <v>0</v>
      </c>
      <c r="N72" s="302">
        <f>SUM(K72:M72)</f>
        <v>-1.3371890311603296E-2</v>
      </c>
    </row>
    <row r="73" spans="1:14" x14ac:dyDescent="0.2">
      <c r="A73" s="282" t="s">
        <v>365</v>
      </c>
      <c r="B73" s="302">
        <f>'Ind T6'!L26</f>
        <v>1.1435435519706132</v>
      </c>
      <c r="C73" s="299" t="str">
        <f>CONCATENATE("(",ROUND((B73/$H74)*100,1),")")</f>
        <v>(29.7)</v>
      </c>
      <c r="D73" s="302">
        <f>'Ind T6'!M26</f>
        <v>0.38670708909619311</v>
      </c>
      <c r="E73" s="299" t="str">
        <f>CONCATENATE("(",ROUND((D73/$H74)*100,1),")")</f>
        <v>(10)</v>
      </c>
      <c r="F73" s="302">
        <f>'Ind T6'!N26</f>
        <v>3.3793034989816097E-2</v>
      </c>
      <c r="G73" s="299" t="str">
        <f>CONCATENATE("(",ROUND((F73/$H74)*100,1),")")</f>
        <v>(0.9)</v>
      </c>
      <c r="H73" s="302">
        <f t="shared" ref="H73" si="66">SUM(B73,D73,F73)</f>
        <v>1.5640436760566225</v>
      </c>
      <c r="I73" s="299" t="str">
        <f>CONCATENATE("(",ROUND((H73/$H74)*100,1),")")</f>
        <v>(40.6)</v>
      </c>
      <c r="K73" s="302">
        <f t="shared" ref="K73:K74" si="67">B78-B73</f>
        <v>4.8041291830633215E-2</v>
      </c>
      <c r="L73" s="302">
        <f t="shared" ref="L73:L74" si="68">D78-D73</f>
        <v>1.0207055613693505E-3</v>
      </c>
      <c r="M73" s="302">
        <f t="shared" ref="M73:M74" si="69">F78-F73</f>
        <v>1.309892919601631E-3</v>
      </c>
      <c r="N73" s="302">
        <f t="shared" ref="N73:N74" si="70">SUM(K73:M73)</f>
        <v>5.0371890311604196E-2</v>
      </c>
    </row>
    <row r="74" spans="1:14" x14ac:dyDescent="0.2">
      <c r="A74" s="282" t="s">
        <v>363</v>
      </c>
      <c r="B74" s="302">
        <f>SUM(B72:B73)</f>
        <v>3.3129926379293755</v>
      </c>
      <c r="C74" s="299" t="str">
        <f>CONCATENATE("(",ROUND((B74/$H74)*100,1),")")</f>
        <v>(86)</v>
      </c>
      <c r="D74" s="302">
        <f>SUM(D72:D73)</f>
        <v>0.50721432708080971</v>
      </c>
      <c r="E74" s="299" t="str">
        <f>CONCATENATE("(",ROUND((D74/$H74)*100,1),")")</f>
        <v>(13.2)</v>
      </c>
      <c r="F74" s="302">
        <f>SUM(F72:F73)</f>
        <v>3.3793034989816097E-2</v>
      </c>
      <c r="G74" s="299" t="str">
        <f>CONCATENATE("(",ROUND((F74/$H74)*100,1),")")</f>
        <v>(0.9)</v>
      </c>
      <c r="H74" s="302">
        <f>SUM(H72:H73)</f>
        <v>3.8540000000000014</v>
      </c>
      <c r="I74" s="299" t="str">
        <f>CONCATENATE("(",ROUND((H74/$H74)*100,1),")")</f>
        <v>(100)</v>
      </c>
      <c r="K74" s="302">
        <f t="shared" si="67"/>
        <v>3.4231096979586262E-2</v>
      </c>
      <c r="L74" s="302">
        <f t="shared" si="68"/>
        <v>1.4590101008128409E-3</v>
      </c>
      <c r="M74" s="302">
        <f t="shared" si="69"/>
        <v>1.309892919601631E-3</v>
      </c>
      <c r="N74" s="302">
        <f t="shared" si="70"/>
        <v>3.7000000000000734E-2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2.1556388911077153</v>
      </c>
      <c r="C77" s="299" t="str">
        <f>CONCATENATE("(",ROUND((B77/$H79)*100,1),")")</f>
        <v>(55.4)</v>
      </c>
      <c r="D77" s="302">
        <f>'Ind T6'!R27</f>
        <v>0.12094554252406003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2.2765844336317755</v>
      </c>
      <c r="I77" s="299" t="str">
        <f>CONCATENATE("(",ROUND((H77/$H79)*100,1),")")</f>
        <v>(58.5)</v>
      </c>
      <c r="K77" s="302">
        <f>B82-B77</f>
        <v>-0.11497994040481219</v>
      </c>
      <c r="L77" s="302">
        <f>D82-D77</f>
        <v>-3.8322536835242726E-3</v>
      </c>
      <c r="M77" s="302">
        <f>F82-F77</f>
        <v>0</v>
      </c>
      <c r="N77" s="302">
        <f>SUM(K77:M77)</f>
        <v>-0.11881219408833646</v>
      </c>
    </row>
    <row r="78" spans="1:14" x14ac:dyDescent="0.2">
      <c r="A78" s="282" t="s">
        <v>365</v>
      </c>
      <c r="B78" s="302">
        <f>'Ind T6'!Q26</f>
        <v>1.1915848438012464</v>
      </c>
      <c r="C78" s="299" t="str">
        <f>CONCATENATE("(",ROUND((B78/$H79)*100,1),")")</f>
        <v>(30.6)</v>
      </c>
      <c r="D78" s="302">
        <f>'Ind T6'!R26</f>
        <v>0.38772779465756246</v>
      </c>
      <c r="E78" s="299" t="str">
        <f>CONCATENATE("(",ROUND((D78/$H79)*100,1),")")</f>
        <v>(10)</v>
      </c>
      <c r="F78" s="302">
        <f>'Ind T6'!S26</f>
        <v>3.5102927909417728E-2</v>
      </c>
      <c r="G78" s="299" t="str">
        <f>CONCATENATE("(",ROUND((F78/$H79)*100,1),")")</f>
        <v>(0.9)</v>
      </c>
      <c r="H78" s="302">
        <f t="shared" ref="H78" si="71">SUM(B78,D78,F78)</f>
        <v>1.6144155663682265</v>
      </c>
      <c r="I78" s="299" t="str">
        <f>CONCATENATE("(",ROUND((H78/$H79)*100,1),")")</f>
        <v>(41.5)</v>
      </c>
      <c r="K78" s="302">
        <f t="shared" ref="K78:K79" si="72">B83-B78</f>
        <v>4.0190268167034304E-2</v>
      </c>
      <c r="L78" s="302">
        <f t="shared" ref="L78:L79" si="73">D83-D78</f>
        <v>-1.4890420309236541E-2</v>
      </c>
      <c r="M78" s="302">
        <f t="shared" ref="M78:M79" si="74">F83-F78</f>
        <v>5.1234623053876549E-4</v>
      </c>
      <c r="N78" s="302">
        <f t="shared" ref="N78:N79" si="75">SUM(K78:M78)</f>
        <v>2.5812194088336529E-2</v>
      </c>
    </row>
    <row r="79" spans="1:14" x14ac:dyDescent="0.2">
      <c r="A79" s="282" t="s">
        <v>363</v>
      </c>
      <c r="B79" s="302">
        <f>SUM(B77:B78)</f>
        <v>3.3472237349089617</v>
      </c>
      <c r="C79" s="299" t="str">
        <f>CONCATENATE("(",ROUND((B79/$H79)*100,1),")")</f>
        <v>(86)</v>
      </c>
      <c r="D79" s="302">
        <f>SUM(D77:D78)</f>
        <v>0.50867333718162255</v>
      </c>
      <c r="E79" s="299" t="str">
        <f>CONCATENATE("(",ROUND((D79/$H79)*100,1),")")</f>
        <v>(13.1)</v>
      </c>
      <c r="F79" s="302">
        <f>SUM(F77:F78)</f>
        <v>3.5102927909417728E-2</v>
      </c>
      <c r="G79" s="299" t="str">
        <f>CONCATENATE("(",ROUND((F79/$H79)*100,1),")")</f>
        <v>(0.9)</v>
      </c>
      <c r="H79" s="302">
        <f>SUM(H77:H78)</f>
        <v>3.8910000000000018</v>
      </c>
      <c r="I79" s="299" t="str">
        <f>CONCATENATE("(",ROUND((H79/$H79)*100,1),")")</f>
        <v>(100)</v>
      </c>
      <c r="K79" s="302">
        <f t="shared" si="72"/>
        <v>-7.4789672237777882E-2</v>
      </c>
      <c r="L79" s="302">
        <f t="shared" si="73"/>
        <v>-1.8722673992760841E-2</v>
      </c>
      <c r="M79" s="302">
        <f t="shared" si="74"/>
        <v>5.1234623053876549E-4</v>
      </c>
      <c r="N79" s="302">
        <f t="shared" si="75"/>
        <v>-9.2999999999999958E-2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2.0406589507029032</v>
      </c>
      <c r="C82" s="299" t="str">
        <f>CONCATENATE("(",ROUND((B82/$H84)*100,1),")")</f>
        <v>(53.7)</v>
      </c>
      <c r="D82" s="302">
        <f>'Ind T6'!W27</f>
        <v>0.11711328884053576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2.1577722395434389</v>
      </c>
      <c r="I82" s="299" t="str">
        <f>CONCATENATE("(",ROUND((H82/$H84)*100,1),")")</f>
        <v>(56.8)</v>
      </c>
      <c r="K82" s="302">
        <f>B82-B72</f>
        <v>-0.12879013525585892</v>
      </c>
      <c r="L82" s="302">
        <f>D82-D72</f>
        <v>-3.3939491440808378E-3</v>
      </c>
      <c r="M82" s="302">
        <f>F82-F72</f>
        <v>0</v>
      </c>
      <c r="N82" s="302">
        <f>SUM(K82:M82)</f>
        <v>-0.13218408439993976</v>
      </c>
    </row>
    <row r="83" spans="1:14" x14ac:dyDescent="0.2">
      <c r="A83" s="282" t="s">
        <v>365</v>
      </c>
      <c r="B83" s="302">
        <f>'Ind T6'!V26</f>
        <v>1.2317751119682807</v>
      </c>
      <c r="C83" s="299" t="str">
        <f>CONCATENATE("(",ROUND((B83/$H84)*100,1),")")</f>
        <v>(32.4)</v>
      </c>
      <c r="D83" s="302">
        <f>'Ind T6'!W26</f>
        <v>0.37283737434832592</v>
      </c>
      <c r="E83" s="299" t="str">
        <f>CONCATENATE("(",ROUND((D83/$H84)*100,1),")")</f>
        <v>(9.8)</v>
      </c>
      <c r="F83" s="302">
        <f>'Ind T6'!X26</f>
        <v>3.5615274139956493E-2</v>
      </c>
      <c r="G83" s="299" t="str">
        <f>CONCATENATE("(",ROUND((F83/$H84)*100,1),")")</f>
        <v>(0.9)</v>
      </c>
      <c r="H83" s="302">
        <f t="shared" ref="H83" si="76">SUM(B83,D83,F83)</f>
        <v>1.6402277604565632</v>
      </c>
      <c r="I83" s="299" t="str">
        <f>CONCATENATE("(",ROUND((H83/$H84)*100,1),")")</f>
        <v>(43.2)</v>
      </c>
      <c r="K83" s="302">
        <f t="shared" ref="K83:K84" si="77">B83-B73</f>
        <v>8.8231559997667519E-2</v>
      </c>
      <c r="L83" s="302">
        <f t="shared" ref="L83:L84" si="78">D83-D73</f>
        <v>-1.386971474786719E-2</v>
      </c>
      <c r="M83" s="302">
        <f t="shared" ref="M83:M84" si="79">F83-F73</f>
        <v>1.8222391501403964E-3</v>
      </c>
      <c r="N83" s="302">
        <f t="shared" ref="N83:N84" si="80">SUM(K83:M83)</f>
        <v>7.6184084399940732E-2</v>
      </c>
    </row>
    <row r="84" spans="1:14" x14ac:dyDescent="0.2">
      <c r="A84" s="282" t="s">
        <v>363</v>
      </c>
      <c r="B84" s="302">
        <f>SUM(B82:B83)</f>
        <v>3.2724340626711839</v>
      </c>
      <c r="C84" s="299" t="str">
        <f>CONCATENATE("(",ROUND((B84/$H84)*100,1),")")</f>
        <v>(86.2)</v>
      </c>
      <c r="D84" s="302">
        <f>SUM(D82:D83)</f>
        <v>0.48995066318886171</v>
      </c>
      <c r="E84" s="299" t="str">
        <f>CONCATENATE("(",ROUND((D84/$H84)*100,1),")")</f>
        <v>(12.9)</v>
      </c>
      <c r="F84" s="302">
        <f>SUM(F82:F83)</f>
        <v>3.5615274139956493E-2</v>
      </c>
      <c r="G84" s="299" t="str">
        <f>CONCATENATE("(",ROUND((F84/$H84)*100,1),")")</f>
        <v>(0.9)</v>
      </c>
      <c r="H84" s="302">
        <f>SUM(H82:H83)</f>
        <v>3.7980000000000018</v>
      </c>
      <c r="I84" s="299" t="str">
        <f>CONCATENATE("(",ROUND((H84/$H84)*100,1),")")</f>
        <v>(100)</v>
      </c>
      <c r="K84" s="302">
        <f t="shared" si="77"/>
        <v>-4.055857525819162E-2</v>
      </c>
      <c r="L84" s="302">
        <f t="shared" si="78"/>
        <v>-1.7263663891948E-2</v>
      </c>
      <c r="M84" s="302">
        <f t="shared" si="79"/>
        <v>1.8222391501403964E-3</v>
      </c>
      <c r="N84" s="302">
        <f t="shared" si="80"/>
        <v>-5.5999999999999224E-2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3.0771903477289673</v>
      </c>
      <c r="C93" s="299" t="str">
        <f>CONCATENATE("(",ROUND((B93/$H95)*100,1),")")</f>
        <v>(74.2)</v>
      </c>
      <c r="D93" s="302">
        <f>'Ind T6'!M36</f>
        <v>5.4670263789285786E-2</v>
      </c>
      <c r="E93" s="299" t="str">
        <f>CONCATENATE("(",ROUND((D93/$H95)*100,1),")")</f>
        <v>(1.3)</v>
      </c>
      <c r="F93" s="302">
        <f>'Ind T6'!N36</f>
        <v>7.4550359712190553E-4</v>
      </c>
      <c r="G93" s="299" t="str">
        <f>CONCATENATE("(",ROUND((F93/$H95)*100,1),")")</f>
        <v>(0)</v>
      </c>
      <c r="H93" s="302">
        <f>SUM(B93,D93,F93)</f>
        <v>3.132606115115375</v>
      </c>
      <c r="I93" s="299" t="str">
        <f>CONCATENATE("(",ROUND((H93/$H95)*100,1),")")</f>
        <v>(75.6)</v>
      </c>
      <c r="K93" s="302">
        <f>B98-B93</f>
        <v>0.15205491882850319</v>
      </c>
      <c r="L93" s="302">
        <f>D98-D93</f>
        <v>9.6542802918679893E-3</v>
      </c>
      <c r="M93" s="302">
        <f>F98-F93</f>
        <v>2.0264784782411671E-5</v>
      </c>
      <c r="N93" s="302">
        <f>SUM(K93:M93)</f>
        <v>0.16172946390515358</v>
      </c>
    </row>
    <row r="94" spans="1:14" x14ac:dyDescent="0.2">
      <c r="A94" s="282" t="s">
        <v>365</v>
      </c>
      <c r="B94" s="302">
        <f>'Ind T6'!L35</f>
        <v>0.8749727218152703</v>
      </c>
      <c r="C94" s="299" t="str">
        <f>CONCATENATE("(",ROUND((B94/$H95)*100,1),")")</f>
        <v>(21.1)</v>
      </c>
      <c r="D94" s="302">
        <f>'Ind T6'!M35</f>
        <v>9.3187949640548967E-2</v>
      </c>
      <c r="E94" s="299" t="str">
        <f>CONCATENATE("(",ROUND((D94/$H95)*100,1),")")</f>
        <v>(2.2)</v>
      </c>
      <c r="F94" s="302">
        <f>'Ind T6'!N35</f>
        <v>4.4233213428806616E-2</v>
      </c>
      <c r="G94" s="299" t="str">
        <f>CONCATENATE("(",ROUND((F94/$H95)*100,1),")")</f>
        <v>(1.1)</v>
      </c>
      <c r="H94" s="302">
        <f t="shared" ref="H94" si="81">SUM(B94,D94,F94)</f>
        <v>1.0123938848846259</v>
      </c>
      <c r="I94" s="299" t="str">
        <f>CONCATENATE("(",ROUND((H94/$H95)*100,1),")")</f>
        <v>(24.4)</v>
      </c>
      <c r="K94" s="302">
        <f t="shared" ref="K94:K95" si="82">B99-B94</f>
        <v>7.2793278902403391E-2</v>
      </c>
      <c r="L94" s="302">
        <f t="shared" ref="L94:L95" si="83">D99-D94</f>
        <v>1.2488087069044432E-2</v>
      </c>
      <c r="M94" s="302">
        <f t="shared" ref="M94:M95" si="84">F99-F94</f>
        <v>2.9891701234024959E-3</v>
      </c>
      <c r="N94" s="302">
        <f t="shared" ref="N94:N95" si="85">SUM(K94:M94)</f>
        <v>8.8270536094850319E-2</v>
      </c>
    </row>
    <row r="95" spans="1:14" x14ac:dyDescent="0.2">
      <c r="A95" s="282" t="s">
        <v>363</v>
      </c>
      <c r="B95" s="302">
        <f>SUM(B93:B94)</f>
        <v>3.9521630695442376</v>
      </c>
      <c r="C95" s="299" t="str">
        <f>CONCATENATE("(",ROUND((B95/$H95)*100,1),")")</f>
        <v>(95.3)</v>
      </c>
      <c r="D95" s="302">
        <f>SUM(D93:D94)</f>
        <v>0.14785821342983474</v>
      </c>
      <c r="E95" s="299" t="str">
        <f>CONCATENATE("(",ROUND((D95/$H95)*100,1),")")</f>
        <v>(3.6)</v>
      </c>
      <c r="F95" s="302">
        <f>SUM(F93:F94)</f>
        <v>4.4978717025928525E-2</v>
      </c>
      <c r="G95" s="299" t="str">
        <f>CONCATENATE("(",ROUND((F95/$H95)*100,1),")")</f>
        <v>(1.1)</v>
      </c>
      <c r="H95" s="302">
        <f>SUM(H93:H94)</f>
        <v>4.1450000000000014</v>
      </c>
      <c r="I95" s="299" t="str">
        <f>CONCATENATE("(",ROUND((H95/$H95)*100,1),")")</f>
        <v>(100)</v>
      </c>
      <c r="K95" s="302">
        <f t="shared" si="82"/>
        <v>0.22484819773090692</v>
      </c>
      <c r="L95" s="302">
        <f t="shared" si="83"/>
        <v>2.2142367360912435E-2</v>
      </c>
      <c r="M95" s="302">
        <f t="shared" si="84"/>
        <v>3.0094349081849076E-3</v>
      </c>
      <c r="N95" s="302">
        <f t="shared" si="85"/>
        <v>0.25000000000000427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3.2292452665574705</v>
      </c>
      <c r="C98" s="299" t="str">
        <f>CONCATENATE("(",ROUND((B98/$H100)*100,1),")")</f>
        <v>(73.5)</v>
      </c>
      <c r="D98" s="302">
        <f>'Ind T6'!R36</f>
        <v>6.4324544081153776E-2</v>
      </c>
      <c r="E98" s="299" t="str">
        <f>CONCATENATE("(",ROUND((D98/$H100)*100,1),")")</f>
        <v>(1.5)</v>
      </c>
      <c r="F98" s="302">
        <f>'Ind T6'!S36</f>
        <v>7.657683819043172E-4</v>
      </c>
      <c r="G98" s="299" t="str">
        <f>CONCATENATE("(",ROUND((F98/$H100)*100,1),")")</f>
        <v>(0)</v>
      </c>
      <c r="H98" s="302">
        <f>SUM(B98,D98,F98)</f>
        <v>3.2943355790205286</v>
      </c>
      <c r="I98" s="299" t="str">
        <f>CONCATENATE("(",ROUND((H98/$H100)*100,1),")")</f>
        <v>(75)</v>
      </c>
      <c r="K98" s="302">
        <f>B103-B98</f>
        <v>-8.9112488593689143E-2</v>
      </c>
      <c r="L98" s="302">
        <f>D103-D98</f>
        <v>8.4680849729484309E-3</v>
      </c>
      <c r="M98" s="302">
        <f>F103-F98</f>
        <v>4.9074480625748589E-5</v>
      </c>
      <c r="N98" s="302">
        <f>SUM(K98:M98)</f>
        <v>-8.0595329140114969E-2</v>
      </c>
    </row>
    <row r="99" spans="1:14" x14ac:dyDescent="0.2">
      <c r="A99" s="282" t="s">
        <v>365</v>
      </c>
      <c r="B99" s="302">
        <f>'Ind T6'!Q35</f>
        <v>0.9477660007176737</v>
      </c>
      <c r="C99" s="299" t="str">
        <f>CONCATENATE("(",ROUND((B99/$H100)*100,1),")")</f>
        <v>(21.6)</v>
      </c>
      <c r="D99" s="302">
        <f>'Ind T6'!R35</f>
        <v>0.1056760367095934</v>
      </c>
      <c r="E99" s="299" t="str">
        <f>CONCATENATE("(",ROUND((D99/$H100)*100,1),")")</f>
        <v>(2.4)</v>
      </c>
      <c r="F99" s="302">
        <f>'Ind T6'!S35</f>
        <v>4.7222383552209111E-2</v>
      </c>
      <c r="G99" s="299" t="str">
        <f>CONCATENATE("(",ROUND((F99/$H100)*100,1),")")</f>
        <v>(1.1)</v>
      </c>
      <c r="H99" s="302">
        <f t="shared" ref="H99" si="86">SUM(B99,D99,F99)</f>
        <v>1.1006644209794763</v>
      </c>
      <c r="I99" s="299" t="str">
        <f>CONCATENATE("(",ROUND((H99/$H100)*100,1),")")</f>
        <v>(25)</v>
      </c>
      <c r="K99" s="302">
        <f t="shared" ref="K99:K100" si="87">B104-B99</f>
        <v>-1.5585765935571594E-2</v>
      </c>
      <c r="L99" s="302">
        <f t="shared" ref="L99:L100" si="88">D104-D99</f>
        <v>4.0561354500816132E-3</v>
      </c>
      <c r="M99" s="302">
        <f t="shared" ref="M99:M100" si="89">F104-F99</f>
        <v>1.124959625597638E-3</v>
      </c>
      <c r="N99" s="302">
        <f t="shared" ref="N99:N100" si="90">SUM(K99:M99)</f>
        <v>-1.0404670859892343E-2</v>
      </c>
    </row>
    <row r="100" spans="1:14" x14ac:dyDescent="0.2">
      <c r="A100" s="282" t="s">
        <v>363</v>
      </c>
      <c r="B100" s="302">
        <f>SUM(B98:B99)</f>
        <v>4.1770112672751445</v>
      </c>
      <c r="C100" s="299" t="str">
        <f>CONCATENATE("(",ROUND((B100/$H100)*100,1),")")</f>
        <v>(95)</v>
      </c>
      <c r="D100" s="302">
        <f>SUM(D98:D99)</f>
        <v>0.17000058079074717</v>
      </c>
      <c r="E100" s="299" t="str">
        <f>CONCATENATE("(",ROUND((D100/$H100)*100,1),")")</f>
        <v>(3.9)</v>
      </c>
      <c r="F100" s="302">
        <f>SUM(F98:F99)</f>
        <v>4.7988151934113432E-2</v>
      </c>
      <c r="G100" s="299" t="str">
        <f>CONCATENATE("(",ROUND((F100/$H100)*100,1),")")</f>
        <v>(1.1)</v>
      </c>
      <c r="H100" s="302">
        <f>SUM(H98:H99)</f>
        <v>4.3950000000000049</v>
      </c>
      <c r="I100" s="299" t="str">
        <f>CONCATENATE("(",ROUND((H100/$H100)*100,1),")")</f>
        <v>(100)</v>
      </c>
      <c r="K100" s="302">
        <f t="shared" si="87"/>
        <v>-0.10469825452926074</v>
      </c>
      <c r="L100" s="302">
        <f t="shared" si="88"/>
        <v>1.2524220423030058E-2</v>
      </c>
      <c r="M100" s="302">
        <f t="shared" si="89"/>
        <v>1.1740341062233817E-3</v>
      </c>
      <c r="N100" s="302">
        <f t="shared" si="90"/>
        <v>-9.1000000000007297E-2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3.1401327779637813</v>
      </c>
      <c r="C103" s="299" t="str">
        <f>CONCATENATE("(",ROUND((B103/$H105)*100,1),")")</f>
        <v>(73)</v>
      </c>
      <c r="D103" s="302">
        <f>'Ind T6'!W36</f>
        <v>7.2792629054102206E-2</v>
      </c>
      <c r="E103" s="299" t="str">
        <f>CONCATENATE("(",ROUND((D103/$H105)*100,1),")")</f>
        <v>(1.7)</v>
      </c>
      <c r="F103" s="302">
        <f>'Ind T6'!X36</f>
        <v>8.1484286253006579E-4</v>
      </c>
      <c r="G103" s="299" t="str">
        <f>CONCATENATE("(",ROUND((F103/$H105)*100,1),")")</f>
        <v>(0)</v>
      </c>
      <c r="H103" s="302">
        <f>SUM(B103,D103,F103)</f>
        <v>3.2137402498804137</v>
      </c>
      <c r="I103" s="299" t="str">
        <f>CONCATENATE("(",ROUND((H103/$H105)*100,1),")")</f>
        <v>(74.7)</v>
      </c>
      <c r="K103" s="302">
        <f>B103-B93</f>
        <v>6.2942430234814051E-2</v>
      </c>
      <c r="L103" s="302">
        <f>D103-D93</f>
        <v>1.812236526481642E-2</v>
      </c>
      <c r="M103" s="302">
        <f>F103-F93</f>
        <v>6.9339265408160261E-5</v>
      </c>
      <c r="N103" s="302">
        <f>SUM(K103:M103)</f>
        <v>8.1134134765038626E-2</v>
      </c>
    </row>
    <row r="104" spans="1:14" x14ac:dyDescent="0.2">
      <c r="A104" s="282" t="s">
        <v>365</v>
      </c>
      <c r="B104" s="302">
        <f>'Ind T6'!V35</f>
        <v>0.9321802347821021</v>
      </c>
      <c r="C104" s="299" t="str">
        <f>CONCATENATE("(",ROUND((B104/$H105)*100,1),")")</f>
        <v>(21.7)</v>
      </c>
      <c r="D104" s="302">
        <f>'Ind T6'!W35</f>
        <v>0.10973217215967501</v>
      </c>
      <c r="E104" s="299" t="str">
        <f>CONCATENATE("(",ROUND((D104/$H105)*100,1),")")</f>
        <v>(2.5)</v>
      </c>
      <c r="F104" s="302">
        <f>'Ind T6'!X35</f>
        <v>4.8347343177806749E-2</v>
      </c>
      <c r="G104" s="299" t="str">
        <f>CONCATENATE("(",ROUND((F104/$H105)*100,1),")")</f>
        <v>(1.1)</v>
      </c>
      <c r="H104" s="302">
        <f t="shared" ref="H104" si="91">SUM(B104,D104,F104)</f>
        <v>1.0902597501195839</v>
      </c>
      <c r="I104" s="299" t="str">
        <f>CONCATENATE("(",ROUND((H104/$H105)*100,1),")")</f>
        <v>(25.3)</v>
      </c>
      <c r="K104" s="302">
        <f t="shared" ref="K104:K105" si="92">B104-B94</f>
        <v>5.7207512966831797E-2</v>
      </c>
      <c r="L104" s="302">
        <f t="shared" ref="L104:L105" si="93">D104-D94</f>
        <v>1.6544222519126045E-2</v>
      </c>
      <c r="M104" s="302">
        <f t="shared" ref="M104:M105" si="94">F104-F94</f>
        <v>4.1141297490001338E-3</v>
      </c>
      <c r="N104" s="302">
        <f t="shared" ref="N104:N105" si="95">SUM(K104:M104)</f>
        <v>7.7865865234957976E-2</v>
      </c>
    </row>
    <row r="105" spans="1:14" x14ac:dyDescent="0.2">
      <c r="A105" s="282" t="s">
        <v>363</v>
      </c>
      <c r="B105" s="302">
        <f>SUM(B103:B104)</f>
        <v>4.0723130127458838</v>
      </c>
      <c r="C105" s="299" t="str">
        <f>CONCATENATE("(",ROUND((B105/$H105)*100,1),")")</f>
        <v>(94.6)</v>
      </c>
      <c r="D105" s="302">
        <f>SUM(D103:D104)</f>
        <v>0.18252480121377723</v>
      </c>
      <c r="E105" s="299" t="str">
        <f>CONCATENATE("(",ROUND((D105/$H105)*100,1),")")</f>
        <v>(4.2)</v>
      </c>
      <c r="F105" s="302">
        <f>SUM(F103:F104)</f>
        <v>4.9162186040336814E-2</v>
      </c>
      <c r="G105" s="299" t="str">
        <f>CONCATENATE("(",ROUND((F105/$H105)*100,1),")")</f>
        <v>(1.1)</v>
      </c>
      <c r="H105" s="302">
        <f>SUM(H103:H104)</f>
        <v>4.3039999999999976</v>
      </c>
      <c r="I105" s="299" t="str">
        <f>CONCATENATE("(",ROUND((H105/$H105)*100,1),")")</f>
        <v>(100)</v>
      </c>
      <c r="K105" s="302">
        <f t="shared" si="92"/>
        <v>0.12014994320164618</v>
      </c>
      <c r="L105" s="302">
        <f t="shared" si="93"/>
        <v>3.4666587783942493E-2</v>
      </c>
      <c r="M105" s="302">
        <f t="shared" si="94"/>
        <v>4.1834690144082892E-3</v>
      </c>
      <c r="N105" s="302">
        <f t="shared" si="95"/>
        <v>0.15899999999999698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13.236765252099127</v>
      </c>
      <c r="C114" s="299" t="str">
        <f>CONCATENATE("(",ROUND((B114/$H116)*100,1),")")</f>
        <v>(79.6)</v>
      </c>
      <c r="D114" s="302">
        <f>'Ind T6'!M45</f>
        <v>0.32489875072557428</v>
      </c>
      <c r="E114" s="299" t="str">
        <f>CONCATENATE("(",ROUND((D114/$H116)*100,1),")")</f>
        <v>(2)</v>
      </c>
      <c r="F114" s="302">
        <f>'Ind T6'!N45</f>
        <v>8.9689096128725998E-4</v>
      </c>
      <c r="G114" s="299" t="str">
        <f>CONCATENATE("(",ROUND((F114/$H116)*100,1),")")</f>
        <v>(0)</v>
      </c>
      <c r="H114" s="302">
        <f>SUM(B114,D114,F114)</f>
        <v>13.562560893785991</v>
      </c>
      <c r="I114" s="299" t="str">
        <f>CONCATENATE("(",ROUND((H114/$H116)*100,1),")")</f>
        <v>(81.5)</v>
      </c>
      <c r="K114" s="302">
        <f>B119-B114</f>
        <v>-0.30995745759526905</v>
      </c>
      <c r="L114" s="302">
        <f>D119-D114</f>
        <v>-8.8130384501527437E-3</v>
      </c>
      <c r="M114" s="302">
        <f>F119-F114</f>
        <v>1.7973618380120559E-5</v>
      </c>
      <c r="N114" s="302">
        <f>SUM(K114:M114)</f>
        <v>-0.31875252242704166</v>
      </c>
    </row>
    <row r="115" spans="1:14" x14ac:dyDescent="0.2">
      <c r="A115" s="282" t="s">
        <v>365</v>
      </c>
      <c r="B115" s="302">
        <f>'Ind T6'!L44</f>
        <v>2.3807970567012835</v>
      </c>
      <c r="C115" s="299" t="str">
        <f>CONCATENATE("(",ROUND((B115/$H116)*100,1),")")</f>
        <v>(14.3)</v>
      </c>
      <c r="D115" s="302">
        <f>'Ind T6'!M44</f>
        <v>0.51907564384369531</v>
      </c>
      <c r="E115" s="299" t="str">
        <f>CONCATENATE("(",ROUND((D115/$H116)*100,1),")")</f>
        <v>(3.1)</v>
      </c>
      <c r="F115" s="302">
        <f>'Ind T6'!N44</f>
        <v>0.17556640566900683</v>
      </c>
      <c r="G115" s="299" t="str">
        <f>CONCATENATE("(",ROUND((F115/$H116)*100,1),")")</f>
        <v>(1.1)</v>
      </c>
      <c r="H115" s="302">
        <f t="shared" ref="H115" si="96">SUM(B115,D115,F115)</f>
        <v>3.0754391062139854</v>
      </c>
      <c r="I115" s="299" t="str">
        <f>CONCATENATE("(",ROUND((H115/$H116)*100,1),")")</f>
        <v>(18.5)</v>
      </c>
      <c r="K115" s="302">
        <f t="shared" ref="K115:K116" si="97">B120-B115</f>
        <v>-3.622785509762716E-2</v>
      </c>
      <c r="L115" s="302">
        <f t="shared" ref="L115:L116" si="98">D120-D115</f>
        <v>-1.0868369815068113E-2</v>
      </c>
      <c r="M115" s="302">
        <f t="shared" ref="M115:M116" si="99">F120-F115</f>
        <v>-1.6151252660257298E-2</v>
      </c>
      <c r="N115" s="302">
        <f t="shared" ref="N115:N116" si="100">SUM(K115:M115)</f>
        <v>-6.3247477572952571E-2</v>
      </c>
    </row>
    <row r="116" spans="1:14" x14ac:dyDescent="0.2">
      <c r="A116" s="282" t="s">
        <v>363</v>
      </c>
      <c r="B116" s="302">
        <f>SUM(B114:B115)</f>
        <v>15.617562308800411</v>
      </c>
      <c r="C116" s="299" t="str">
        <f>CONCATENATE("(",ROUND((B116/$H116)*100,1),")")</f>
        <v>(93.9)</v>
      </c>
      <c r="D116" s="302">
        <f>SUM(D114:D115)</f>
        <v>0.84397439456926959</v>
      </c>
      <c r="E116" s="299" t="str">
        <f>CONCATENATE("(",ROUND((D116/$H116)*100,1),")")</f>
        <v>(5.1)</v>
      </c>
      <c r="F116" s="302">
        <f>SUM(F114:F115)</f>
        <v>0.17646329663029409</v>
      </c>
      <c r="G116" s="299" t="str">
        <f>CONCATENATE("(",ROUND((F116/$H116)*100,1),")")</f>
        <v>(1.1)</v>
      </c>
      <c r="H116" s="302">
        <f>SUM(H114:H115)</f>
        <v>16.637999999999977</v>
      </c>
      <c r="I116" s="299" t="str">
        <f>CONCATENATE("(",ROUND((H116/$H116)*100,1),")")</f>
        <v>(100)</v>
      </c>
      <c r="K116" s="302">
        <f t="shared" si="97"/>
        <v>-0.34618531269289576</v>
      </c>
      <c r="L116" s="302">
        <f t="shared" si="98"/>
        <v>-1.9681408265220912E-2</v>
      </c>
      <c r="M116" s="302">
        <f t="shared" si="99"/>
        <v>-1.6133279041877169E-2</v>
      </c>
      <c r="N116" s="302">
        <f t="shared" si="100"/>
        <v>-0.38199999999999384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12.926807794503858</v>
      </c>
      <c r="C119" s="299" t="str">
        <f>CONCATENATE("(",ROUND((B119/$H121)*100,1),")")</f>
        <v>(79.5)</v>
      </c>
      <c r="D119" s="302">
        <f>'Ind T6'!R45</f>
        <v>0.31608571227542154</v>
      </c>
      <c r="E119" s="299" t="str">
        <f>CONCATENATE("(",ROUND((D119/$H121)*100,1),")")</f>
        <v>(1.9)</v>
      </c>
      <c r="F119" s="302">
        <f>'Ind T6'!S45</f>
        <v>9.1486457966738054E-4</v>
      </c>
      <c r="G119" s="299" t="str">
        <f>CONCATENATE("(",ROUND((F119/$H121)*100,1),")")</f>
        <v>(0)</v>
      </c>
      <c r="H119" s="302">
        <f>SUM(B119,D119,F119)</f>
        <v>13.243808371358949</v>
      </c>
      <c r="I119" s="299" t="str">
        <f>CONCATENATE("(",ROUND((H119/$H121)*100,1),")")</f>
        <v>(81.5)</v>
      </c>
      <c r="K119" s="302">
        <f>B124-B119</f>
        <v>-1.1808792756635782</v>
      </c>
      <c r="L119" s="302">
        <f>D124-D119</f>
        <v>-2.5085070978690061E-2</v>
      </c>
      <c r="M119" s="302">
        <f>F124-F119</f>
        <v>1.4107938440575105E-5</v>
      </c>
      <c r="N119" s="302">
        <f>SUM(K119:M119)</f>
        <v>-1.2059502387038277</v>
      </c>
    </row>
    <row r="120" spans="1:14" x14ac:dyDescent="0.2">
      <c r="A120" s="282" t="s">
        <v>365</v>
      </c>
      <c r="B120" s="302">
        <f>'Ind T6'!Q44</f>
        <v>2.3445692016036563</v>
      </c>
      <c r="C120" s="299" t="str">
        <f>CONCATENATE("(",ROUND((B120/$H121)*100,1),")")</f>
        <v>(14.4)</v>
      </c>
      <c r="D120" s="302">
        <f>'Ind T6'!R44</f>
        <v>0.5082072740286272</v>
      </c>
      <c r="E120" s="299" t="str">
        <f>CONCATENATE("(",ROUND((D120/$H121)*100,1),")")</f>
        <v>(3.1)</v>
      </c>
      <c r="F120" s="302">
        <f>'Ind T6'!S44</f>
        <v>0.15941515300874953</v>
      </c>
      <c r="G120" s="299" t="str">
        <f>CONCATENATE("(",ROUND((F120/$H121)*100,1),")")</f>
        <v>(1)</v>
      </c>
      <c r="H120" s="302">
        <f t="shared" ref="H120" si="101">SUM(B120,D120,F120)</f>
        <v>3.0121916286410331</v>
      </c>
      <c r="I120" s="299" t="str">
        <f>CONCATENATE("(",ROUND((H120/$H121)*100,1),")")</f>
        <v>(18.5)</v>
      </c>
      <c r="K120" s="302">
        <f t="shared" ref="K120:K121" si="102">B125-B120</f>
        <v>-0.14847816874182485</v>
      </c>
      <c r="L120" s="302">
        <f t="shared" ref="L120:L121" si="103">D125-D120</f>
        <v>-3.6521477946103498E-2</v>
      </c>
      <c r="M120" s="302">
        <f t="shared" ref="M120:M121" si="104">F125-F120</f>
        <v>-1.7050114608198969E-2</v>
      </c>
      <c r="N120" s="302">
        <f t="shared" ref="N120:N121" si="105">SUM(K120:M120)</f>
        <v>-0.20204976129612731</v>
      </c>
    </row>
    <row r="121" spans="1:14" x14ac:dyDescent="0.2">
      <c r="A121" s="282" t="s">
        <v>363</v>
      </c>
      <c r="B121" s="302">
        <f>SUM(B119:B120)</f>
        <v>15.271376996107515</v>
      </c>
      <c r="C121" s="299" t="str">
        <f>CONCATENATE("(",ROUND((B121/$H121)*100,1),")")</f>
        <v>(93.9)</v>
      </c>
      <c r="D121" s="302">
        <f>SUM(D119:D120)</f>
        <v>0.82429298630404868</v>
      </c>
      <c r="E121" s="299" t="str">
        <f>CONCATENATE("(",ROUND((D121/$H121)*100,1),")")</f>
        <v>(5.1)</v>
      </c>
      <c r="F121" s="302">
        <f>SUM(F119:F120)</f>
        <v>0.16033001758841692</v>
      </c>
      <c r="G121" s="299" t="str">
        <f>CONCATENATE("(",ROUND((F121/$H121)*100,1),")")</f>
        <v>(1)</v>
      </c>
      <c r="H121" s="302">
        <f>SUM(H119:H120)</f>
        <v>16.255999999999982</v>
      </c>
      <c r="I121" s="299" t="str">
        <f>CONCATENATE("(",ROUND((H121/$H121)*100,1),")")</f>
        <v>(100)</v>
      </c>
      <c r="K121" s="302">
        <f t="shared" si="102"/>
        <v>-1.329357444405403</v>
      </c>
      <c r="L121" s="302">
        <f t="shared" si="103"/>
        <v>-6.1606548924793447E-2</v>
      </c>
      <c r="M121" s="302">
        <f t="shared" si="104"/>
        <v>-1.7036006669758408E-2</v>
      </c>
      <c r="N121" s="302">
        <f t="shared" si="105"/>
        <v>-1.4079999999999548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11.74592851884028</v>
      </c>
      <c r="C124" s="299" t="str">
        <f>CONCATENATE("(",ROUND((B124/$H126)*100,1),")")</f>
        <v>(79.1)</v>
      </c>
      <c r="D124" s="302">
        <f>'Ind T6'!W45</f>
        <v>0.29100064129673148</v>
      </c>
      <c r="E124" s="299" t="str">
        <f>CONCATENATE("(",ROUND((D124/$H126)*100,1),")")</f>
        <v>(2)</v>
      </c>
      <c r="F124" s="302">
        <f>'Ind T6'!X45</f>
        <v>9.2897251810795565E-4</v>
      </c>
      <c r="G124" s="299" t="str">
        <f>CONCATENATE("(",ROUND((F124/$H126)*100,1),")")</f>
        <v>(0)</v>
      </c>
      <c r="H124" s="302">
        <f>SUM(B124,D124,F124)</f>
        <v>12.037858132655121</v>
      </c>
      <c r="I124" s="299" t="str">
        <f>CONCATENATE("(",ROUND((H124/$H126)*100,1),")")</f>
        <v>(81.1)</v>
      </c>
      <c r="K124" s="302">
        <f>B124-B114</f>
        <v>-1.4908367332588472</v>
      </c>
      <c r="L124" s="302">
        <f>D124-D114</f>
        <v>-3.3898109428842804E-2</v>
      </c>
      <c r="M124" s="302">
        <f>F124-F114</f>
        <v>3.2081556820695665E-5</v>
      </c>
      <c r="N124" s="302">
        <f>SUM(K124:M124)</f>
        <v>-1.5247027611308694</v>
      </c>
    </row>
    <row r="125" spans="1:14" x14ac:dyDescent="0.2">
      <c r="A125" s="282" t="s">
        <v>365</v>
      </c>
      <c r="B125" s="302">
        <f>'Ind T6'!V44</f>
        <v>2.1960910328618315</v>
      </c>
      <c r="C125" s="299" t="str">
        <f>CONCATENATE("(",ROUND((B125/$H126)*100,1),")")</f>
        <v>(14.8)</v>
      </c>
      <c r="D125" s="302">
        <f>'Ind T6'!W44</f>
        <v>0.4716857960825237</v>
      </c>
      <c r="E125" s="299" t="str">
        <f>CONCATENATE("(",ROUND((D125/$H126)*100,1),")")</f>
        <v>(3.2)</v>
      </c>
      <c r="F125" s="302">
        <f>'Ind T6'!X44</f>
        <v>0.14236503840055056</v>
      </c>
      <c r="G125" s="299" t="str">
        <f>CONCATENATE("(",ROUND((F125/$H126)*100,1),")")</f>
        <v>(1)</v>
      </c>
      <c r="H125" s="302">
        <f t="shared" ref="H125" si="106">SUM(B125,D125,F125)</f>
        <v>2.8101418673449059</v>
      </c>
      <c r="I125" s="299" t="str">
        <f>CONCATENATE("(",ROUND((H125/$H126)*100,1),")")</f>
        <v>(18.9)</v>
      </c>
      <c r="K125" s="302">
        <f t="shared" ref="K125:K126" si="107">B125-B115</f>
        <v>-0.184706023839452</v>
      </c>
      <c r="L125" s="302">
        <f t="shared" ref="L125:L126" si="108">D125-D115</f>
        <v>-4.7389847761171611E-2</v>
      </c>
      <c r="M125" s="302">
        <f t="shared" ref="M125:M126" si="109">F125-F115</f>
        <v>-3.3201367268456267E-2</v>
      </c>
      <c r="N125" s="302">
        <f t="shared" ref="N125:N126" si="110">SUM(K125:M125)</f>
        <v>-0.26529723886907985</v>
      </c>
    </row>
    <row r="126" spans="1:14" x14ac:dyDescent="0.2">
      <c r="A126" s="282" t="s">
        <v>363</v>
      </c>
      <c r="B126" s="302">
        <f>SUM(B124:B125)</f>
        <v>13.942019551702112</v>
      </c>
      <c r="C126" s="299" t="str">
        <f>CONCATENATE("(",ROUND((B126/$H126)*100,1),")")</f>
        <v>(93.9)</v>
      </c>
      <c r="D126" s="302">
        <f>SUM(D124:D125)</f>
        <v>0.76268643737925523</v>
      </c>
      <c r="E126" s="299" t="str">
        <f>CONCATENATE("(",ROUND((D126/$H126)*100,1),")")</f>
        <v>(5.1)</v>
      </c>
      <c r="F126" s="302">
        <f>SUM(F124:F125)</f>
        <v>0.14329401091865851</v>
      </c>
      <c r="G126" s="299" t="str">
        <f>CONCATENATE("(",ROUND((F126/$H126)*100,1),")")</f>
        <v>(1)</v>
      </c>
      <c r="H126" s="302">
        <f>SUM(H124:H125)</f>
        <v>14.848000000000027</v>
      </c>
      <c r="I126" s="299" t="str">
        <f>CONCATENATE("(",ROUND((H126/$H126)*100,1),")")</f>
        <v>(100)</v>
      </c>
      <c r="K126" s="302">
        <f t="shared" si="107"/>
        <v>-1.6755427570982988</v>
      </c>
      <c r="L126" s="302">
        <f t="shared" si="108"/>
        <v>-8.1287957190014359E-2</v>
      </c>
      <c r="M126" s="302">
        <f t="shared" si="109"/>
        <v>-3.3169285711635577E-2</v>
      </c>
      <c r="N126" s="302">
        <f t="shared" si="110"/>
        <v>-1.789999999999949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1.5902342940886238</v>
      </c>
      <c r="C135" s="299" t="str">
        <f>CONCATENATE("(",ROUND((B135/$H137)*100,1),")")</f>
        <v>(62.7)</v>
      </c>
      <c r="D135" s="302">
        <f>'Ind T6'!M54</f>
        <v>2.1556619443215838E-2</v>
      </c>
      <c r="E135" s="299" t="str">
        <f>CONCATENATE("(",ROUND((D135/$H137)*100,1),")")</f>
        <v>(0.9)</v>
      </c>
      <c r="F135" s="302">
        <f>'Ind T6'!N54</f>
        <v>0.17740850024403984</v>
      </c>
      <c r="G135" s="299" t="str">
        <f>CONCATENATE("(",ROUND((F135/$H137)*100,1),")")</f>
        <v>(7)</v>
      </c>
      <c r="H135" s="302">
        <f>SUM(B135,D135,F135)</f>
        <v>1.7891994137758793</v>
      </c>
      <c r="I135" s="299" t="str">
        <f>CONCATENATE("(",ROUND((H135/$H137)*100,1),")")</f>
        <v>(70.6)</v>
      </c>
      <c r="K135" s="302">
        <f>B140-B135</f>
        <v>-4.5787090362695571E-2</v>
      </c>
      <c r="L135" s="302">
        <f>D140-D135</f>
        <v>-1.6742703265848133E-4</v>
      </c>
      <c r="M135" s="302">
        <f>F140-F135</f>
        <v>-3.3447275194407322E-3</v>
      </c>
      <c r="N135" s="302">
        <f>SUM(K135:M135)</f>
        <v>-4.9299244914794788E-2</v>
      </c>
    </row>
    <row r="136" spans="1:14" x14ac:dyDescent="0.2">
      <c r="A136" s="282" t="s">
        <v>365</v>
      </c>
      <c r="B136" s="302">
        <f>'Ind T6'!L53</f>
        <v>0.59342647777126734</v>
      </c>
      <c r="C136" s="299" t="str">
        <f>CONCATENATE("(",ROUND((B136/$H137)*100,1),")")</f>
        <v>(23.4)</v>
      </c>
      <c r="D136" s="302">
        <f>'Ind T6'!M53</f>
        <v>0.15337410845285132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0.74680058622411871</v>
      </c>
      <c r="I136" s="299" t="str">
        <f>CONCATENATE("(",ROUND((H136/$H137)*100,1),")")</f>
        <v>(29.4)</v>
      </c>
      <c r="K136" s="302">
        <f t="shared" ref="K136:K137" si="112">B141-B136</f>
        <v>-8.0509935112057507E-3</v>
      </c>
      <c r="L136" s="302">
        <f t="shared" ref="L136:L137" si="113">D141-D136</f>
        <v>-3.6497615739976286E-3</v>
      </c>
      <c r="M136" s="302">
        <f t="shared" ref="M136:M137" si="114">F141-F136</f>
        <v>0</v>
      </c>
      <c r="N136" s="302">
        <f t="shared" ref="N136:N137" si="115">SUM(K136:M136)</f>
        <v>-1.1700755085203379E-2</v>
      </c>
    </row>
    <row r="137" spans="1:14" x14ac:dyDescent="0.2">
      <c r="A137" s="282" t="s">
        <v>363</v>
      </c>
      <c r="B137" s="302">
        <f>SUM(B135:B136)</f>
        <v>2.1836607718598913</v>
      </c>
      <c r="C137" s="299" t="str">
        <f>CONCATENATE("(",ROUND((B137/$H137)*100,1),")")</f>
        <v>(86.1)</v>
      </c>
      <c r="D137" s="302">
        <f>SUM(D135:D136)</f>
        <v>0.17493072789606717</v>
      </c>
      <c r="E137" s="299" t="str">
        <f>CONCATENATE("(",ROUND((D137/$H137)*100,1),")")</f>
        <v>(6.9)</v>
      </c>
      <c r="F137" s="302">
        <f>SUM(F135:F136)</f>
        <v>0.17740850024403984</v>
      </c>
      <c r="G137" s="299" t="str">
        <f>CONCATENATE("(",ROUND((F137/$H137)*100,1),")")</f>
        <v>(7)</v>
      </c>
      <c r="H137" s="302">
        <f>SUM(H135:H136)</f>
        <v>2.5359999999999978</v>
      </c>
      <c r="I137" s="299" t="str">
        <f>CONCATENATE("(",ROUND((H137/$H137)*100,1),")")</f>
        <v>(100)</v>
      </c>
      <c r="K137" s="302">
        <f t="shared" si="112"/>
        <v>-5.3838083873901432E-2</v>
      </c>
      <c r="L137" s="302">
        <f t="shared" si="113"/>
        <v>-3.8171886066561134E-3</v>
      </c>
      <c r="M137" s="302">
        <f t="shared" si="114"/>
        <v>-3.3447275194407322E-3</v>
      </c>
      <c r="N137" s="302">
        <f t="shared" si="115"/>
        <v>-6.0999999999998278E-2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1.5444472037259283</v>
      </c>
      <c r="C140" s="299" t="str">
        <f>CONCATENATE("(",ROUND((B140/$H142)*100,1),")")</f>
        <v>(62.4)</v>
      </c>
      <c r="D140" s="302">
        <f>'Ind T6'!R54</f>
        <v>2.1389192410557357E-2</v>
      </c>
      <c r="E140" s="299" t="str">
        <f>CONCATENATE("(",ROUND((D140/$H142)*100,1),")")</f>
        <v>(0.9)</v>
      </c>
      <c r="F140" s="302">
        <f>'Ind T6'!S54</f>
        <v>0.17406377272459911</v>
      </c>
      <c r="G140" s="299" t="str">
        <f>CONCATENATE("(",ROUND((F140/$H142)*100,1),")")</f>
        <v>(7)</v>
      </c>
      <c r="H140" s="302">
        <f>SUM(B140,D140,F140)</f>
        <v>1.7399001688610847</v>
      </c>
      <c r="I140" s="299" t="str">
        <f>CONCATENATE("(",ROUND((H140/$H142)*100,1),")")</f>
        <v>(70.3)</v>
      </c>
      <c r="K140" s="302">
        <f>B145-B140</f>
        <v>1.8466443730422721E-3</v>
      </c>
      <c r="L140" s="302">
        <f>D145-D140</f>
        <v>1.070396162910419E-3</v>
      </c>
      <c r="M140" s="302">
        <f>F145-F140</f>
        <v>4.3923060536826541E-3</v>
      </c>
      <c r="N140" s="302">
        <f>SUM(K140:M140)</f>
        <v>7.3093465896353453E-3</v>
      </c>
    </row>
    <row r="141" spans="1:14" x14ac:dyDescent="0.2">
      <c r="A141" s="282" t="s">
        <v>365</v>
      </c>
      <c r="B141" s="302">
        <f>'Ind T6'!Q53</f>
        <v>0.58537548426006158</v>
      </c>
      <c r="C141" s="299" t="str">
        <f>CONCATENATE("(",ROUND((B141/$H142)*100,1),")")</f>
        <v>(23.7)</v>
      </c>
      <c r="D141" s="302">
        <f>'Ind T6'!R53</f>
        <v>0.14972434687885369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0.73509983113891531</v>
      </c>
      <c r="I141" s="299" t="str">
        <f>CONCATENATE("(",ROUND((H141/$H142)*100,1),")")</f>
        <v>(29.7)</v>
      </c>
      <c r="K141" s="302">
        <f t="shared" ref="K141:K142" si="117">B146-B141</f>
        <v>1.9568651453534813E-2</v>
      </c>
      <c r="L141" s="302">
        <f t="shared" ref="L141:L142" si="118">D146-D141</f>
        <v>2.1220019568322646E-3</v>
      </c>
      <c r="M141" s="302">
        <f t="shared" ref="M141:M142" si="119">F146-F141</f>
        <v>0</v>
      </c>
      <c r="N141" s="302">
        <f t="shared" ref="N141:N142" si="120">SUM(K141:M141)</f>
        <v>2.1690653410367078E-2</v>
      </c>
    </row>
    <row r="142" spans="1:14" x14ac:dyDescent="0.2">
      <c r="A142" s="282" t="s">
        <v>363</v>
      </c>
      <c r="B142" s="302">
        <f>SUM(B140:B141)</f>
        <v>2.1298226879859898</v>
      </c>
      <c r="C142" s="299" t="str">
        <f>CONCATENATE("(",ROUND((B142/$H142)*100,1),")")</f>
        <v>(86.1)</v>
      </c>
      <c r="D142" s="302">
        <f>SUM(D140:D141)</f>
        <v>0.17111353928941106</v>
      </c>
      <c r="E142" s="299" t="str">
        <f>CONCATENATE("(",ROUND((D142/$H142)*100,1),")")</f>
        <v>(6.9)</v>
      </c>
      <c r="F142" s="302">
        <f>SUM(F140:F141)</f>
        <v>0.17406377272459911</v>
      </c>
      <c r="G142" s="299" t="str">
        <f>CONCATENATE("(",ROUND((F142/$H142)*100,1),")")</f>
        <v>(7)</v>
      </c>
      <c r="H142" s="302">
        <f>SUM(H140:H141)</f>
        <v>2.4750000000000001</v>
      </c>
      <c r="I142" s="299" t="str">
        <f>CONCATENATE("(",ROUND((H142/$H142)*100,1),")")</f>
        <v>(100)</v>
      </c>
      <c r="K142" s="302">
        <f t="shared" si="117"/>
        <v>2.1415295826577196E-2</v>
      </c>
      <c r="L142" s="302">
        <f t="shared" si="118"/>
        <v>3.1923981197426732E-3</v>
      </c>
      <c r="M142" s="302">
        <f t="shared" si="119"/>
        <v>4.3923060536826541E-3</v>
      </c>
      <c r="N142" s="302">
        <f t="shared" si="120"/>
        <v>2.9000000000002524E-2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1.5462938480989705</v>
      </c>
      <c r="C145" s="299" t="str">
        <f>CONCATENATE("(",ROUND((B145/$H147)*100,1),")")</f>
        <v>(61.8)</v>
      </c>
      <c r="D145" s="302">
        <f>'Ind T6'!W54</f>
        <v>2.2459588573467776E-2</v>
      </c>
      <c r="E145" s="299" t="str">
        <f>CONCATENATE("(",ROUND((D145/$H147)*100,1),")")</f>
        <v>(0.9)</v>
      </c>
      <c r="F145" s="302">
        <f>'Ind T6'!X54</f>
        <v>0.17845607877828176</v>
      </c>
      <c r="G145" s="299" t="str">
        <f>CONCATENATE("(",ROUND((F145/$H147)*100,1),")")</f>
        <v>(7.1)</v>
      </c>
      <c r="H145" s="302">
        <f>SUM(B145,D145,F145)</f>
        <v>1.7472095154507201</v>
      </c>
      <c r="I145" s="299" t="str">
        <f>CONCATENATE("(",ROUND((H145/$H147)*100,1),")")</f>
        <v>(69.8)</v>
      </c>
      <c r="K145" s="302">
        <f>B145-B135</f>
        <v>-4.3940445989653298E-2</v>
      </c>
      <c r="L145" s="302">
        <f>D145-D135</f>
        <v>9.029691302519377E-4</v>
      </c>
      <c r="M145" s="302">
        <f>F145-F135</f>
        <v>1.0475785342419219E-3</v>
      </c>
      <c r="N145" s="302">
        <f>SUM(K145:M145)</f>
        <v>-4.1989898325159439E-2</v>
      </c>
    </row>
    <row r="146" spans="1:14" x14ac:dyDescent="0.2">
      <c r="A146" s="282" t="s">
        <v>365</v>
      </c>
      <c r="B146" s="302">
        <f>'Ind T6'!V53</f>
        <v>0.6049441357135964</v>
      </c>
      <c r="C146" s="299" t="str">
        <f>CONCATENATE("(",ROUND((B146/$H147)*100,1),")")</f>
        <v>(24.2)</v>
      </c>
      <c r="D146" s="302">
        <f>'Ind T6'!W53</f>
        <v>0.15184634883568596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0.75679048454928233</v>
      </c>
      <c r="I146" s="299" t="str">
        <f>CONCATENATE("(",ROUND((H146/$H147)*100,1),")")</f>
        <v>(30.2)</v>
      </c>
      <c r="K146" s="302">
        <f t="shared" ref="K146:K147" si="122">B146-B136</f>
        <v>1.1517657942329063E-2</v>
      </c>
      <c r="L146" s="302">
        <f t="shared" ref="L146:L147" si="123">D146-D136</f>
        <v>-1.527759617165364E-3</v>
      </c>
      <c r="M146" s="302">
        <f t="shared" ref="M146:M147" si="124">F146-F136</f>
        <v>0</v>
      </c>
      <c r="N146" s="302">
        <f t="shared" ref="N146:N147" si="125">SUM(K146:M146)</f>
        <v>9.9898983251636986E-3</v>
      </c>
    </row>
    <row r="147" spans="1:14" x14ac:dyDescent="0.2">
      <c r="A147" s="282" t="s">
        <v>363</v>
      </c>
      <c r="B147" s="302">
        <f>SUM(B145:B146)</f>
        <v>2.151237983812567</v>
      </c>
      <c r="C147" s="299" t="str">
        <f>CONCATENATE("(",ROUND((B147/$H147)*100,1),")")</f>
        <v>(85.9)</v>
      </c>
      <c r="D147" s="302">
        <f>SUM(D145:D146)</f>
        <v>0.17430593740915373</v>
      </c>
      <c r="E147" s="299" t="str">
        <f>CONCATENATE("(",ROUND((D147/$H147)*100,1),")")</f>
        <v>(7)</v>
      </c>
      <c r="F147" s="302">
        <f>SUM(F145:F146)</f>
        <v>0.17845607877828176</v>
      </c>
      <c r="G147" s="299" t="str">
        <f>CONCATENATE("(",ROUND((F147/$H147)*100,1),")")</f>
        <v>(7.1)</v>
      </c>
      <c r="H147" s="302">
        <f>SUM(H145:H146)</f>
        <v>2.5040000000000022</v>
      </c>
      <c r="I147" s="299" t="str">
        <f>CONCATENATE("(",ROUND((H147/$H147)*100,1),")")</f>
        <v>(100)</v>
      </c>
      <c r="K147" s="302">
        <f t="shared" si="122"/>
        <v>-3.2422788047324236E-2</v>
      </c>
      <c r="L147" s="302">
        <f t="shared" si="123"/>
        <v>-6.2479048691344019E-4</v>
      </c>
      <c r="M147" s="302">
        <f t="shared" si="124"/>
        <v>1.0475785342419219E-3</v>
      </c>
      <c r="N147" s="302">
        <f t="shared" si="125"/>
        <v>-3.1999999999995754E-2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1.3118354430404771</v>
      </c>
      <c r="C156" s="299" t="str">
        <f>CONCATENATE("(",ROUND((B156/$H158)*100,1),")")</f>
        <v>(60.7)</v>
      </c>
      <c r="D156" s="302">
        <f>'Ind T6'!M63</f>
        <v>2.9335443038004047E-2</v>
      </c>
      <c r="E156" s="299" t="str">
        <f>CONCATENATE("(",ROUND((D156/$H158)*100,1),")")</f>
        <v>(1.4)</v>
      </c>
      <c r="F156" s="302">
        <f>'Ind T6'!N63</f>
        <v>0.23525316455456396</v>
      </c>
      <c r="G156" s="299" t="str">
        <f>CONCATENATE("(",ROUND((F156/$H158)*100,1),")")</f>
        <v>(10.9)</v>
      </c>
      <c r="H156" s="302">
        <f>SUM(B156,D156,F156)</f>
        <v>1.5764240506330449</v>
      </c>
      <c r="I156" s="299" t="str">
        <f>CONCATENATE("(",ROUND((H156/$H158)*100,1),")")</f>
        <v>(73)</v>
      </c>
      <c r="K156" s="302">
        <f>B161-B156</f>
        <v>5.6916297094510959E-2</v>
      </c>
      <c r="L156" s="302">
        <f>D161-D156</f>
        <v>1.9452994214705019E-3</v>
      </c>
      <c r="M156" s="302">
        <f>F161-F156</f>
        <v>3.0066962290856147E-3</v>
      </c>
      <c r="N156" s="302">
        <f>SUM(K156:M156)</f>
        <v>6.1868292745067076E-2</v>
      </c>
    </row>
    <row r="157" spans="1:14" x14ac:dyDescent="0.2">
      <c r="A157" s="282" t="s">
        <v>365</v>
      </c>
      <c r="B157" s="302">
        <f>'Ind T6'!L62</f>
        <v>0.34433544303677888</v>
      </c>
      <c r="C157" s="299" t="str">
        <f>CONCATENATE("(",ROUND((B157/$H158)*100,1),")")</f>
        <v>(15.9)</v>
      </c>
      <c r="D157" s="302">
        <f>'Ind T6'!M62</f>
        <v>0.21645569620363075</v>
      </c>
      <c r="E157" s="299" t="str">
        <f>CONCATENATE("(",ROUND((D157/$H158)*100,1),")")</f>
        <v>(10)</v>
      </c>
      <c r="F157" s="302">
        <f>'Ind T6'!N62</f>
        <v>2.2784810126543934E-2</v>
      </c>
      <c r="G157" s="299" t="str">
        <f>CONCATENATE("(",ROUND((F157/$H158)*100,1),")")</f>
        <v>(1.1)</v>
      </c>
      <c r="H157" s="302">
        <f t="shared" ref="H157" si="126">SUM(B157,D157,F157)</f>
        <v>0.58357594936695367</v>
      </c>
      <c r="I157" s="299" t="str">
        <f>CONCATENATE("(",ROUND((H157/$H158)*100,1),")")</f>
        <v>(27)</v>
      </c>
      <c r="K157" s="302">
        <f t="shared" ref="K157:K158" si="127">B162-B157</f>
        <v>3.1618153257489234E-2</v>
      </c>
      <c r="L157" s="302">
        <f t="shared" ref="L157:L158" si="128">D162-D157</f>
        <v>1.3618549738807495E-2</v>
      </c>
      <c r="M157" s="302">
        <f t="shared" ref="M157:M158" si="129">F162-F157</f>
        <v>8.9500425863788327E-4</v>
      </c>
      <c r="N157" s="302">
        <f t="shared" ref="N157:N158" si="130">SUM(K157:M157)</f>
        <v>4.6131707254934609E-2</v>
      </c>
    </row>
    <row r="158" spans="1:14" x14ac:dyDescent="0.2">
      <c r="A158" s="282" t="s">
        <v>363</v>
      </c>
      <c r="B158" s="302">
        <f>SUM(B156:B157)</f>
        <v>1.6561708860772559</v>
      </c>
      <c r="C158" s="299" t="str">
        <f>CONCATENATE("(",ROUND((B158/$H158)*100,1),")")</f>
        <v>(76.7)</v>
      </c>
      <c r="D158" s="302">
        <f>SUM(D156:D157)</f>
        <v>0.24579113924163482</v>
      </c>
      <c r="E158" s="299" t="str">
        <f>CONCATENATE("(",ROUND((D158/$H158)*100,1),")")</f>
        <v>(11.4)</v>
      </c>
      <c r="F158" s="302">
        <f>SUM(F156:F157)</f>
        <v>0.2580379746811079</v>
      </c>
      <c r="G158" s="299" t="str">
        <f>CONCATENATE("(",ROUND((F158/$H158)*100,1),")")</f>
        <v>(11.9)</v>
      </c>
      <c r="H158" s="302">
        <f>SUM(H156:H157)</f>
        <v>2.1599999999999984</v>
      </c>
      <c r="I158" s="299" t="str">
        <f>CONCATENATE("(",ROUND((H158/$H158)*100,1),")")</f>
        <v>(100)</v>
      </c>
      <c r="K158" s="302">
        <f t="shared" si="127"/>
        <v>8.8534450352000249E-2</v>
      </c>
      <c r="L158" s="302">
        <f t="shared" si="128"/>
        <v>1.5563849160277976E-2</v>
      </c>
      <c r="M158" s="302">
        <f t="shared" si="129"/>
        <v>3.9017004877234807E-3</v>
      </c>
      <c r="N158" s="302">
        <f t="shared" si="130"/>
        <v>0.10800000000000171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1.368751740134988</v>
      </c>
      <c r="C161" s="299" t="str">
        <f>CONCATENATE("(",ROUND((B161/$H163)*100,1),")")</f>
        <v>(60.4)</v>
      </c>
      <c r="D161" s="302">
        <f>'Ind T6'!R63</f>
        <v>3.1280742459474549E-2</v>
      </c>
      <c r="E161" s="299" t="str">
        <f>CONCATENATE("(",ROUND((D161/$H163)*100,1),")")</f>
        <v>(1.4)</v>
      </c>
      <c r="F161" s="302">
        <f>'Ind T6'!S63</f>
        <v>0.23825986078364958</v>
      </c>
      <c r="G161" s="299" t="str">
        <f>CONCATENATE("(",ROUND((F161/$H163)*100,1),")")</f>
        <v>(10.5)</v>
      </c>
      <c r="H161" s="302">
        <f>SUM(B161,D161,F161)</f>
        <v>1.638292343378112</v>
      </c>
      <c r="I161" s="299" t="str">
        <f>CONCATENATE("(",ROUND((H161/$H163)*100,1),")")</f>
        <v>(72.2)</v>
      </c>
      <c r="K161" s="302">
        <f>B166-B161</f>
        <v>7.8293583144364076E-2</v>
      </c>
      <c r="L161" s="302">
        <f>D166-D161</f>
        <v>1.9461250859971121E-3</v>
      </c>
      <c r="M161" s="302">
        <f>F166-F161</f>
        <v>-1.7089505550386408E-3</v>
      </c>
      <c r="N161" s="302">
        <f>SUM(K161:M161)</f>
        <v>7.8530757675322554E-2</v>
      </c>
    </row>
    <row r="162" spans="1:14" x14ac:dyDescent="0.2">
      <c r="A162" s="282" t="s">
        <v>365</v>
      </c>
      <c r="B162" s="302">
        <f>'Ind T6'!Q62</f>
        <v>0.37595359629426811</v>
      </c>
      <c r="C162" s="299" t="str">
        <f>CONCATENATE("(",ROUND((B162/$H163)*100,1),")")</f>
        <v>(16.6)</v>
      </c>
      <c r="D162" s="302">
        <f>'Ind T6'!R62</f>
        <v>0.23007424594243825</v>
      </c>
      <c r="E162" s="299" t="str">
        <f>CONCATENATE("(",ROUND((D162/$H163)*100,1),")")</f>
        <v>(10.1)</v>
      </c>
      <c r="F162" s="302">
        <f>'Ind T6'!S62</f>
        <v>2.3679814385181817E-2</v>
      </c>
      <c r="G162" s="299" t="str">
        <f>CONCATENATE("(",ROUND((F162/$H163)*100,1),")")</f>
        <v>(1)</v>
      </c>
      <c r="H162" s="302">
        <f t="shared" ref="H162" si="131">SUM(B162,D162,F162)</f>
        <v>0.62970765662188821</v>
      </c>
      <c r="I162" s="299" t="str">
        <f>CONCATENATE("(",ROUND((H162/$H163)*100,1),")")</f>
        <v>(27.8)</v>
      </c>
      <c r="K162" s="302">
        <f t="shared" ref="K162:K163" si="132">B167-B162</f>
        <v>5.7824683690355649E-2</v>
      </c>
      <c r="L162" s="302">
        <f t="shared" ref="L162:L163" si="133">D167-D162</f>
        <v>2.232801394813072E-2</v>
      </c>
      <c r="M162" s="302">
        <f t="shared" ref="M162:M163" si="134">F167-F162</f>
        <v>1.3165446861874569E-3</v>
      </c>
      <c r="N162" s="302">
        <f t="shared" ref="N162:N163" si="135">SUM(K162:M162)</f>
        <v>8.1469242324673827E-2</v>
      </c>
    </row>
    <row r="163" spans="1:14" x14ac:dyDescent="0.2">
      <c r="A163" s="282" t="s">
        <v>363</v>
      </c>
      <c r="B163" s="302">
        <f>SUM(B161:B162)</f>
        <v>1.7447053364292562</v>
      </c>
      <c r="C163" s="299" t="str">
        <f>CONCATENATE("(",ROUND((B163/$H163)*100,1),")")</f>
        <v>(76.9)</v>
      </c>
      <c r="D163" s="302">
        <f>SUM(D161:D162)</f>
        <v>0.26135498840191279</v>
      </c>
      <c r="E163" s="299" t="str">
        <f>CONCATENATE("(",ROUND((D163/$H163)*100,1),")")</f>
        <v>(11.5)</v>
      </c>
      <c r="F163" s="302">
        <f>SUM(F161:F162)</f>
        <v>0.26193967516883138</v>
      </c>
      <c r="G163" s="299" t="str">
        <f>CONCATENATE("(",ROUND((F163/$H163)*100,1),")")</f>
        <v>(11.5)</v>
      </c>
      <c r="H163" s="302">
        <f>SUM(H161:H162)</f>
        <v>2.2680000000000002</v>
      </c>
      <c r="I163" s="299" t="str">
        <f>CONCATENATE("(",ROUND((H163/$H163)*100,1),")")</f>
        <v>(100)</v>
      </c>
      <c r="K163" s="302">
        <f t="shared" si="132"/>
        <v>0.13611826683471961</v>
      </c>
      <c r="L163" s="302">
        <f t="shared" si="133"/>
        <v>2.427413903412784E-2</v>
      </c>
      <c r="M163" s="302">
        <f t="shared" si="134"/>
        <v>-3.9240586885114226E-4</v>
      </c>
      <c r="N163" s="302">
        <f t="shared" si="135"/>
        <v>0.15999999999999631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1.4470453232793521</v>
      </c>
      <c r="C166" s="299" t="str">
        <f>CONCATENATE("(",ROUND((B166/$H168)*100,1),")")</f>
        <v>(59.6)</v>
      </c>
      <c r="D166" s="302">
        <f>'Ind T6'!W63</f>
        <v>3.3226867545471661E-2</v>
      </c>
      <c r="E166" s="299" t="str">
        <f>CONCATENATE("(",ROUND((D166/$H168)*100,1),")")</f>
        <v>(1.4)</v>
      </c>
      <c r="F166" s="302">
        <f>'Ind T6'!X63</f>
        <v>0.23655091022861094</v>
      </c>
      <c r="G166" s="299" t="str">
        <f>CONCATENATE("(",ROUND((F166/$H168)*100,1),")")</f>
        <v>(9.7)</v>
      </c>
      <c r="H166" s="302">
        <f>SUM(B166,D166,F166)</f>
        <v>1.7168231010534347</v>
      </c>
      <c r="I166" s="299" t="str">
        <f>CONCATENATE("(",ROUND((H166/$H168)*100,1),")")</f>
        <v>(70.7)</v>
      </c>
      <c r="K166" s="302">
        <f>B166-B156</f>
        <v>0.13520988023887504</v>
      </c>
      <c r="L166" s="302">
        <f>D166-D156</f>
        <v>3.891424507467614E-3</v>
      </c>
      <c r="M166" s="302">
        <f>F166-F156</f>
        <v>1.2977456740469739E-3</v>
      </c>
      <c r="N166" s="302">
        <f>SUM(K166:M166)</f>
        <v>0.14039905042038961</v>
      </c>
    </row>
    <row r="167" spans="1:14" x14ac:dyDescent="0.2">
      <c r="A167" s="282" t="s">
        <v>365</v>
      </c>
      <c r="B167" s="302">
        <f>'Ind T6'!V62</f>
        <v>0.43377827998462376</v>
      </c>
      <c r="C167" s="299" t="str">
        <f>CONCATENATE("(",ROUND((B167/$H168)*100,1),")")</f>
        <v>(17.9)</v>
      </c>
      <c r="D167" s="302">
        <f>'Ind T6'!W62</f>
        <v>0.25240225989056897</v>
      </c>
      <c r="E167" s="299" t="str">
        <f>CONCATENATE("(",ROUND((D167/$H168)*100,1),")")</f>
        <v>(10.4)</v>
      </c>
      <c r="F167" s="302">
        <f>'Ind T6'!X62</f>
        <v>2.4996359071369274E-2</v>
      </c>
      <c r="G167" s="299" t="str">
        <f>CONCATENATE("(",ROUND((F167/$H168)*100,1),")")</f>
        <v>(1)</v>
      </c>
      <c r="H167" s="302">
        <f t="shared" ref="H167" si="136">SUM(B167,D167,F167)</f>
        <v>0.71117689894656211</v>
      </c>
      <c r="I167" s="299" t="str">
        <f>CONCATENATE("(",ROUND((H167/$H168)*100,1),")")</f>
        <v>(29.3)</v>
      </c>
      <c r="K167" s="302">
        <f t="shared" ref="K167:K168" si="137">B167-B157</f>
        <v>8.9442836947844884E-2</v>
      </c>
      <c r="L167" s="302">
        <f t="shared" ref="L167:L168" si="138">D167-D157</f>
        <v>3.5946563686938215E-2</v>
      </c>
      <c r="M167" s="302">
        <f t="shared" ref="M167:M168" si="139">F167-F157</f>
        <v>2.2115489448253402E-3</v>
      </c>
      <c r="N167" s="302">
        <f t="shared" ref="N167:N168" si="140">SUM(K167:M167)</f>
        <v>0.12760094957960844</v>
      </c>
    </row>
    <row r="168" spans="1:14" x14ac:dyDescent="0.2">
      <c r="A168" s="282" t="s">
        <v>363</v>
      </c>
      <c r="B168" s="302">
        <f>SUM(B166:B167)</f>
        <v>1.8808236032639758</v>
      </c>
      <c r="C168" s="299" t="str">
        <f>CONCATENATE("(",ROUND((B168/$H168)*100,1),")")</f>
        <v>(77.5)</v>
      </c>
      <c r="D168" s="302">
        <f>SUM(D166:D167)</f>
        <v>0.28562912743604063</v>
      </c>
      <c r="E168" s="299" t="str">
        <f>CONCATENATE("(",ROUND((D168/$H168)*100,1),")")</f>
        <v>(11.8)</v>
      </c>
      <c r="F168" s="302">
        <f>SUM(F166:F167)</f>
        <v>0.26154726929998023</v>
      </c>
      <c r="G168" s="299" t="str">
        <f>CONCATENATE("(",ROUND((F168/$H168)*100,1),")")</f>
        <v>(10.8)</v>
      </c>
      <c r="H168" s="302">
        <f>SUM(H166:H167)</f>
        <v>2.4279999999999968</v>
      </c>
      <c r="I168" s="299" t="str">
        <f>CONCATENATE("(",ROUND((H168/$H168)*100,1),")")</f>
        <v>(100)</v>
      </c>
      <c r="K168" s="302">
        <f t="shared" si="137"/>
        <v>0.22465271718671986</v>
      </c>
      <c r="L168" s="302">
        <f t="shared" si="138"/>
        <v>3.9837988194405816E-2</v>
      </c>
      <c r="M168" s="302">
        <f t="shared" si="139"/>
        <v>3.5092946188723384E-3</v>
      </c>
      <c r="N168" s="302">
        <f t="shared" si="140"/>
        <v>0.26799999999999802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11.809524376991243</v>
      </c>
      <c r="C177" s="299" t="str">
        <f>CONCATENATE("(",ROUND((B177/$H179)*100,1),")")</f>
        <v>(55.2)</v>
      </c>
      <c r="D177" s="302">
        <f>'Ind T6'!M72</f>
        <v>0.56690912903334045</v>
      </c>
      <c r="E177" s="299" t="str">
        <f>CONCATENATE("(",ROUND((D177/$H179)*100,1),")")</f>
        <v>(2.7)</v>
      </c>
      <c r="F177" s="302">
        <f>'Ind T6'!N72</f>
        <v>6.212495185185877</v>
      </c>
      <c r="G177" s="299" t="str">
        <f>CONCATENATE("(",ROUND((F177/$H179)*100,1),")")</f>
        <v>(29)</v>
      </c>
      <c r="H177" s="302">
        <f>SUM(B177,D177,F177)</f>
        <v>18.588928691210462</v>
      </c>
      <c r="I177" s="299" t="str">
        <f>CONCATENATE("(",ROUND((H177/$H179)*100,1),")")</f>
        <v>(86.9)</v>
      </c>
      <c r="K177" s="302">
        <f>B182-B177</f>
        <v>-0.47189016864165723</v>
      </c>
      <c r="L177" s="302">
        <f>D182-D177</f>
        <v>-4.9276981932545594E-3</v>
      </c>
      <c r="M177" s="302">
        <f>F182-F177</f>
        <v>-0.11195724751232206</v>
      </c>
      <c r="N177" s="302">
        <f>SUM(K177:M177)</f>
        <v>-0.58877511434723384</v>
      </c>
    </row>
    <row r="178" spans="1:14" x14ac:dyDescent="0.2">
      <c r="A178" s="282" t="s">
        <v>365</v>
      </c>
      <c r="B178" s="302">
        <f>'Ind T6'!L71</f>
        <v>1.5816548204347254</v>
      </c>
      <c r="C178" s="299" t="str">
        <f>CONCATENATE("(",ROUND((B178/$H179)*100,1),")")</f>
        <v>(7.4)</v>
      </c>
      <c r="D178" s="302">
        <f>'Ind T6'!M71</f>
        <v>0.92814746111901303</v>
      </c>
      <c r="E178" s="299" t="str">
        <f>CONCATENATE("(",ROUND((D178/$H179)*100,1),")")</f>
        <v>(4.3)</v>
      </c>
      <c r="F178" s="302">
        <f>'Ind T6'!N71</f>
        <v>0.29226902723580883</v>
      </c>
      <c r="G178" s="299" t="str">
        <f>CONCATENATE("(",ROUND((F178/$H179)*100,1),")")</f>
        <v>(1.4)</v>
      </c>
      <c r="H178" s="302">
        <f t="shared" ref="H178" si="141">SUM(B178,D178,F178)</f>
        <v>2.802071308789547</v>
      </c>
      <c r="I178" s="299" t="str">
        <f>CONCATENATE("(",ROUND((H178/$H179)*100,1),")")</f>
        <v>(13.1)</v>
      </c>
      <c r="K178" s="302">
        <f t="shared" ref="K178:K179" si="142">B183-B178</f>
        <v>-3.7136318439809468E-2</v>
      </c>
      <c r="L178" s="302">
        <f t="shared" ref="L178:L179" si="143">D183-D178</f>
        <v>-1.5702996674752168E-2</v>
      </c>
      <c r="M178" s="302">
        <f t="shared" ref="M178:M179" si="144">F183-F178</f>
        <v>-5.3855705382086505E-3</v>
      </c>
      <c r="N178" s="302">
        <f t="shared" ref="N178:N179" si="145">SUM(K178:M178)</f>
        <v>-5.8224885652770286E-2</v>
      </c>
    </row>
    <row r="179" spans="1:14" x14ac:dyDescent="0.2">
      <c r="A179" s="282" t="s">
        <v>363</v>
      </c>
      <c r="B179" s="302">
        <f>SUM(B177:B178)</f>
        <v>13.391179197425968</v>
      </c>
      <c r="C179" s="299" t="str">
        <f>CONCATENATE("(",ROUND((B179/$H179)*100,1),")")</f>
        <v>(62.6)</v>
      </c>
      <c r="D179" s="302">
        <f>SUM(D177:D178)</f>
        <v>1.4950565901523536</v>
      </c>
      <c r="E179" s="299" t="str">
        <f>CONCATENATE("(",ROUND((D179/$H179)*100,1),")")</f>
        <v>(7)</v>
      </c>
      <c r="F179" s="302">
        <f>SUM(F177:F178)</f>
        <v>6.5047642124216853</v>
      </c>
      <c r="G179" s="299" t="str">
        <f>CONCATENATE("(",ROUND((F179/$H179)*100,1),")")</f>
        <v>(30.4)</v>
      </c>
      <c r="H179" s="302">
        <f>SUM(H177:H178)</f>
        <v>21.391000000000009</v>
      </c>
      <c r="I179" s="299" t="str">
        <f>CONCATENATE("(",ROUND((H179/$H179)*100,1),")")</f>
        <v>(100)</v>
      </c>
      <c r="K179" s="302">
        <f t="shared" si="142"/>
        <v>-0.50902648708146536</v>
      </c>
      <c r="L179" s="302">
        <f t="shared" si="143"/>
        <v>-2.0630694868006838E-2</v>
      </c>
      <c r="M179" s="302">
        <f t="shared" si="144"/>
        <v>-0.11734281805053026</v>
      </c>
      <c r="N179" s="302">
        <f t="shared" si="145"/>
        <v>-0.64700000000000246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11.337634208349586</v>
      </c>
      <c r="C182" s="299" t="str">
        <f>CONCATENATE("(",ROUND((B182/$H184)*100,1),")")</f>
        <v>(54.7)</v>
      </c>
      <c r="D182" s="302">
        <f>'Ind T6'!R72</f>
        <v>0.56198143084008589</v>
      </c>
      <c r="E182" s="299" t="str">
        <f>CONCATENATE("(",ROUND((D182/$H184)*100,1),")")</f>
        <v>(2.7)</v>
      </c>
      <c r="F182" s="302">
        <f>'Ind T6'!S72</f>
        <v>6.1005379376735549</v>
      </c>
      <c r="G182" s="299" t="str">
        <f>CONCATENATE("(",ROUND((F182/$H184)*100,1),")")</f>
        <v>(29.4)</v>
      </c>
      <c r="H182" s="302">
        <f>SUM(B182,D182,F182)</f>
        <v>18.000153576863227</v>
      </c>
      <c r="I182" s="299" t="str">
        <f>CONCATENATE("(",ROUND((H182/$H184)*100,1),")")</f>
        <v>(86.8)</v>
      </c>
      <c r="K182" s="302">
        <f>B187-B182</f>
        <v>-0.36008020306733002</v>
      </c>
      <c r="L182" s="302">
        <f>D187-D182</f>
        <v>1.9917069675794652E-2</v>
      </c>
      <c r="M182" s="302">
        <f>F187-F182</f>
        <v>0.13400018252789536</v>
      </c>
      <c r="N182" s="302">
        <f>SUM(K182:M182)</f>
        <v>-0.20616295086364</v>
      </c>
    </row>
    <row r="183" spans="1:14" x14ac:dyDescent="0.2">
      <c r="A183" s="282" t="s">
        <v>365</v>
      </c>
      <c r="B183" s="302">
        <f>'Ind T6'!Q71</f>
        <v>1.5445185019949159</v>
      </c>
      <c r="C183" s="299" t="str">
        <f>CONCATENATE("(",ROUND((B183/$H184)*100,1),")")</f>
        <v>(7.4)</v>
      </c>
      <c r="D183" s="302">
        <f>'Ind T6'!R71</f>
        <v>0.91244446444426086</v>
      </c>
      <c r="E183" s="299" t="str">
        <f>CONCATENATE("(",ROUND((D183/$H184)*100,1),")")</f>
        <v>(4.4)</v>
      </c>
      <c r="F183" s="302">
        <f>'Ind T6'!S71</f>
        <v>0.28688345669760018</v>
      </c>
      <c r="G183" s="299" t="str">
        <f>CONCATENATE("(",ROUND((F183/$H184)*100,1),")")</f>
        <v>(1.4)</v>
      </c>
      <c r="H183" s="302">
        <f t="shared" ref="H183" si="146">SUM(B183,D183,F183)</f>
        <v>2.7438464231367767</v>
      </c>
      <c r="I183" s="299" t="str">
        <f>CONCATENATE("(",ROUND((H183/$H184)*100,1),")")</f>
        <v>(13.2)</v>
      </c>
      <c r="K183" s="302">
        <f t="shared" ref="K183:K184" si="147">B188-B183</f>
        <v>2.0866050899741806E-2</v>
      </c>
      <c r="L183" s="302">
        <f t="shared" ref="L183:L184" si="148">D188-D183</f>
        <v>2.2317286799473646E-2</v>
      </c>
      <c r="M183" s="302">
        <f t="shared" ref="M183:M184" si="149">F188-F183</f>
        <v>1.1979613164411151E-2</v>
      </c>
      <c r="N183" s="302">
        <f t="shared" ref="N183:N184" si="150">SUM(K183:M183)</f>
        <v>5.5162950863626603E-2</v>
      </c>
    </row>
    <row r="184" spans="1:14" x14ac:dyDescent="0.2">
      <c r="A184" s="282" t="s">
        <v>363</v>
      </c>
      <c r="B184" s="302">
        <f>SUM(B182:B183)</f>
        <v>12.882152710344503</v>
      </c>
      <c r="C184" s="299" t="str">
        <f>CONCATENATE("(",ROUND((B184/$H184)*100,1),")")</f>
        <v>(62.1)</v>
      </c>
      <c r="D184" s="302">
        <f>SUM(D182:D183)</f>
        <v>1.4744258952843468</v>
      </c>
      <c r="E184" s="299" t="str">
        <f>CONCATENATE("(",ROUND((D184/$H184)*100,1),")")</f>
        <v>(7.1)</v>
      </c>
      <c r="F184" s="302">
        <f>SUM(F182:F183)</f>
        <v>6.3874213943711551</v>
      </c>
      <c r="G184" s="299" t="str">
        <f>CONCATENATE("(",ROUND((F184/$H184)*100,1),")")</f>
        <v>(30.8)</v>
      </c>
      <c r="H184" s="302">
        <f>SUM(H182:H183)</f>
        <v>20.744000000000003</v>
      </c>
      <c r="I184" s="299" t="str">
        <f>CONCATENATE("(",ROUND((H184/$H184)*100,1),")")</f>
        <v>(100)</v>
      </c>
      <c r="K184" s="302">
        <f t="shared" si="147"/>
        <v>-0.33921415216758888</v>
      </c>
      <c r="L184" s="302">
        <f t="shared" si="148"/>
        <v>4.2234356475268298E-2</v>
      </c>
      <c r="M184" s="302">
        <f t="shared" si="149"/>
        <v>0.14597979569230635</v>
      </c>
      <c r="N184" s="302">
        <f t="shared" si="150"/>
        <v>-0.15100000000001423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10.977554005282256</v>
      </c>
      <c r="C187" s="299" t="str">
        <f>CONCATENATE("(",ROUND((B187/$H189)*100,1),")")</f>
        <v>(53.3)</v>
      </c>
      <c r="D187" s="302">
        <f>'Ind T6'!W72</f>
        <v>0.58189850051588055</v>
      </c>
      <c r="E187" s="299" t="str">
        <f>CONCATENATE("(",ROUND((D187/$H189)*100,1),")")</f>
        <v>(2.8)</v>
      </c>
      <c r="F187" s="302">
        <f>'Ind T6'!X72</f>
        <v>6.2345381202014503</v>
      </c>
      <c r="G187" s="299" t="str">
        <f>CONCATENATE("(",ROUND((F187/$H189)*100,1),")")</f>
        <v>(30.3)</v>
      </c>
      <c r="H187" s="302">
        <f>SUM(B187,D187,F187)</f>
        <v>17.793990625999587</v>
      </c>
      <c r="I187" s="299" t="str">
        <f>CONCATENATE("(",ROUND((H187/$H189)*100,1),")")</f>
        <v>(86.4)</v>
      </c>
      <c r="K187" s="302">
        <f>B187-B177</f>
        <v>-0.83197037170898724</v>
      </c>
      <c r="L187" s="302">
        <f>D187-D177</f>
        <v>1.4989371482540093E-2</v>
      </c>
      <c r="M187" s="302">
        <f>F187-F177</f>
        <v>2.2042935015573306E-2</v>
      </c>
      <c r="N187" s="302">
        <f>SUM(K187:M187)</f>
        <v>-0.79493806521087385</v>
      </c>
    </row>
    <row r="188" spans="1:14" x14ac:dyDescent="0.2">
      <c r="A188" s="282" t="s">
        <v>365</v>
      </c>
      <c r="B188" s="302">
        <f>'Ind T6'!V71</f>
        <v>1.5653845528946577</v>
      </c>
      <c r="C188" s="299" t="str">
        <f>CONCATENATE("(",ROUND((B188/$H189)*100,1),")")</f>
        <v>(7.6)</v>
      </c>
      <c r="D188" s="302">
        <f>'Ind T6'!W71</f>
        <v>0.93476175124373451</v>
      </c>
      <c r="E188" s="299" t="str">
        <f>CONCATENATE("(",ROUND((D188/$H189)*100,1),")")</f>
        <v>(4.5)</v>
      </c>
      <c r="F188" s="302">
        <f>'Ind T6'!X71</f>
        <v>0.29886306986201133</v>
      </c>
      <c r="G188" s="299" t="str">
        <f>CONCATENATE("(",ROUND((F188/$H189)*100,1),")")</f>
        <v>(1.5)</v>
      </c>
      <c r="H188" s="302">
        <f t="shared" ref="H188" si="151">SUM(B188,D188,F188)</f>
        <v>2.7990093740004034</v>
      </c>
      <c r="I188" s="299" t="str">
        <f>CONCATENATE("(",ROUND((H188/$H189)*100,1),")")</f>
        <v>(13.6)</v>
      </c>
      <c r="K188" s="302">
        <f t="shared" ref="K188:K189" si="152">B188-B178</f>
        <v>-1.6270267540067662E-2</v>
      </c>
      <c r="L188" s="302">
        <f t="shared" ref="L188:L189" si="153">D188-D178</f>
        <v>6.614290124721478E-3</v>
      </c>
      <c r="M188" s="302">
        <f t="shared" ref="M188:M189" si="154">F188-F178</f>
        <v>6.5940426262025009E-3</v>
      </c>
      <c r="N188" s="302">
        <f t="shared" ref="N188:N189" si="155">SUM(K188:M188)</f>
        <v>-3.0619347891436832E-3</v>
      </c>
    </row>
    <row r="189" spans="1:14" x14ac:dyDescent="0.2">
      <c r="A189" s="282" t="s">
        <v>363</v>
      </c>
      <c r="B189" s="302">
        <f>SUM(B187:B188)</f>
        <v>12.542938558176914</v>
      </c>
      <c r="C189" s="299" t="str">
        <f>CONCATENATE("(",ROUND((B189/$H189)*100,1),")")</f>
        <v>(60.9)</v>
      </c>
      <c r="D189" s="302">
        <f>SUM(D187:D188)</f>
        <v>1.5166602517596151</v>
      </c>
      <c r="E189" s="299" t="str">
        <f>CONCATENATE("(",ROUND((D189/$H189)*100,1),")")</f>
        <v>(7.4)</v>
      </c>
      <c r="F189" s="302">
        <f>SUM(F187:F188)</f>
        <v>6.5334011900634614</v>
      </c>
      <c r="G189" s="299" t="str">
        <f>CONCATENATE("(",ROUND((F189/$H189)*100,1),")")</f>
        <v>(31.7)</v>
      </c>
      <c r="H189" s="302">
        <f>SUM(H187:H188)</f>
        <v>20.592999999999989</v>
      </c>
      <c r="I189" s="299" t="str">
        <f>CONCATENATE("(",ROUND((H189/$H189)*100,1),")")</f>
        <v>(100)</v>
      </c>
      <c r="K189" s="302">
        <f t="shared" si="152"/>
        <v>-0.84824063924905424</v>
      </c>
      <c r="L189" s="302">
        <f t="shared" si="153"/>
        <v>2.160366160726146E-2</v>
      </c>
      <c r="M189" s="302">
        <f t="shared" si="154"/>
        <v>2.8636977641776085E-2</v>
      </c>
      <c r="N189" s="302">
        <f t="shared" si="155"/>
        <v>-0.7980000000000167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18.875134815445968</v>
      </c>
      <c r="C198" s="299" t="str">
        <f>CONCATENATE("(",ROUND((B198/$H200)*100,1),")")</f>
        <v>(33.8)</v>
      </c>
      <c r="D198" s="302">
        <f>'Ind T6'!M81</f>
        <v>7.0822714377331311</v>
      </c>
      <c r="E198" s="299" t="str">
        <f>CONCATENATE("(",ROUND((D198/$H200)*100,1),")")</f>
        <v>(12.7)</v>
      </c>
      <c r="F198" s="302">
        <f>'Ind T6'!N81</f>
        <v>2.4748957235970006</v>
      </c>
      <c r="G198" s="299" t="str">
        <f>CONCATENATE("(",ROUND((F198/$H200)*100,1),")")</f>
        <v>(4.4)</v>
      </c>
      <c r="H198" s="302">
        <f>SUM(B198,D198,F198)</f>
        <v>28.432301976776099</v>
      </c>
      <c r="I198" s="299" t="str">
        <f>CONCATENATE("(",ROUND((H198/$H200)*100,1),")")</f>
        <v>(50.9)</v>
      </c>
      <c r="K198" s="302">
        <f>B203-B198</f>
        <v>0.22352756833403831</v>
      </c>
      <c r="L198" s="302">
        <f>D203-D198</f>
        <v>-6.0048163535835641E-2</v>
      </c>
      <c r="M198" s="302">
        <f>F203-F198</f>
        <v>2.0385465069707287E-2</v>
      </c>
      <c r="N198" s="302">
        <f>SUM(K198:M198)</f>
        <v>0.18386486986790995</v>
      </c>
    </row>
    <row r="199" spans="1:14" x14ac:dyDescent="0.2">
      <c r="A199" s="282" t="s">
        <v>365</v>
      </c>
      <c r="B199" s="302">
        <f>'Ind T6'!L80</f>
        <v>10.13255666074153</v>
      </c>
      <c r="C199" s="299" t="str">
        <f>CONCATENATE("(",ROUND((B199/$H200)*100,1),")")</f>
        <v>(18.1)</v>
      </c>
      <c r="D199" s="302">
        <f>'Ind T6'!M80</f>
        <v>16.042095172562991</v>
      </c>
      <c r="E199" s="299" t="str">
        <f>CONCATENATE("(",ROUND((D199/$H200)*100,1),")")</f>
        <v>(28.7)</v>
      </c>
      <c r="F199" s="302">
        <f>'Ind T6'!N80</f>
        <v>1.2510461899193976</v>
      </c>
      <c r="G199" s="299" t="str">
        <f>CONCATENATE("(",ROUND((F199/$H200)*100,1),")")</f>
        <v>(2.2)</v>
      </c>
      <c r="H199" s="302">
        <f t="shared" ref="H199" si="156">SUM(B199,D199,F199)</f>
        <v>27.425698023223919</v>
      </c>
      <c r="I199" s="299" t="str">
        <f>CONCATENATE("(",ROUND((H199/$H200)*100,1),")")</f>
        <v>(49.1)</v>
      </c>
      <c r="K199" s="302">
        <f t="shared" ref="K199:K200" si="157">B204-B199</f>
        <v>0.24984737034987248</v>
      </c>
      <c r="L199" s="302">
        <f t="shared" ref="L199:L200" si="158">D204-D199</f>
        <v>-0.74525042459642421</v>
      </c>
      <c r="M199" s="302">
        <f t="shared" ref="M199:M200" si="159">F204-F199</f>
        <v>3.1538184378595568E-2</v>
      </c>
      <c r="N199" s="302">
        <f t="shared" ref="N199:N200" si="160">SUM(K199:M199)</f>
        <v>-0.46386486986795616</v>
      </c>
    </row>
    <row r="200" spans="1:14" x14ac:dyDescent="0.2">
      <c r="A200" s="282" t="s">
        <v>363</v>
      </c>
      <c r="B200" s="302">
        <f>SUM(B198:B199)</f>
        <v>29.007691476187496</v>
      </c>
      <c r="C200" s="299" t="str">
        <f>CONCATENATE("(",ROUND((B200/$H200)*100,1),")")</f>
        <v>(51.9)</v>
      </c>
      <c r="D200" s="302">
        <f>SUM(D198:D199)</f>
        <v>23.124366610296121</v>
      </c>
      <c r="E200" s="299" t="str">
        <f>CONCATENATE("(",ROUND((D200/$H200)*100,1),")")</f>
        <v>(41.4)</v>
      </c>
      <c r="F200" s="302">
        <f>SUM(F198:F199)</f>
        <v>3.7259419135163983</v>
      </c>
      <c r="G200" s="299" t="str">
        <f>CONCATENATE("(",ROUND((F200/$H200)*100,1),")")</f>
        <v>(6.7)</v>
      </c>
      <c r="H200" s="302">
        <f>SUM(H198:H199)</f>
        <v>55.858000000000018</v>
      </c>
      <c r="I200" s="299" t="str">
        <f>CONCATENATE("(",ROUND((H200/$H200)*100,1),")")</f>
        <v>(100)</v>
      </c>
      <c r="K200" s="302">
        <f t="shared" si="157"/>
        <v>0.47337493868391078</v>
      </c>
      <c r="L200" s="302">
        <f t="shared" si="158"/>
        <v>-0.80529858813225985</v>
      </c>
      <c r="M200" s="302">
        <f t="shared" si="159"/>
        <v>5.1923649448302633E-2</v>
      </c>
      <c r="N200" s="302">
        <f t="shared" si="160"/>
        <v>-0.28000000000004643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19.098662383780006</v>
      </c>
      <c r="C203" s="299" t="str">
        <f>CONCATENATE("(",ROUND((B203/$H205)*100,1),")")</f>
        <v>(34.4)</v>
      </c>
      <c r="D203" s="302">
        <f>'Ind T6'!R81</f>
        <v>7.0222232741972954</v>
      </c>
      <c r="E203" s="299" t="str">
        <f>CONCATENATE("(",ROUND((D203/$H205)*100,1),")")</f>
        <v>(12.6)</v>
      </c>
      <c r="F203" s="302">
        <f>'Ind T6'!S81</f>
        <v>2.4952811886667079</v>
      </c>
      <c r="G203" s="299" t="str">
        <f>CONCATENATE("(",ROUND((F203/$H205)*100,1),")")</f>
        <v>(4.5)</v>
      </c>
      <c r="H203" s="302">
        <f>SUM(B203,D203,F203)</f>
        <v>28.61616684664401</v>
      </c>
      <c r="I203" s="299" t="str">
        <f>CONCATENATE("(",ROUND((H203/$H205)*100,1),")")</f>
        <v>(51.5)</v>
      </c>
      <c r="K203" s="302">
        <f>B208-B203</f>
        <v>0.61528376582869271</v>
      </c>
      <c r="L203" s="302">
        <f>D208-D203</f>
        <v>2.9071280300924762E-2</v>
      </c>
      <c r="M203" s="302">
        <f>F208-F203</f>
        <v>6.3185077406418877E-2</v>
      </c>
      <c r="N203" s="302">
        <f>SUM(K203:M203)</f>
        <v>0.70754012353603635</v>
      </c>
    </row>
    <row r="204" spans="1:14" x14ac:dyDescent="0.2">
      <c r="A204" s="282" t="s">
        <v>365</v>
      </c>
      <c r="B204" s="302">
        <f>'Ind T6'!Q80</f>
        <v>10.382404031091403</v>
      </c>
      <c r="C204" s="299" t="str">
        <f>CONCATENATE("(",ROUND((B204/$H205)*100,1),")")</f>
        <v>(18.7)</v>
      </c>
      <c r="D204" s="302">
        <f>'Ind T6'!R80</f>
        <v>15.296844747966567</v>
      </c>
      <c r="E204" s="299" t="str">
        <f>CONCATENATE("(",ROUND((D204/$H205)*100,1),")")</f>
        <v>(27.5)</v>
      </c>
      <c r="F204" s="302">
        <f>'Ind T6'!S80</f>
        <v>1.2825843742979932</v>
      </c>
      <c r="G204" s="299" t="str">
        <f>CONCATENATE("(",ROUND((F204/$H205)*100,1),")")</f>
        <v>(2.3)</v>
      </c>
      <c r="H204" s="302">
        <f t="shared" ref="H204" si="161">SUM(B204,D204,F204)</f>
        <v>26.961833153355965</v>
      </c>
      <c r="I204" s="299" t="str">
        <f>CONCATENATE("(",ROUND((H204/$H205)*100,1),")")</f>
        <v>(48.5)</v>
      </c>
      <c r="K204" s="302">
        <f t="shared" ref="K204:K205" si="162">B209-B204</f>
        <v>0.69684158460515455</v>
      </c>
      <c r="L204" s="302">
        <f t="shared" ref="L204:L205" si="163">D209-D204</f>
        <v>-1.1187459190175009</v>
      </c>
      <c r="M204" s="302">
        <f t="shared" ref="M204:M205" si="164">F209-F204</f>
        <v>9.1364210876360596E-2</v>
      </c>
      <c r="N204" s="302">
        <f t="shared" ref="N204:N205" si="165">SUM(K204:M204)</f>
        <v>-0.33054012353598572</v>
      </c>
    </row>
    <row r="205" spans="1:14" x14ac:dyDescent="0.2">
      <c r="A205" s="282" t="s">
        <v>363</v>
      </c>
      <c r="B205" s="302">
        <f>SUM(B203:B204)</f>
        <v>29.481066414871407</v>
      </c>
      <c r="C205" s="299" t="str">
        <f>CONCATENATE("(",ROUND((B205/$H205)*100,1),")")</f>
        <v>(53)</v>
      </c>
      <c r="D205" s="302">
        <f>SUM(D203:D204)</f>
        <v>22.319068022163862</v>
      </c>
      <c r="E205" s="299" t="str">
        <f>CONCATENATE("(",ROUND((D205/$H205)*100,1),")")</f>
        <v>(40.2)</v>
      </c>
      <c r="F205" s="302">
        <f>SUM(F203:F204)</f>
        <v>3.7778655629647009</v>
      </c>
      <c r="G205" s="299" t="str">
        <f>CONCATENATE("(",ROUND((F205/$H205)*100,1),")")</f>
        <v>(6.8)</v>
      </c>
      <c r="H205" s="302">
        <f>SUM(H203:H204)</f>
        <v>55.577999999999975</v>
      </c>
      <c r="I205" s="299" t="str">
        <f>CONCATENATE("(",ROUND((H205/$H205)*100,1),")")</f>
        <v>(100)</v>
      </c>
      <c r="K205" s="302">
        <f t="shared" si="162"/>
        <v>1.312125350433849</v>
      </c>
      <c r="L205" s="302">
        <f t="shared" si="163"/>
        <v>-1.0896746387165734</v>
      </c>
      <c r="M205" s="302">
        <f t="shared" si="164"/>
        <v>0.1545492882827797</v>
      </c>
      <c r="N205" s="302">
        <f t="shared" si="165"/>
        <v>0.37700000000005529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19.713946149608699</v>
      </c>
      <c r="C208" s="299" t="str">
        <f>CONCATENATE("(",ROUND((B208/$H210)*100,1),")")</f>
        <v>(35.2)</v>
      </c>
      <c r="D208" s="302">
        <f>'Ind T6'!W81</f>
        <v>7.0512945544982202</v>
      </c>
      <c r="E208" s="299" t="str">
        <f>CONCATENATE("(",ROUND((D208/$H210)*100,1),")")</f>
        <v>(12.6)</v>
      </c>
      <c r="F208" s="302">
        <f>'Ind T6'!X81</f>
        <v>2.5584662660731268</v>
      </c>
      <c r="G208" s="299" t="str">
        <f>CONCATENATE("(",ROUND((F208/$H210)*100,1),")")</f>
        <v>(4.6)</v>
      </c>
      <c r="H208" s="302">
        <f>SUM(B208,D208,F208)</f>
        <v>29.323706970180044</v>
      </c>
      <c r="I208" s="299" t="str">
        <f>CONCATENATE("(",ROUND((H208/$H210)*100,1),")")</f>
        <v>(52.4)</v>
      </c>
      <c r="K208" s="302">
        <f>B208-B198</f>
        <v>0.83881133416273101</v>
      </c>
      <c r="L208" s="302">
        <f>D208-D198</f>
        <v>-3.0976883234910879E-2</v>
      </c>
      <c r="M208" s="302">
        <f>F208-F198</f>
        <v>8.3570542476126164E-2</v>
      </c>
      <c r="N208" s="302">
        <f>SUM(K208:M208)</f>
        <v>0.8914049934039463</v>
      </c>
    </row>
    <row r="209" spans="1:14" x14ac:dyDescent="0.2">
      <c r="A209" s="282" t="s">
        <v>365</v>
      </c>
      <c r="B209" s="302">
        <f>'Ind T6'!V80</f>
        <v>11.079245615696557</v>
      </c>
      <c r="C209" s="299" t="str">
        <f>CONCATENATE("(",ROUND((B209/$H210)*100,1),")")</f>
        <v>(19.8)</v>
      </c>
      <c r="D209" s="302">
        <f>'Ind T6'!W80</f>
        <v>14.178098828949066</v>
      </c>
      <c r="E209" s="299" t="str">
        <f>CONCATENATE("(",ROUND((D209/$H210)*100,1),")")</f>
        <v>(25.3)</v>
      </c>
      <c r="F209" s="302">
        <f>'Ind T6'!X80</f>
        <v>1.3739485851743538</v>
      </c>
      <c r="G209" s="299" t="str">
        <f>CONCATENATE("(",ROUND((F209/$H210)*100,1),")")</f>
        <v>(2.5)</v>
      </c>
      <c r="H209" s="302">
        <f t="shared" ref="H209" si="166">SUM(B209,D209,F209)</f>
        <v>26.631293029819979</v>
      </c>
      <c r="I209" s="299" t="str">
        <f>CONCATENATE("(",ROUND((H209/$H210)*100,1),")")</f>
        <v>(47.6)</v>
      </c>
      <c r="K209" s="302">
        <f t="shared" ref="K209:K210" si="167">B209-B199</f>
        <v>0.94668895495502703</v>
      </c>
      <c r="L209" s="302">
        <f t="shared" ref="L209:L210" si="168">D209-D199</f>
        <v>-1.8639963436139251</v>
      </c>
      <c r="M209" s="302">
        <f t="shared" ref="M209:M210" si="169">F209-F199</f>
        <v>0.12290239525495616</v>
      </c>
      <c r="N209" s="302">
        <f t="shared" ref="N209:N210" si="170">SUM(K209:M209)</f>
        <v>-0.79440499340394188</v>
      </c>
    </row>
    <row r="210" spans="1:14" x14ac:dyDescent="0.2">
      <c r="A210" s="282" t="s">
        <v>363</v>
      </c>
      <c r="B210" s="302">
        <f>SUM(B208:B209)</f>
        <v>30.793191765305256</v>
      </c>
      <c r="C210" s="299" t="str">
        <f>CONCATENATE("(",ROUND((B210/$H210)*100,1),")")</f>
        <v>(55)</v>
      </c>
      <c r="D210" s="302">
        <f>SUM(D208:D209)</f>
        <v>21.229393383447288</v>
      </c>
      <c r="E210" s="299" t="str">
        <f>CONCATENATE("(",ROUND((D210/$H210)*100,1),")")</f>
        <v>(37.9)</v>
      </c>
      <c r="F210" s="302">
        <f>SUM(F208:F209)</f>
        <v>3.9324148512474806</v>
      </c>
      <c r="G210" s="299" t="str">
        <f>CONCATENATE("(",ROUND((F210/$H210)*100,1),")")</f>
        <v>(7)</v>
      </c>
      <c r="H210" s="302">
        <f>SUM(H208:H209)</f>
        <v>55.955000000000027</v>
      </c>
      <c r="I210" s="299" t="str">
        <f>CONCATENATE("(",ROUND((H210/$H210)*100,1),")")</f>
        <v>(100)</v>
      </c>
      <c r="K210" s="302">
        <f t="shared" si="167"/>
        <v>1.7855002891177598</v>
      </c>
      <c r="L210" s="302">
        <f t="shared" si="168"/>
        <v>-1.8949732268488333</v>
      </c>
      <c r="M210" s="302">
        <f t="shared" si="169"/>
        <v>0.20647293773108233</v>
      </c>
      <c r="N210" s="302">
        <f t="shared" si="170"/>
        <v>9.7000000000008857E-2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8.8489829276660235</v>
      </c>
      <c r="C219" s="299" t="str">
        <f>CONCATENATE("(",ROUND((B219/$H221)*100,1),")")</f>
        <v>(53.7)</v>
      </c>
      <c r="D219" s="302">
        <f>'Ind T6'!M90</f>
        <v>1.2562438740934911</v>
      </c>
      <c r="E219" s="299" t="str">
        <f>CONCATENATE("(",ROUND((D219/$H221)*100,1),")")</f>
        <v>(7.6)</v>
      </c>
      <c r="F219" s="302">
        <f>'Ind T6'!N90</f>
        <v>2.1846078274622429</v>
      </c>
      <c r="G219" s="299" t="str">
        <f>CONCATENATE("(",ROUND((F219/$H221)*100,1),")")</f>
        <v>(13.3)</v>
      </c>
      <c r="H219" s="302">
        <f>SUM(B219,D219,F219)</f>
        <v>12.289834629221756</v>
      </c>
      <c r="I219" s="299" t="str">
        <f>CONCATENATE("(",ROUND((H219/$H221)*100,1),")")</f>
        <v>(74.6)</v>
      </c>
      <c r="K219" s="302">
        <f>B224-B219</f>
        <v>0.46822113538568289</v>
      </c>
      <c r="L219" s="302">
        <f>D224-D219</f>
        <v>7.7247425570565076E-2</v>
      </c>
      <c r="M219" s="302">
        <f>F224-F219</f>
        <v>0.19104709187522495</v>
      </c>
      <c r="N219" s="302">
        <f>SUM(K219:M219)</f>
        <v>0.73651565283147291</v>
      </c>
    </row>
    <row r="220" spans="1:14" x14ac:dyDescent="0.2">
      <c r="A220" s="282" t="s">
        <v>365</v>
      </c>
      <c r="B220" s="302">
        <f>'Ind T6'!L89</f>
        <v>1.9678188008148483</v>
      </c>
      <c r="C220" s="299" t="str">
        <f>CONCATENATE("(",ROUND((B220/$H221)*100,1),")")</f>
        <v>(11.9)</v>
      </c>
      <c r="D220" s="302">
        <f>'Ind T6'!M89</f>
        <v>1.3333603686163642</v>
      </c>
      <c r="E220" s="299" t="str">
        <f>CONCATENATE("(",ROUND((D220/$H221)*100,1),")")</f>
        <v>(8.1)</v>
      </c>
      <c r="F220" s="302">
        <f>'Ind T6'!N89</f>
        <v>0.88198620134701311</v>
      </c>
      <c r="G220" s="299" t="str">
        <f>CONCATENATE("(",ROUND((F220/$H221)*100,1),")")</f>
        <v>(5.4)</v>
      </c>
      <c r="H220" s="302">
        <f t="shared" ref="H220" si="171">SUM(B220,D220,F220)</f>
        <v>4.1831653707782257</v>
      </c>
      <c r="I220" s="299" t="str">
        <f>CONCATENATE("(",ROUND((H220/$H221)*100,1),")")</f>
        <v>(25.4)</v>
      </c>
      <c r="K220" s="302">
        <f t="shared" ref="K220:K221" si="172">B225-B220</f>
        <v>0.21130112797501011</v>
      </c>
      <c r="L220" s="302">
        <f t="shared" ref="L220:L221" si="173">D225-D220</f>
        <v>0.15969399261236306</v>
      </c>
      <c r="M220" s="302">
        <f t="shared" ref="M220:M221" si="174">F225-F220</f>
        <v>5.6489226581160512E-2</v>
      </c>
      <c r="N220" s="302">
        <f t="shared" ref="N220:N221" si="175">SUM(K220:M220)</f>
        <v>0.42748434716853367</v>
      </c>
    </row>
    <row r="221" spans="1:14" x14ac:dyDescent="0.2">
      <c r="A221" s="282" t="s">
        <v>363</v>
      </c>
      <c r="B221" s="302">
        <f>SUM(B219:B220)</f>
        <v>10.816801728480872</v>
      </c>
      <c r="C221" s="299" t="str">
        <f>CONCATENATE("(",ROUND((B221/$H221)*100,1),")")</f>
        <v>(65.7)</v>
      </c>
      <c r="D221" s="302">
        <f>SUM(D219:D220)</f>
        <v>2.5896042427098553</v>
      </c>
      <c r="E221" s="299" t="str">
        <f>CONCATENATE("(",ROUND((D221/$H221)*100,1),")")</f>
        <v>(15.7)</v>
      </c>
      <c r="F221" s="302">
        <f>SUM(F219:F220)</f>
        <v>3.0665940288092561</v>
      </c>
      <c r="G221" s="299" t="str">
        <f>CONCATENATE("(",ROUND((F221/$H221)*100,1),")")</f>
        <v>(18.6)</v>
      </c>
      <c r="H221" s="302">
        <f>SUM(H219:H220)</f>
        <v>16.472999999999981</v>
      </c>
      <c r="I221" s="299" t="str">
        <f>CONCATENATE("(",ROUND((H221/$H221)*100,1),")")</f>
        <v>(100)</v>
      </c>
      <c r="K221" s="302">
        <f t="shared" si="172"/>
        <v>0.67952226336069188</v>
      </c>
      <c r="L221" s="302">
        <f t="shared" si="173"/>
        <v>0.23694141818292813</v>
      </c>
      <c r="M221" s="302">
        <f t="shared" si="174"/>
        <v>0.24753631845638546</v>
      </c>
      <c r="N221" s="302">
        <f t="shared" si="175"/>
        <v>1.1640000000000055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9.3172040630517063</v>
      </c>
      <c r="C224" s="299" t="str">
        <f>CONCATENATE("(",ROUND((B224/$H226)*100,1),")")</f>
        <v>(52.8)</v>
      </c>
      <c r="D224" s="302">
        <f>'Ind T6'!R90</f>
        <v>1.3334912996640562</v>
      </c>
      <c r="E224" s="299" t="str">
        <f>CONCATENATE("(",ROUND((D224/$H226)*100,1),")")</f>
        <v>(7.6)</v>
      </c>
      <c r="F224" s="302">
        <f>'Ind T6'!S90</f>
        <v>2.3756549193374679</v>
      </c>
      <c r="G224" s="299" t="str">
        <f>CONCATENATE("(",ROUND((F224/$H226)*100,1),")")</f>
        <v>(13.5)</v>
      </c>
      <c r="H224" s="302">
        <f>SUM(B224,D224,F224)</f>
        <v>13.02635028205323</v>
      </c>
      <c r="I224" s="299" t="str">
        <f>CONCATENATE("(",ROUND((H224/$H226)*100,1),")")</f>
        <v>(73.9)</v>
      </c>
      <c r="K224" s="302">
        <f>B229-B224</f>
        <v>-0.21603812092601871</v>
      </c>
      <c r="L224" s="302">
        <f>D229-D224</f>
        <v>4.8336168582208794E-2</v>
      </c>
      <c r="M224" s="302">
        <f>F229-F224</f>
        <v>0.14578071683331251</v>
      </c>
      <c r="N224" s="302">
        <f>SUM(K224:M224)</f>
        <v>-2.1921235510497405E-2</v>
      </c>
    </row>
    <row r="225" spans="1:14" x14ac:dyDescent="0.2">
      <c r="A225" s="282" t="s">
        <v>365</v>
      </c>
      <c r="B225" s="302">
        <f>'Ind T6'!Q89</f>
        <v>2.1791199287898584</v>
      </c>
      <c r="C225" s="299" t="str">
        <f>CONCATENATE("(",ROUND((B225/$H226)*100,1),")")</f>
        <v>(12.4)</v>
      </c>
      <c r="D225" s="302">
        <f>'Ind T6'!R89</f>
        <v>1.4930543612287273</v>
      </c>
      <c r="E225" s="299" t="str">
        <f>CONCATENATE("(",ROUND((D225/$H226)*100,1),")")</f>
        <v>(8.5)</v>
      </c>
      <c r="F225" s="302">
        <f>'Ind T6'!S89</f>
        <v>0.93847542792817362</v>
      </c>
      <c r="G225" s="299" t="str">
        <f>CONCATENATE("(",ROUND((F225/$H226)*100,1),")")</f>
        <v>(5.3)</v>
      </c>
      <c r="H225" s="302">
        <f t="shared" ref="H225" si="176">SUM(B225,D225,F225)</f>
        <v>4.6106497179467594</v>
      </c>
      <c r="I225" s="299" t="str">
        <f>CONCATENATE("(",ROUND((H225/$H226)*100,1),")")</f>
        <v>(26.1)</v>
      </c>
      <c r="K225" s="302">
        <f t="shared" ref="K225:K226" si="177">B230-B225</f>
        <v>0.11383338082694694</v>
      </c>
      <c r="L225" s="302">
        <f t="shared" ref="L225:L226" si="178">D230-D225</f>
        <v>0.13351552535251776</v>
      </c>
      <c r="M225" s="302">
        <f t="shared" ref="M225:M226" si="179">F230-F225</f>
        <v>6.5723293310365749E-3</v>
      </c>
      <c r="N225" s="302">
        <f t="shared" ref="N225:N226" si="180">SUM(K225:M225)</f>
        <v>0.25392123551050128</v>
      </c>
    </row>
    <row r="226" spans="1:14" x14ac:dyDescent="0.2">
      <c r="A226" s="282" t="s">
        <v>363</v>
      </c>
      <c r="B226" s="302">
        <f>SUM(B224:B225)</f>
        <v>11.496323991841564</v>
      </c>
      <c r="C226" s="299" t="str">
        <f>CONCATENATE("(",ROUND((B226/$H226)*100,1),")")</f>
        <v>(65.2)</v>
      </c>
      <c r="D226" s="302">
        <f>SUM(D224:D225)</f>
        <v>2.8265456608927835</v>
      </c>
      <c r="E226" s="299" t="str">
        <f>CONCATENATE("(",ROUND((D226/$H226)*100,1),")")</f>
        <v>(16)</v>
      </c>
      <c r="F226" s="302">
        <f>SUM(F224:F225)</f>
        <v>3.3141303472656416</v>
      </c>
      <c r="G226" s="299" t="str">
        <f>CONCATENATE("(",ROUND((F226/$H226)*100,1),")")</f>
        <v>(18.8)</v>
      </c>
      <c r="H226" s="302">
        <f>SUM(H224:H225)</f>
        <v>17.63699999999999</v>
      </c>
      <c r="I226" s="299" t="str">
        <f>CONCATENATE("(",ROUND((H226/$H226)*100,1),")")</f>
        <v>(100)</v>
      </c>
      <c r="K226" s="302">
        <f t="shared" si="177"/>
        <v>-0.10220474009907043</v>
      </c>
      <c r="L226" s="302">
        <f t="shared" si="178"/>
        <v>0.18185169393472655</v>
      </c>
      <c r="M226" s="302">
        <f t="shared" si="179"/>
        <v>0.15235304616434897</v>
      </c>
      <c r="N226" s="302">
        <f t="shared" si="180"/>
        <v>0.23200000000000509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9.1011659421256876</v>
      </c>
      <c r="C229" s="299" t="str">
        <f>CONCATENATE("(",ROUND((B229/$H231)*100,1),")")</f>
        <v>(50.9)</v>
      </c>
      <c r="D229" s="302">
        <f>'Ind T6'!W90</f>
        <v>1.381827468246265</v>
      </c>
      <c r="E229" s="299" t="str">
        <f>CONCATENATE("(",ROUND((D229/$H231)*100,1),")")</f>
        <v>(7.7)</v>
      </c>
      <c r="F229" s="302">
        <f>'Ind T6'!X90</f>
        <v>2.5214356361707804</v>
      </c>
      <c r="G229" s="299" t="str">
        <f>CONCATENATE("(",ROUND((F229/$H231)*100,1),")")</f>
        <v>(14.1)</v>
      </c>
      <c r="H229" s="302">
        <f>SUM(B229,D229,F229)</f>
        <v>13.004429046542732</v>
      </c>
      <c r="I229" s="299" t="str">
        <f>CONCATENATE("(",ROUND((H229/$H231)*100,1),")")</f>
        <v>(72.8)</v>
      </c>
      <c r="K229" s="302">
        <f>B229-B219</f>
        <v>0.25218301445966418</v>
      </c>
      <c r="L229" s="302">
        <f>D229-D219</f>
        <v>0.12558359415277387</v>
      </c>
      <c r="M229" s="302">
        <f>F229-F219</f>
        <v>0.33682780870853746</v>
      </c>
      <c r="N229" s="302">
        <f>SUM(K229:M229)</f>
        <v>0.71459441732097551</v>
      </c>
    </row>
    <row r="230" spans="1:14" x14ac:dyDescent="0.2">
      <c r="A230" s="282" t="s">
        <v>365</v>
      </c>
      <c r="B230" s="302">
        <f>'Ind T6'!V89</f>
        <v>2.2929533096168053</v>
      </c>
      <c r="C230" s="299" t="str">
        <f>CONCATENATE("(",ROUND((B230/$H231)*100,1),")")</f>
        <v>(12.8)</v>
      </c>
      <c r="D230" s="302">
        <f>'Ind T6'!W89</f>
        <v>1.626569886581245</v>
      </c>
      <c r="E230" s="299" t="str">
        <f>CONCATENATE("(",ROUND((D230/$H231)*100,1),")")</f>
        <v>(9.1)</v>
      </c>
      <c r="F230" s="302">
        <f>'Ind T6'!X89</f>
        <v>0.9450477572592102</v>
      </c>
      <c r="G230" s="299" t="str">
        <f>CONCATENATE("(",ROUND((F230/$H231)*100,1),")")</f>
        <v>(5.3)</v>
      </c>
      <c r="H230" s="302">
        <f t="shared" ref="H230" si="181">SUM(B230,D230,F230)</f>
        <v>4.8645709534572603</v>
      </c>
      <c r="I230" s="299" t="str">
        <f>CONCATENATE("(",ROUND((H230/$H231)*100,1),")")</f>
        <v>(27.2)</v>
      </c>
      <c r="K230" s="302">
        <f t="shared" ref="K230:K231" si="182">B230-B220</f>
        <v>0.32513450880195705</v>
      </c>
      <c r="L230" s="302">
        <f t="shared" ref="L230:L231" si="183">D230-D220</f>
        <v>0.29320951796488082</v>
      </c>
      <c r="M230" s="302">
        <f t="shared" ref="M230:M231" si="184">F230-F220</f>
        <v>6.3061555912197087E-2</v>
      </c>
      <c r="N230" s="302">
        <f t="shared" ref="N230:N231" si="185">SUM(K230:M230)</f>
        <v>0.68140558267903495</v>
      </c>
    </row>
    <row r="231" spans="1:14" x14ac:dyDescent="0.2">
      <c r="A231" s="282" t="s">
        <v>363</v>
      </c>
      <c r="B231" s="302">
        <f>SUM(B229:B230)</f>
        <v>11.394119251742493</v>
      </c>
      <c r="C231" s="299" t="str">
        <f>CONCATENATE("(",ROUND((B231/$H231)*100,1),")")</f>
        <v>(63.8)</v>
      </c>
      <c r="D231" s="302">
        <f>SUM(D229:D230)</f>
        <v>3.00839735482751</v>
      </c>
      <c r="E231" s="299" t="str">
        <f>CONCATENATE("(",ROUND((D231/$H231)*100,1),")")</f>
        <v>(16.8)</v>
      </c>
      <c r="F231" s="302">
        <f>SUM(F229:F230)</f>
        <v>3.4664833934299906</v>
      </c>
      <c r="G231" s="299" t="str">
        <f>CONCATENATE("(",ROUND((F231/$H231)*100,1),")")</f>
        <v>(19.4)</v>
      </c>
      <c r="H231" s="302">
        <f>SUM(H229:H230)</f>
        <v>17.868999999999993</v>
      </c>
      <c r="I231" s="299" t="str">
        <f>CONCATENATE("(",ROUND((H231/$H231)*100,1),")")</f>
        <v>(100)</v>
      </c>
      <c r="K231" s="302">
        <f t="shared" si="182"/>
        <v>0.57731752326162145</v>
      </c>
      <c r="L231" s="302">
        <f t="shared" si="183"/>
        <v>0.41879311211765469</v>
      </c>
      <c r="M231" s="302">
        <f t="shared" si="184"/>
        <v>0.39988936462073443</v>
      </c>
      <c r="N231" s="302">
        <f t="shared" si="185"/>
        <v>1.3960000000000106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8.116250312181851</v>
      </c>
      <c r="C240" s="299" t="str">
        <f>CONCATENATE("(",ROUND((B240/$H242)*100,1),")")</f>
        <v>(20.6)</v>
      </c>
      <c r="D240" s="302">
        <f>'Ind T6'!M99</f>
        <v>7.7755985768282603</v>
      </c>
      <c r="E240" s="299" t="str">
        <f>CONCATENATE("(",ROUND((D240/$H242)*100,1),")")</f>
        <v>(19.7)</v>
      </c>
      <c r="F240" s="302">
        <f>'Ind T6'!N99</f>
        <v>0.95577628860371933</v>
      </c>
      <c r="G240" s="299" t="str">
        <f>CONCATENATE("(",ROUND((F240/$H242)*100,1),")")</f>
        <v>(2.4)</v>
      </c>
      <c r="H240" s="302">
        <f>SUM(B240,D240,F240)</f>
        <v>16.847625177613832</v>
      </c>
      <c r="I240" s="299" t="str">
        <f>CONCATENATE("(",ROUND((H240/$H242)*100,1),")")</f>
        <v>(42.8)</v>
      </c>
      <c r="K240" s="302">
        <f>B245-B240</f>
        <v>0.32917290335502081</v>
      </c>
      <c r="L240" s="302">
        <f>D245-D240</f>
        <v>0.25924766620336648</v>
      </c>
      <c r="M240" s="302">
        <f>F245-F240</f>
        <v>3.3534961348327341E-2</v>
      </c>
      <c r="N240" s="302">
        <f>SUM(K240:M240)</f>
        <v>0.62195553090671463</v>
      </c>
    </row>
    <row r="241" spans="1:14" x14ac:dyDescent="0.2">
      <c r="A241" s="282" t="s">
        <v>365</v>
      </c>
      <c r="B241" s="302">
        <f>'Ind T6'!L98</f>
        <v>8.0585558712265506</v>
      </c>
      <c r="C241" s="299" t="str">
        <f>CONCATENATE("(",ROUND((B241/$H242)*100,1),")")</f>
        <v>(20.4)</v>
      </c>
      <c r="D241" s="302">
        <f>'Ind T6'!M98</f>
        <v>12.730108685521659</v>
      </c>
      <c r="E241" s="299" t="str">
        <f>CONCATENATE("(",ROUND((D241/$H242)*100,1),")")</f>
        <v>(32.3)</v>
      </c>
      <c r="F241" s="302">
        <f>'Ind T6'!N98</f>
        <v>1.7707102656379761</v>
      </c>
      <c r="G241" s="299" t="str">
        <f>CONCATENATE("(",ROUND((F241/$H242)*100,1),")")</f>
        <v>(4.5)</v>
      </c>
      <c r="H241" s="302">
        <f t="shared" ref="H241" si="186">SUM(B241,D241,F241)</f>
        <v>22.559374822386186</v>
      </c>
      <c r="I241" s="299" t="str">
        <f>CONCATENATE("(",ROUND((H241/$H242)*100,1),")")</f>
        <v>(57.2)</v>
      </c>
      <c r="K241" s="302">
        <f t="shared" ref="K241:K242" si="187">B246-B241</f>
        <v>0.28187572790383975</v>
      </c>
      <c r="L241" s="302">
        <f t="shared" ref="L241:L242" si="188">D246-D241</f>
        <v>0.40750084741651271</v>
      </c>
      <c r="M241" s="302">
        <f t="shared" ref="M241:M242" si="189">F246-F241</f>
        <v>6.0667893772911485E-2</v>
      </c>
      <c r="N241" s="302">
        <f t="shared" ref="N241:N242" si="190">SUM(K241:M241)</f>
        <v>0.75004446909326394</v>
      </c>
    </row>
    <row r="242" spans="1:14" x14ac:dyDescent="0.2">
      <c r="A242" s="282" t="s">
        <v>363</v>
      </c>
      <c r="B242" s="302">
        <f>SUM(B240:B241)</f>
        <v>16.1748061834084</v>
      </c>
      <c r="C242" s="299" t="str">
        <f>CONCATENATE("(",ROUND((B242/$H242)*100,1),")")</f>
        <v>(41)</v>
      </c>
      <c r="D242" s="302">
        <f>SUM(D240:D241)</f>
        <v>20.505707262349919</v>
      </c>
      <c r="E242" s="299" t="str">
        <f>CONCATENATE("(",ROUND((D242/$H242)*100,1),")")</f>
        <v>(52)</v>
      </c>
      <c r="F242" s="302">
        <f>SUM(F240:F241)</f>
        <v>2.7264865542416956</v>
      </c>
      <c r="G242" s="299" t="str">
        <f>CONCATENATE("(",ROUND((F242/$H242)*100,1),")")</f>
        <v>(6.9)</v>
      </c>
      <c r="H242" s="302">
        <f>SUM(H240:H241)</f>
        <v>39.407000000000018</v>
      </c>
      <c r="I242" s="299" t="str">
        <f>CONCATENATE("(",ROUND((H242/$H242)*100,1),")")</f>
        <v>(100)</v>
      </c>
      <c r="K242" s="302">
        <f t="shared" si="187"/>
        <v>0.61104863125886055</v>
      </c>
      <c r="L242" s="302">
        <f t="shared" si="188"/>
        <v>0.66674851361987919</v>
      </c>
      <c r="M242" s="302">
        <f t="shared" si="189"/>
        <v>9.4202855121238827E-2</v>
      </c>
      <c r="N242" s="302">
        <f t="shared" si="190"/>
        <v>1.3719999999999786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8.4454232155368718</v>
      </c>
      <c r="C245" s="299" t="str">
        <f>CONCATENATE("(",ROUND((B245/$H247)*100,1),")")</f>
        <v>(20.7)</v>
      </c>
      <c r="D245" s="302">
        <f>'Ind T6'!R99</f>
        <v>8.0348462430316268</v>
      </c>
      <c r="E245" s="299" t="str">
        <f>CONCATENATE("(",ROUND((D245/$H247)*100,1),")")</f>
        <v>(19.7)</v>
      </c>
      <c r="F245" s="302">
        <f>'Ind T6'!S99</f>
        <v>0.98931124995204667</v>
      </c>
      <c r="G245" s="299" t="str">
        <f>CONCATENATE("(",ROUND((F245/$H247)*100,1),")")</f>
        <v>(2.4)</v>
      </c>
      <c r="H245" s="302">
        <f>SUM(B245,D245,F245)</f>
        <v>17.469580708520546</v>
      </c>
      <c r="I245" s="299" t="str">
        <f>CONCATENATE("(",ROUND((H245/$H247)*100,1),")")</f>
        <v>(42.8)</v>
      </c>
      <c r="K245" s="302">
        <f>B250-B245</f>
        <v>2.0532680669477497</v>
      </c>
      <c r="L245" s="302">
        <f>D250-D245</f>
        <v>1.716185093744631</v>
      </c>
      <c r="M245" s="302">
        <f>F250-F245</f>
        <v>0.23417314459017247</v>
      </c>
      <c r="N245" s="302">
        <f>SUM(K245:M245)</f>
        <v>4.0036263052825536</v>
      </c>
    </row>
    <row r="246" spans="1:14" x14ac:dyDescent="0.2">
      <c r="A246" s="282" t="s">
        <v>365</v>
      </c>
      <c r="B246" s="302">
        <f>'Ind T6'!Q98</f>
        <v>8.3404315991303903</v>
      </c>
      <c r="C246" s="299" t="str">
        <f>CONCATENATE("(",ROUND((B246/$H247)*100,1),")")</f>
        <v>(20.5)</v>
      </c>
      <c r="D246" s="302">
        <f>'Ind T6'!R98</f>
        <v>13.137609532938171</v>
      </c>
      <c r="E246" s="299" t="str">
        <f>CONCATENATE("(",ROUND((D246/$H247)*100,1),")")</f>
        <v>(32.2)</v>
      </c>
      <c r="F246" s="302">
        <f>'Ind T6'!S98</f>
        <v>1.8313781594108876</v>
      </c>
      <c r="G246" s="299" t="str">
        <f>CONCATENATE("(",ROUND((F246/$H247)*100,1),")")</f>
        <v>(4.5)</v>
      </c>
      <c r="H246" s="302">
        <f t="shared" ref="H246" si="191">SUM(B246,D246,F246)</f>
        <v>23.30941929147945</v>
      </c>
      <c r="I246" s="299" t="str">
        <f>CONCATENATE("(",ROUND((H246/$H247)*100,1),")")</f>
        <v>(57.2)</v>
      </c>
      <c r="K246" s="302">
        <f t="shared" ref="K246:K247" si="192">B251-B246</f>
        <v>1.9295584140515274</v>
      </c>
      <c r="L246" s="302">
        <f t="shared" ref="L246:L247" si="193">D251-D246</f>
        <v>2.7906026549608871</v>
      </c>
      <c r="M246" s="302">
        <f t="shared" ref="M246:M247" si="194">F251-F246</f>
        <v>0.43721262570506036</v>
      </c>
      <c r="N246" s="302">
        <f t="shared" ref="N246:N247" si="195">SUM(K246:M246)</f>
        <v>5.1573736947174744</v>
      </c>
    </row>
    <row r="247" spans="1:14" x14ac:dyDescent="0.2">
      <c r="A247" s="282" t="s">
        <v>363</v>
      </c>
      <c r="B247" s="302">
        <f>SUM(B245:B246)</f>
        <v>16.78585481466726</v>
      </c>
      <c r="C247" s="299" t="str">
        <f>CONCATENATE("(",ROUND((B247/$H247)*100,1),")")</f>
        <v>(41.2)</v>
      </c>
      <c r="D247" s="302">
        <f>SUM(D245:D246)</f>
        <v>21.172455775969798</v>
      </c>
      <c r="E247" s="299" t="str">
        <f>CONCATENATE("(",ROUND((D247/$H247)*100,1),")")</f>
        <v>(51.9)</v>
      </c>
      <c r="F247" s="302">
        <f>SUM(F245:F246)</f>
        <v>2.8206894093629344</v>
      </c>
      <c r="G247" s="299" t="str">
        <f>CONCATENATE("(",ROUND((F247/$H247)*100,1),")")</f>
        <v>(6.9)</v>
      </c>
      <c r="H247" s="302">
        <f>SUM(H245:H246)</f>
        <v>40.778999999999996</v>
      </c>
      <c r="I247" s="299" t="str">
        <f>CONCATENATE("(",ROUND((H247/$H247)*100,1),")")</f>
        <v>(100)</v>
      </c>
      <c r="K247" s="302">
        <f t="shared" si="192"/>
        <v>3.9828264809992788</v>
      </c>
      <c r="L247" s="302">
        <f t="shared" si="193"/>
        <v>4.5067877487055163</v>
      </c>
      <c r="M247" s="302">
        <f t="shared" si="194"/>
        <v>0.67138577029523283</v>
      </c>
      <c r="N247" s="302">
        <f t="shared" si="195"/>
        <v>9.161000000000028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10.498691282484621</v>
      </c>
      <c r="C250" s="299" t="str">
        <f>CONCATENATE("(",ROUND((B250/$H252)*100,1),")")</f>
        <v>(21)</v>
      </c>
      <c r="D250" s="302">
        <f>'Ind T6'!W99</f>
        <v>9.7510313367762578</v>
      </c>
      <c r="E250" s="299" t="str">
        <f>CONCATENATE("(",ROUND((D250/$H252)*100,1),")")</f>
        <v>(19.5)</v>
      </c>
      <c r="F250" s="302">
        <f>'Ind T6'!X99</f>
        <v>1.2234843945422191</v>
      </c>
      <c r="G250" s="299" t="str">
        <f>CONCATENATE("(",ROUND((F250/$H252)*100,1),")")</f>
        <v>(2.4)</v>
      </c>
      <c r="H250" s="302">
        <f>SUM(B250,D250,F250)</f>
        <v>21.473207013803098</v>
      </c>
      <c r="I250" s="299" t="str">
        <f>CONCATENATE("(",ROUND((H250/$H252)*100,1),")")</f>
        <v>(43)</v>
      </c>
      <c r="K250" s="302">
        <f>B250-B240</f>
        <v>2.3824409703027705</v>
      </c>
      <c r="L250" s="302">
        <f>D250-D240</f>
        <v>1.9754327599479975</v>
      </c>
      <c r="M250" s="302">
        <f>F250-F240</f>
        <v>0.26770810593849981</v>
      </c>
      <c r="N250" s="302">
        <f>SUM(K250:M250)</f>
        <v>4.6255818361892675</v>
      </c>
    </row>
    <row r="251" spans="1:14" x14ac:dyDescent="0.2">
      <c r="A251" s="282" t="s">
        <v>365</v>
      </c>
      <c r="B251" s="302">
        <f>'Ind T6'!V98</f>
        <v>10.269990013181918</v>
      </c>
      <c r="C251" s="299" t="str">
        <f>CONCATENATE("(",ROUND((B251/$H252)*100,1),")")</f>
        <v>(20.6)</v>
      </c>
      <c r="D251" s="302">
        <f>'Ind T6'!W98</f>
        <v>15.928212187899058</v>
      </c>
      <c r="E251" s="299" t="str">
        <f>CONCATENATE("(",ROUND((D251/$H252)*100,1),")")</f>
        <v>(31.9)</v>
      </c>
      <c r="F251" s="302">
        <f>'Ind T6'!X98</f>
        <v>2.2685907851159479</v>
      </c>
      <c r="G251" s="299" t="str">
        <f>CONCATENATE("(",ROUND((F251/$H252)*100,1),")")</f>
        <v>(4.5)</v>
      </c>
      <c r="H251" s="302">
        <f t="shared" ref="H251" si="196">SUM(B251,D251,F251)</f>
        <v>28.466792986196921</v>
      </c>
      <c r="I251" s="299" t="str">
        <f>CONCATENATE("(",ROUND((H251/$H252)*100,1),")")</f>
        <v>(57)</v>
      </c>
      <c r="K251" s="302">
        <f t="shared" ref="K251:K252" si="197">B251-B241</f>
        <v>2.2114341419553671</v>
      </c>
      <c r="L251" s="302">
        <f t="shared" ref="L251:L252" si="198">D251-D241</f>
        <v>3.1981035023773998</v>
      </c>
      <c r="M251" s="302">
        <f t="shared" ref="M251:M252" si="199">F251-F241</f>
        <v>0.49788051947797185</v>
      </c>
      <c r="N251" s="302">
        <f t="shared" ref="N251:N252" si="200">SUM(K251:M251)</f>
        <v>5.907418163810739</v>
      </c>
    </row>
    <row r="252" spans="1:14" x14ac:dyDescent="0.2">
      <c r="A252" s="282" t="s">
        <v>363</v>
      </c>
      <c r="B252" s="302">
        <f>SUM(B250:B251)</f>
        <v>20.768681295666539</v>
      </c>
      <c r="C252" s="299" t="str">
        <f>CONCATENATE("(",ROUND((B252/$H252)*100,1),")")</f>
        <v>(41.6)</v>
      </c>
      <c r="D252" s="302">
        <f>SUM(D250:D251)</f>
        <v>25.679243524675314</v>
      </c>
      <c r="E252" s="299" t="str">
        <f>CONCATENATE("(",ROUND((D252/$H252)*100,1),")")</f>
        <v>(51.4)</v>
      </c>
      <c r="F252" s="302">
        <f>SUM(F250:F251)</f>
        <v>3.4920751796581673</v>
      </c>
      <c r="G252" s="299" t="str">
        <f>CONCATENATE("(",ROUND((F252/$H252)*100,1),")")</f>
        <v>(7)</v>
      </c>
      <c r="H252" s="302">
        <f>SUM(H250:H251)</f>
        <v>49.940000000000019</v>
      </c>
      <c r="I252" s="299" t="str">
        <f>CONCATENATE("(",ROUND((H252/$H252)*100,1),")")</f>
        <v>(100)</v>
      </c>
      <c r="K252" s="302">
        <f t="shared" si="197"/>
        <v>4.5938751122581394</v>
      </c>
      <c r="L252" s="302">
        <f t="shared" si="198"/>
        <v>5.1735362623253955</v>
      </c>
      <c r="M252" s="302">
        <f t="shared" si="199"/>
        <v>0.76558862541647166</v>
      </c>
      <c r="N252" s="302">
        <f t="shared" si="200"/>
        <v>10.533000000000007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1.3452609331069418</v>
      </c>
      <c r="C261" s="299" t="str">
        <f>CONCATENATE("(",ROUND((B261/$H263)*100,1),")")</f>
        <v>(31.3)</v>
      </c>
      <c r="D261" s="302">
        <f>'Ind T6'!M108</f>
        <v>0.32473479482939205</v>
      </c>
      <c r="E261" s="299" t="str">
        <f>CONCATENATE("(",ROUND((D261/$H263)*100,1),")")</f>
        <v>(7.6)</v>
      </c>
      <c r="F261" s="302">
        <f>'Ind T6'!N108</f>
        <v>0.29578369871233867</v>
      </c>
      <c r="G261" s="299" t="str">
        <f>CONCATENATE("(",ROUND((F261/$H263)*100,1),")")</f>
        <v>(6.9)</v>
      </c>
      <c r="H261" s="302">
        <f>SUM(B261,D261,F261)</f>
        <v>1.9657794266486728</v>
      </c>
      <c r="I261" s="299" t="str">
        <f>CONCATENATE("(",ROUND((H261/$H263)*100,1),")")</f>
        <v>(45.8)</v>
      </c>
      <c r="K261" s="302">
        <f>B266-B261</f>
        <v>-2.837072267131191E-2</v>
      </c>
      <c r="L261" s="302">
        <f>D266-D261</f>
        <v>9.7977989507148089E-3</v>
      </c>
      <c r="M261" s="302">
        <f>F266-F261</f>
        <v>-2.7659722566573675E-3</v>
      </c>
      <c r="N261" s="302">
        <f>SUM(K261:M261)</f>
        <v>-2.1338895977254468E-2</v>
      </c>
    </row>
    <row r="262" spans="1:14" x14ac:dyDescent="0.2">
      <c r="A262" s="282" t="s">
        <v>365</v>
      </c>
      <c r="B262" s="302">
        <f>'Ind T6'!L107</f>
        <v>0.54862327149964296</v>
      </c>
      <c r="C262" s="299" t="str">
        <f>CONCATENATE("(",ROUND((B262/$H263)*100,1),")")</f>
        <v>(12.8)</v>
      </c>
      <c r="D262" s="302">
        <f>'Ind T6'!M107</f>
        <v>0.250909499719769</v>
      </c>
      <c r="E262" s="299" t="str">
        <f>CONCATENATE("(",ROUND((D262/$H263)*100,1),")")</f>
        <v>(5.8)</v>
      </c>
      <c r="F262" s="302">
        <f>'Ind T6'!N107</f>
        <v>1.5266878021319152</v>
      </c>
      <c r="G262" s="299" t="str">
        <f>CONCATENATE("(",ROUND((F262/$H263)*100,1),")")</f>
        <v>(35.6)</v>
      </c>
      <c r="H262" s="302">
        <f t="shared" ref="H262" si="201">SUM(B262,D262,F262)</f>
        <v>2.3262205733513275</v>
      </c>
      <c r="I262" s="299" t="str">
        <f>CONCATENATE("(",ROUND((H262/$H263)*100,1),")")</f>
        <v>(54.2)</v>
      </c>
      <c r="K262" s="302">
        <f t="shared" ref="K262:K263" si="202">B267-B262</f>
        <v>-9.412727119088915E-3</v>
      </c>
      <c r="L262" s="302">
        <f t="shared" ref="L262:L263" si="203">D267-D262</f>
        <v>-8.5483365767724528E-4</v>
      </c>
      <c r="M262" s="302">
        <f t="shared" ref="M262:M263" si="204">F267-F262</f>
        <v>-3.9393543245979545E-2</v>
      </c>
      <c r="N262" s="302">
        <f t="shared" ref="N262:N263" si="205">SUM(K262:M262)</f>
        <v>-4.9661104022745706E-2</v>
      </c>
    </row>
    <row r="263" spans="1:14" x14ac:dyDescent="0.2">
      <c r="A263" s="282" t="s">
        <v>363</v>
      </c>
      <c r="B263" s="302">
        <f>SUM(B261:B262)</f>
        <v>1.8938842046065849</v>
      </c>
      <c r="C263" s="299" t="str">
        <f>CONCATENATE("(",ROUND((B263/$H263)*100,1),")")</f>
        <v>(44.1)</v>
      </c>
      <c r="D263" s="302">
        <f>SUM(D261:D262)</f>
        <v>0.57564429454916111</v>
      </c>
      <c r="E263" s="299" t="str">
        <f>CONCATENATE("(",ROUND((D263/$H263)*100,1),")")</f>
        <v>(13.4)</v>
      </c>
      <c r="F263" s="302">
        <f>SUM(F261:F262)</f>
        <v>1.8224715008442538</v>
      </c>
      <c r="G263" s="299" t="str">
        <f>CONCATENATE("(",ROUND((F263/$H263)*100,1),")")</f>
        <v>(42.5)</v>
      </c>
      <c r="H263" s="302">
        <f>SUM(H261:H262)</f>
        <v>4.2919999999999998</v>
      </c>
      <c r="I263" s="299" t="str">
        <f>CONCATENATE("(",ROUND((H263/$H263)*100,1),")")</f>
        <v>(100)</v>
      </c>
      <c r="K263" s="302">
        <f t="shared" si="202"/>
        <v>-3.7783449790401047E-2</v>
      </c>
      <c r="L263" s="302">
        <f t="shared" si="203"/>
        <v>8.9429652930375081E-3</v>
      </c>
      <c r="M263" s="302">
        <f t="shared" si="204"/>
        <v>-4.2159515502636857E-2</v>
      </c>
      <c r="N263" s="302">
        <f t="shared" si="205"/>
        <v>-7.1000000000000396E-2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1.3168902104356299</v>
      </c>
      <c r="C266" s="299" t="str">
        <f>CONCATENATE("(",ROUND((B266/$H268)*100,1),")")</f>
        <v>(31.2)</v>
      </c>
      <c r="D266" s="302">
        <f>'Ind T6'!R108</f>
        <v>0.33453259378010686</v>
      </c>
      <c r="E266" s="299" t="str">
        <f>CONCATENATE("(",ROUND((D266/$H268)*100,1),")")</f>
        <v>(7.9)</v>
      </c>
      <c r="F266" s="302">
        <f>'Ind T6'!S108</f>
        <v>0.2930177264556813</v>
      </c>
      <c r="G266" s="299" t="str">
        <f>CONCATENATE("(",ROUND((F266/$H268)*100,1),")")</f>
        <v>(6.9)</v>
      </c>
      <c r="H266" s="302">
        <f>SUM(B266,D266,F266)</f>
        <v>1.9444405306714181</v>
      </c>
      <c r="I266" s="299" t="str">
        <f>CONCATENATE("(",ROUND((H266/$H268)*100,1),")")</f>
        <v>(46.1)</v>
      </c>
      <c r="K266" s="302">
        <f>B271-B266</f>
        <v>2.0319942636729982E-2</v>
      </c>
      <c r="L266" s="302">
        <f>D271-D266</f>
        <v>3.1694331025862277E-2</v>
      </c>
      <c r="M266" s="302">
        <f>F271-F266</f>
        <v>1.008324158492252E-2</v>
      </c>
      <c r="N266" s="302">
        <f>SUM(K266:M266)</f>
        <v>6.2097515247514778E-2</v>
      </c>
    </row>
    <row r="267" spans="1:14" x14ac:dyDescent="0.2">
      <c r="A267" s="282" t="s">
        <v>365</v>
      </c>
      <c r="B267" s="302">
        <f>'Ind T6'!Q107</f>
        <v>0.53921054438055405</v>
      </c>
      <c r="C267" s="299" t="str">
        <f>CONCATENATE("(",ROUND((B267/$H268)*100,1),")")</f>
        <v>(12.8)</v>
      </c>
      <c r="D267" s="302">
        <f>'Ind T6'!R107</f>
        <v>0.25005466606209176</v>
      </c>
      <c r="E267" s="299" t="str">
        <f>CONCATENATE("(",ROUND((D267/$H268)*100,1),")")</f>
        <v>(5.9)</v>
      </c>
      <c r="F267" s="302">
        <f>'Ind T6'!S107</f>
        <v>1.4872942588859357</v>
      </c>
      <c r="G267" s="299" t="str">
        <f>CONCATENATE("(",ROUND((F267/$H268)*100,1),")")</f>
        <v>(35.2)</v>
      </c>
      <c r="H267" s="302">
        <f t="shared" ref="H267" si="206">SUM(B267,D267,F267)</f>
        <v>2.2765594693285816</v>
      </c>
      <c r="I267" s="299" t="str">
        <f>CONCATENATE("(",ROUND((H267/$H268)*100,1),")")</f>
        <v>(53.9)</v>
      </c>
      <c r="K267" s="302">
        <f t="shared" ref="K267:K268" si="207">B272-B267</f>
        <v>1.8321760896222394E-2</v>
      </c>
      <c r="L267" s="302">
        <f t="shared" ref="L267:L268" si="208">D272-D267</f>
        <v>6.7860588384963672E-3</v>
      </c>
      <c r="M267" s="302">
        <f t="shared" ref="M267:M268" si="209">F272-F267</f>
        <v>-2.7205334982239426E-2</v>
      </c>
      <c r="N267" s="302">
        <f t="shared" ref="N267:N268" si="210">SUM(K267:M267)</f>
        <v>-2.0975152475206649E-3</v>
      </c>
    </row>
    <row r="268" spans="1:14" x14ac:dyDescent="0.2">
      <c r="A268" s="282" t="s">
        <v>363</v>
      </c>
      <c r="B268" s="302">
        <f>SUM(B266:B267)</f>
        <v>1.8561007548161839</v>
      </c>
      <c r="C268" s="299" t="str">
        <f>CONCATENATE("(",ROUND((B268/$H268)*100,1),")")</f>
        <v>(44)</v>
      </c>
      <c r="D268" s="302">
        <f>SUM(D266:D267)</f>
        <v>0.58458725984219861</v>
      </c>
      <c r="E268" s="299" t="str">
        <f>CONCATENATE("(",ROUND((D268/$H268)*100,1),")")</f>
        <v>(13.8)</v>
      </c>
      <c r="F268" s="302">
        <f>SUM(F266:F267)</f>
        <v>1.7803119853416169</v>
      </c>
      <c r="G268" s="299" t="str">
        <f>CONCATENATE("(",ROUND((F268/$H268)*100,1),")")</f>
        <v>(42.2)</v>
      </c>
      <c r="H268" s="302">
        <f>SUM(H266:H267)</f>
        <v>4.2210000000000001</v>
      </c>
      <c r="I268" s="299" t="str">
        <f>CONCATENATE("(",ROUND((H268/$H268)*100,1),")")</f>
        <v>(100)</v>
      </c>
      <c r="K268" s="302">
        <f t="shared" si="207"/>
        <v>3.8641703532952487E-2</v>
      </c>
      <c r="L268" s="302">
        <f t="shared" si="208"/>
        <v>3.8480389864358644E-2</v>
      </c>
      <c r="M268" s="302">
        <f t="shared" si="209"/>
        <v>-1.7122093397316851E-2</v>
      </c>
      <c r="N268" s="302">
        <f t="shared" si="210"/>
        <v>5.999999999999428E-2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1.3372101530723599</v>
      </c>
      <c r="C271" s="299" t="str">
        <f>CONCATENATE("(",ROUND((B271/$H273)*100,1),")")</f>
        <v>(31.2)</v>
      </c>
      <c r="D271" s="302">
        <f>'Ind T6'!W108</f>
        <v>0.36622692480596913</v>
      </c>
      <c r="E271" s="299" t="str">
        <f>CONCATENATE("(",ROUND((D271/$H273)*100,1),")")</f>
        <v>(8.6)</v>
      </c>
      <c r="F271" s="302">
        <f>'Ind T6'!X108</f>
        <v>0.30310096804060382</v>
      </c>
      <c r="G271" s="299" t="str">
        <f>CONCATENATE("(",ROUND((F271/$H273)*100,1),")")</f>
        <v>(7.1)</v>
      </c>
      <c r="H271" s="302">
        <f>SUM(B271,D271,F271)</f>
        <v>2.0065380459189326</v>
      </c>
      <c r="I271" s="299" t="str">
        <f>CONCATENATE("(",ROUND((H271/$H273)*100,1),")")</f>
        <v>(46.9)</v>
      </c>
      <c r="K271" s="302">
        <f>B271-B261</f>
        <v>-8.050780034581928E-3</v>
      </c>
      <c r="L271" s="302">
        <f>D271-D261</f>
        <v>4.1492129976577086E-2</v>
      </c>
      <c r="M271" s="302">
        <f>F271-F261</f>
        <v>7.3172693282651524E-3</v>
      </c>
      <c r="N271" s="302">
        <f>SUM(K271:M271)</f>
        <v>4.075861927026031E-2</v>
      </c>
    </row>
    <row r="272" spans="1:14" x14ac:dyDescent="0.2">
      <c r="A272" s="282" t="s">
        <v>365</v>
      </c>
      <c r="B272" s="302">
        <f>'Ind T6'!V107</f>
        <v>0.55753230527677644</v>
      </c>
      <c r="C272" s="299" t="str">
        <f>CONCATENATE("(",ROUND((B272/$H273)*100,1),")")</f>
        <v>(13)</v>
      </c>
      <c r="D272" s="302">
        <f>'Ind T6'!W107</f>
        <v>0.25684072490058812</v>
      </c>
      <c r="E272" s="299" t="str">
        <f>CONCATENATE("(",ROUND((D272/$H273)*100,1),")")</f>
        <v>(6)</v>
      </c>
      <c r="F272" s="302">
        <f>'Ind T6'!X107</f>
        <v>1.4600889239036963</v>
      </c>
      <c r="G272" s="299" t="str">
        <f>CONCATENATE("(",ROUND((F272/$H273)*100,1),")")</f>
        <v>(34.1)</v>
      </c>
      <c r="H272" s="302">
        <f t="shared" ref="H272" si="211">SUM(B272,D272,F272)</f>
        <v>2.2744619540810609</v>
      </c>
      <c r="I272" s="299" t="str">
        <f>CONCATENATE("(",ROUND((H272/$H273)*100,1),")")</f>
        <v>(53.1)</v>
      </c>
      <c r="K272" s="302">
        <f t="shared" ref="K272:K273" si="212">B272-B262</f>
        <v>8.9090337771334793E-3</v>
      </c>
      <c r="L272" s="302">
        <f t="shared" ref="L272:L273" si="213">D272-D262</f>
        <v>5.9312251808191219E-3</v>
      </c>
      <c r="M272" s="302">
        <f t="shared" ref="M272:M273" si="214">F272-F262</f>
        <v>-6.6598878228218972E-2</v>
      </c>
      <c r="N272" s="302">
        <f t="shared" ref="N272:N273" si="215">SUM(K272:M272)</f>
        <v>-5.1758619270266371E-2</v>
      </c>
    </row>
    <row r="273" spans="1:14" x14ac:dyDescent="0.2">
      <c r="A273" s="282" t="s">
        <v>363</v>
      </c>
      <c r="B273" s="302">
        <f>SUM(B271:B272)</f>
        <v>1.8947424583491363</v>
      </c>
      <c r="C273" s="299" t="str">
        <f>CONCATENATE("(",ROUND((B273/$H273)*100,1),")")</f>
        <v>(44.3)</v>
      </c>
      <c r="D273" s="302">
        <f>SUM(D271:D272)</f>
        <v>0.62306764970655726</v>
      </c>
      <c r="E273" s="299" t="str">
        <f>CONCATENATE("(",ROUND((D273/$H273)*100,1),")")</f>
        <v>(14.6)</v>
      </c>
      <c r="F273" s="302">
        <f>SUM(F271:F272)</f>
        <v>1.7631898919443001</v>
      </c>
      <c r="G273" s="299" t="str">
        <f>CONCATENATE("(",ROUND((F273/$H273)*100,1),")")</f>
        <v>(41.2)</v>
      </c>
      <c r="H273" s="302">
        <f>SUM(H271:H272)</f>
        <v>4.2809999999999935</v>
      </c>
      <c r="I273" s="299" t="str">
        <f>CONCATENATE("(",ROUND((H273/$H273)*100,1),")")</f>
        <v>(100)</v>
      </c>
      <c r="K273" s="302">
        <f t="shared" si="212"/>
        <v>8.5825374255144027E-4</v>
      </c>
      <c r="L273" s="302">
        <f t="shared" si="213"/>
        <v>4.7423355157396152E-2</v>
      </c>
      <c r="M273" s="302">
        <f t="shared" si="214"/>
        <v>-5.9281608899953708E-2</v>
      </c>
      <c r="N273" s="302">
        <f t="shared" si="215"/>
        <v>-1.1000000000006116E-2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10.139991717342976</v>
      </c>
      <c r="C282" s="299" t="str">
        <f>CONCATENATE("(",ROUND((B282/$H284)*100,1),")")</f>
        <v>(66.5)</v>
      </c>
      <c r="D282" s="302">
        <f>'Ind T6'!M117</f>
        <v>0.74176094210547461</v>
      </c>
      <c r="E282" s="299" t="str">
        <f>CONCATENATE("(",ROUND((D282/$H284)*100,1),")")</f>
        <v>(4.9)</v>
      </c>
      <c r="F282" s="302">
        <f>'Ind T6'!N117</f>
        <v>0.31644478901235601</v>
      </c>
      <c r="G282" s="299" t="str">
        <f>CONCATENATE("(",ROUND((F282/$H284)*100,1),")")</f>
        <v>(2.1)</v>
      </c>
      <c r="H282" s="302">
        <f>SUM(B282,D282,F282)</f>
        <v>11.198197448460807</v>
      </c>
      <c r="I282" s="299" t="str">
        <f>CONCATENATE("(",ROUND((H282/$H284)*100,1),")")</f>
        <v>(73.5)</v>
      </c>
      <c r="K282" s="302">
        <f>B287-B282</f>
        <v>0.94274442075266229</v>
      </c>
      <c r="L282" s="302">
        <f>D287-D282</f>
        <v>8.1641862630460804E-2</v>
      </c>
      <c r="M282" s="302">
        <f>F287-F282</f>
        <v>3.9719180789515696E-2</v>
      </c>
      <c r="N282" s="302">
        <f>SUM(K282:M282)</f>
        <v>1.0641054641726386</v>
      </c>
    </row>
    <row r="283" spans="1:14" x14ac:dyDescent="0.2">
      <c r="A283" s="282" t="s">
        <v>365</v>
      </c>
      <c r="B283" s="302">
        <f>'Ind T6'!L116</f>
        <v>2.8850911481903414</v>
      </c>
      <c r="C283" s="299" t="str">
        <f>CONCATENATE("(",ROUND((B283/$H284)*100,1),")")</f>
        <v>(18.9)</v>
      </c>
      <c r="D283" s="302">
        <f>'Ind T6'!M116</f>
        <v>0.53299112856728936</v>
      </c>
      <c r="E283" s="299" t="str">
        <f>CONCATENATE("(",ROUND((D283/$H284)*100,1),")")</f>
        <v>(3.5)</v>
      </c>
      <c r="F283" s="302">
        <f>'Ind T6'!N116</f>
        <v>0.62272027478159486</v>
      </c>
      <c r="G283" s="299" t="str">
        <f>CONCATENATE("(",ROUND((F283/$H284)*100,1),")")</f>
        <v>(4.1)</v>
      </c>
      <c r="H283" s="302">
        <f t="shared" ref="H283" si="216">SUM(B283,D283,F283)</f>
        <v>4.0408025515392252</v>
      </c>
      <c r="I283" s="299" t="str">
        <f>CONCATENATE("(",ROUND((H283/$H284)*100,1),")")</f>
        <v>(26.5)</v>
      </c>
      <c r="K283" s="302">
        <f t="shared" ref="K283:K284" si="217">B288-B283</f>
        <v>0.36505599313760939</v>
      </c>
      <c r="L283" s="302">
        <f t="shared" ref="L283:L284" si="218">D288-D283</f>
        <v>4.5926239283004433E-2</v>
      </c>
      <c r="M283" s="302">
        <f t="shared" ref="M283:M284" si="219">F288-F283</f>
        <v>7.3912303406701407E-2</v>
      </c>
      <c r="N283" s="302">
        <f t="shared" ref="N283:N284" si="220">SUM(K283:M283)</f>
        <v>0.48489453582731523</v>
      </c>
    </row>
    <row r="284" spans="1:14" x14ac:dyDescent="0.2">
      <c r="A284" s="282" t="s">
        <v>363</v>
      </c>
      <c r="B284" s="302">
        <f>SUM(B282:B283)</f>
        <v>13.025082865533317</v>
      </c>
      <c r="C284" s="299" t="str">
        <f>CONCATENATE("(",ROUND((B284/$H284)*100,1),")")</f>
        <v>(85.5)</v>
      </c>
      <c r="D284" s="302">
        <f>SUM(D282:D283)</f>
        <v>1.274752070672764</v>
      </c>
      <c r="E284" s="299" t="str">
        <f>CONCATENATE("(",ROUND((D284/$H284)*100,1),")")</f>
        <v>(8.4)</v>
      </c>
      <c r="F284" s="302">
        <f>SUM(F282:F283)</f>
        <v>0.93916506379395082</v>
      </c>
      <c r="G284" s="299" t="str">
        <f>CONCATENATE("(",ROUND((F284/$H284)*100,1),")")</f>
        <v>(6.2)</v>
      </c>
      <c r="H284" s="302">
        <f>SUM(H282:H283)</f>
        <v>15.239000000000033</v>
      </c>
      <c r="I284" s="299" t="str">
        <f>CONCATENATE("(",ROUND((H284/$H284)*100,1),")")</f>
        <v>(100)</v>
      </c>
      <c r="K284" s="302">
        <f t="shared" si="217"/>
        <v>1.3078004138902717</v>
      </c>
      <c r="L284" s="302">
        <f t="shared" si="218"/>
        <v>0.12756810191346535</v>
      </c>
      <c r="M284" s="302">
        <f t="shared" si="219"/>
        <v>0.11363148419621716</v>
      </c>
      <c r="N284" s="302">
        <f t="shared" si="220"/>
        <v>1.5489999999999542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11.082736138095639</v>
      </c>
      <c r="C287" s="299" t="str">
        <f>CONCATENATE("(",ROUND((B287/$H289)*100,1),")")</f>
        <v>(66)</v>
      </c>
      <c r="D287" s="302">
        <f>'Ind T6'!R117</f>
        <v>0.82340280473593541</v>
      </c>
      <c r="E287" s="299" t="str">
        <f>CONCATENATE("(",ROUND((D287/$H289)*100,1),")")</f>
        <v>(4.9)</v>
      </c>
      <c r="F287" s="302">
        <f>'Ind T6'!S117</f>
        <v>0.3561639698018717</v>
      </c>
      <c r="G287" s="299" t="str">
        <f>CONCATENATE("(",ROUND((F287/$H289)*100,1),")")</f>
        <v>(2.1)</v>
      </c>
      <c r="H287" s="302">
        <f>SUM(B287,D287,F287)</f>
        <v>12.262302912633446</v>
      </c>
      <c r="I287" s="299" t="str">
        <f>CONCATENATE("(",ROUND((H287/$H289)*100,1),")")</f>
        <v>(73)</v>
      </c>
      <c r="K287" s="302">
        <f>B292-B287</f>
        <v>1.1292746800772875</v>
      </c>
      <c r="L287" s="302">
        <f>D292-D287</f>
        <v>0.10073287904571715</v>
      </c>
      <c r="M287" s="302">
        <f>F292-F287</f>
        <v>5.008973674023609E-2</v>
      </c>
      <c r="N287" s="302">
        <f>SUM(K287:M287)</f>
        <v>1.2800972958632406</v>
      </c>
    </row>
    <row r="288" spans="1:14" x14ac:dyDescent="0.2">
      <c r="A288" s="282" t="s">
        <v>365</v>
      </c>
      <c r="B288" s="302">
        <f>'Ind T6'!Q116</f>
        <v>3.2501471413279508</v>
      </c>
      <c r="C288" s="299" t="str">
        <f>CONCATENATE("(",ROUND((B288/$H289)*100,1),")")</f>
        <v>(19.4)</v>
      </c>
      <c r="D288" s="302">
        <f>'Ind T6'!R116</f>
        <v>0.5789173678502938</v>
      </c>
      <c r="E288" s="299" t="str">
        <f>CONCATENATE("(",ROUND((D288/$H289)*100,1),")")</f>
        <v>(3.4)</v>
      </c>
      <c r="F288" s="302">
        <f>'Ind T6'!S116</f>
        <v>0.69663257818829627</v>
      </c>
      <c r="G288" s="299" t="str">
        <f>CONCATENATE("(",ROUND((F288/$H289)*100,1),")")</f>
        <v>(4.1)</v>
      </c>
      <c r="H288" s="302">
        <f t="shared" ref="H288" si="221">SUM(B288,D288,F288)</f>
        <v>4.5256970873665407</v>
      </c>
      <c r="I288" s="299" t="str">
        <f>CONCATENATE("(",ROUND((H288/$H289)*100,1),")")</f>
        <v>(27)</v>
      </c>
      <c r="K288" s="302">
        <f t="shared" ref="K288:K289" si="222">B293-B288</f>
        <v>0.5263043560048235</v>
      </c>
      <c r="L288" s="302">
        <f t="shared" ref="L288:L289" si="223">D293-D288</f>
        <v>4.3882984073128517E-2</v>
      </c>
      <c r="M288" s="302">
        <f t="shared" ref="M288:M289" si="224">F293-F288</f>
        <v>8.1715364058840723E-2</v>
      </c>
      <c r="N288" s="302">
        <f t="shared" ref="N288:N289" si="225">SUM(K288:M288)</f>
        <v>0.65190270413679274</v>
      </c>
    </row>
    <row r="289" spans="1:14" x14ac:dyDescent="0.2">
      <c r="A289" s="282" t="s">
        <v>363</v>
      </c>
      <c r="B289" s="302">
        <f>SUM(B287:B288)</f>
        <v>14.332883279423589</v>
      </c>
      <c r="C289" s="299" t="str">
        <f>CONCATENATE("(",ROUND((B289/$H289)*100,1),")")</f>
        <v>(85.4)</v>
      </c>
      <c r="D289" s="302">
        <f>SUM(D287:D288)</f>
        <v>1.4023201725862293</v>
      </c>
      <c r="E289" s="299" t="str">
        <f>CONCATENATE("(",ROUND((D289/$H289)*100,1),")")</f>
        <v>(8.4)</v>
      </c>
      <c r="F289" s="302">
        <f>SUM(F287:F288)</f>
        <v>1.052796547990168</v>
      </c>
      <c r="G289" s="299" t="str">
        <f>CONCATENATE("(",ROUND((F289/$H289)*100,1),")")</f>
        <v>(6.3)</v>
      </c>
      <c r="H289" s="302">
        <f>SUM(H287:H288)</f>
        <v>16.787999999999986</v>
      </c>
      <c r="I289" s="299" t="str">
        <f>CONCATENATE("(",ROUND((H289/$H289)*100,1),")")</f>
        <v>(100)</v>
      </c>
      <c r="K289" s="302">
        <f t="shared" si="222"/>
        <v>1.655579036082111</v>
      </c>
      <c r="L289" s="302">
        <f t="shared" si="223"/>
        <v>0.14461586311884567</v>
      </c>
      <c r="M289" s="302">
        <f t="shared" si="224"/>
        <v>0.13180510079907681</v>
      </c>
      <c r="N289" s="302">
        <f t="shared" si="225"/>
        <v>1.9320000000000335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12.212010818172926</v>
      </c>
      <c r="C292" s="299" t="str">
        <f>CONCATENATE("(",ROUND((B292/$H294)*100,1),")")</f>
        <v>(65.2)</v>
      </c>
      <c r="D292" s="302">
        <f>'Ind T6'!W117</f>
        <v>0.92413568378165256</v>
      </c>
      <c r="E292" s="299" t="str">
        <f>CONCATENATE("(",ROUND((D292/$H294)*100,1),")")</f>
        <v>(4.9)</v>
      </c>
      <c r="F292" s="302">
        <f>'Ind T6'!X117</f>
        <v>0.4062537065421078</v>
      </c>
      <c r="G292" s="299" t="str">
        <f>CONCATENATE("(",ROUND((F292/$H294)*100,1),")")</f>
        <v>(2.2)</v>
      </c>
      <c r="H292" s="302">
        <f>SUM(B292,D292,F292)</f>
        <v>13.542400208496687</v>
      </c>
      <c r="I292" s="299" t="str">
        <f>CONCATENATE("(",ROUND((H292/$H294)*100,1),")")</f>
        <v>(72.3)</v>
      </c>
      <c r="K292" s="302">
        <f>B292-B282</f>
        <v>2.0720191008299498</v>
      </c>
      <c r="L292" s="302">
        <f>D292-D282</f>
        <v>0.18237474167617795</v>
      </c>
      <c r="M292" s="302">
        <f>F292-F282</f>
        <v>8.9808917529751786E-2</v>
      </c>
      <c r="N292" s="302">
        <f>SUM(K292:M292)</f>
        <v>2.3442027600358797</v>
      </c>
    </row>
    <row r="293" spans="1:14" x14ac:dyDescent="0.2">
      <c r="A293" s="282" t="s">
        <v>365</v>
      </c>
      <c r="B293" s="302">
        <f>'Ind T6'!V116</f>
        <v>3.7764514973327743</v>
      </c>
      <c r="C293" s="299" t="str">
        <f>CONCATENATE("(",ROUND((B293/$H294)*100,1),")")</f>
        <v>(20.2)</v>
      </c>
      <c r="D293" s="302">
        <f>'Ind T6'!W116</f>
        <v>0.62280035192342231</v>
      </c>
      <c r="E293" s="299" t="str">
        <f>CONCATENATE("(",ROUND((D293/$H294)*100,1),")")</f>
        <v>(3.3)</v>
      </c>
      <c r="F293" s="302">
        <f>'Ind T6'!X116</f>
        <v>0.77834794224713699</v>
      </c>
      <c r="G293" s="299" t="str">
        <f>CONCATENATE("(",ROUND((F293/$H294)*100,1),")")</f>
        <v>(4.2)</v>
      </c>
      <c r="H293" s="302">
        <f t="shared" ref="H293" si="226">SUM(B293,D293,F293)</f>
        <v>5.1775997915033338</v>
      </c>
      <c r="I293" s="299" t="str">
        <f>CONCATENATE("(",ROUND((H293/$H294)*100,1),")")</f>
        <v>(27.7)</v>
      </c>
      <c r="K293" s="302">
        <f t="shared" ref="K293:K294" si="227">B293-B283</f>
        <v>0.8913603491424329</v>
      </c>
      <c r="L293" s="302">
        <f t="shared" ref="L293:L294" si="228">D293-D283</f>
        <v>8.980922335613295E-2</v>
      </c>
      <c r="M293" s="302">
        <f t="shared" ref="M293:M294" si="229">F293-F283</f>
        <v>0.15562766746554213</v>
      </c>
      <c r="N293" s="302">
        <f t="shared" ref="N293:N294" si="230">SUM(K293:M293)</f>
        <v>1.136797239964108</v>
      </c>
    </row>
    <row r="294" spans="1:14" x14ac:dyDescent="0.2">
      <c r="A294" s="282" t="s">
        <v>363</v>
      </c>
      <c r="B294" s="302">
        <f>SUM(B292:B293)</f>
        <v>15.9884623155057</v>
      </c>
      <c r="C294" s="299" t="str">
        <f>CONCATENATE("(",ROUND((B294/$H294)*100,1),")")</f>
        <v>(85.4)</v>
      </c>
      <c r="D294" s="302">
        <f>SUM(D292:D293)</f>
        <v>1.546936035705075</v>
      </c>
      <c r="E294" s="299" t="str">
        <f>CONCATENATE("(",ROUND((D294/$H294)*100,1),")")</f>
        <v>(8.3)</v>
      </c>
      <c r="F294" s="302">
        <f>SUM(F292:F293)</f>
        <v>1.1846016487892448</v>
      </c>
      <c r="G294" s="299" t="str">
        <f>CONCATENATE("(",ROUND((F294/$H294)*100,1),")")</f>
        <v>(6.3)</v>
      </c>
      <c r="H294" s="302">
        <f>SUM(H292:H293)</f>
        <v>18.72000000000002</v>
      </c>
      <c r="I294" s="299" t="str">
        <f>CONCATENATE("(",ROUND((H294/$H294)*100,1),")")</f>
        <v>(100)</v>
      </c>
      <c r="K294" s="302">
        <f t="shared" si="227"/>
        <v>2.9633794499723827</v>
      </c>
      <c r="L294" s="302">
        <f t="shared" si="228"/>
        <v>0.27218396503231101</v>
      </c>
      <c r="M294" s="302">
        <f t="shared" si="229"/>
        <v>0.24543658499529397</v>
      </c>
      <c r="N294" s="302">
        <f t="shared" si="230"/>
        <v>3.4809999999999874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3.5853312540547981</v>
      </c>
      <c r="C303" s="299" t="str">
        <f>CONCATENATE("(",ROUND((B303/$H305)*100,1),")")</f>
        <v>(42)</v>
      </c>
      <c r="D303" s="302">
        <f>'Ind T6'!M126</f>
        <v>0.18381572449730543</v>
      </c>
      <c r="E303" s="299" t="str">
        <f>CONCATENATE("(",ROUND((D303/$H305)*100,1),")")</f>
        <v>(2.2)</v>
      </c>
      <c r="F303" s="302">
        <f>'Ind T6'!N126</f>
        <v>0.16828200130189094</v>
      </c>
      <c r="G303" s="299" t="str">
        <f>CONCATENATE("(",ROUND((F303/$H305)*100,1),")")</f>
        <v>(2)</v>
      </c>
      <c r="H303" s="302">
        <f>SUM(B303,D303,F303)</f>
        <v>3.9374289798539945</v>
      </c>
      <c r="I303" s="299" t="str">
        <f>CONCATENATE("(",ROUND((H303/$H305)*100,1),")")</f>
        <v>(46.1)</v>
      </c>
      <c r="K303" s="302">
        <f>B308-B303</f>
        <v>0.14955622552409276</v>
      </c>
      <c r="L303" s="302">
        <f>D308-D303</f>
        <v>1.5358456085489858E-2</v>
      </c>
      <c r="M303" s="302">
        <f>F308-F303</f>
        <v>1.5656840854212262E-2</v>
      </c>
      <c r="N303" s="302">
        <f>SUM(K303:M303)</f>
        <v>0.18057152246379488</v>
      </c>
    </row>
    <row r="304" spans="1:14" x14ac:dyDescent="0.2">
      <c r="A304" s="282" t="s">
        <v>365</v>
      </c>
      <c r="B304" s="302">
        <f>'Ind T6'!L125</f>
        <v>3.3634209226696692</v>
      </c>
      <c r="C304" s="299" t="str">
        <f>CONCATENATE("(",ROUND((B304/$H305)*100,1),")")</f>
        <v>(39.4)</v>
      </c>
      <c r="D304" s="302">
        <f>'Ind T6'!M125</f>
        <v>1.2371500974763217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4.6005710201459911</v>
      </c>
      <c r="I304" s="299" t="str">
        <f>CONCATENATE("(",ROUND((H304/$H305)*100,1),")")</f>
        <v>(53.9)</v>
      </c>
      <c r="K304" s="302">
        <f t="shared" ref="K304:K305" si="232">B309-B304</f>
        <v>0.12584317378672472</v>
      </c>
      <c r="L304" s="302">
        <f t="shared" ref="L304:L305" si="233">D309-D304</f>
        <v>3.2585303749486094E-2</v>
      </c>
      <c r="M304" s="302">
        <f t="shared" ref="M304:M305" si="234">F309-F304</f>
        <v>0</v>
      </c>
      <c r="N304" s="302">
        <f t="shared" ref="N304:N305" si="235">SUM(K304:M304)</f>
        <v>0.15842847753621081</v>
      </c>
    </row>
    <row r="305" spans="1:14" x14ac:dyDescent="0.2">
      <c r="A305" s="282" t="s">
        <v>363</v>
      </c>
      <c r="B305" s="302">
        <f>SUM(B303:B304)</f>
        <v>6.9487521767244669</v>
      </c>
      <c r="C305" s="299" t="str">
        <f>CONCATENATE("(",ROUND((B305/$H305)*100,1),")")</f>
        <v>(81.4)</v>
      </c>
      <c r="D305" s="302">
        <f>SUM(D303:D304)</f>
        <v>1.4209658219736272</v>
      </c>
      <c r="E305" s="299" t="str">
        <f>CONCATENATE("(",ROUND((D305/$H305)*100,1),")")</f>
        <v>(16.6)</v>
      </c>
      <c r="F305" s="302">
        <f>SUM(F303:F304)</f>
        <v>0.16828200130189094</v>
      </c>
      <c r="G305" s="299" t="str">
        <f>CONCATENATE("(",ROUND((F305/$H305)*100,1),")")</f>
        <v>(2)</v>
      </c>
      <c r="H305" s="302">
        <f>SUM(H303:H304)</f>
        <v>8.537999999999986</v>
      </c>
      <c r="I305" s="299" t="str">
        <f>CONCATENATE("(",ROUND((H305/$H305)*100,1),")")</f>
        <v>(100)</v>
      </c>
      <c r="K305" s="302">
        <f t="shared" si="232"/>
        <v>0.27539939931081747</v>
      </c>
      <c r="L305" s="302">
        <f t="shared" si="233"/>
        <v>4.7943759834975896E-2</v>
      </c>
      <c r="M305" s="302">
        <f t="shared" si="234"/>
        <v>1.5656840854212262E-2</v>
      </c>
      <c r="N305" s="302">
        <f t="shared" si="235"/>
        <v>0.33900000000000563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3.7348874795788909</v>
      </c>
      <c r="C308" s="299" t="str">
        <f>CONCATENATE("(",ROUND((B308/$H310)*100,1),")")</f>
        <v>(42.1)</v>
      </c>
      <c r="D308" s="302">
        <f>'Ind T6'!R126</f>
        <v>0.19917418058279529</v>
      </c>
      <c r="E308" s="299" t="str">
        <f>CONCATENATE("(",ROUND((D308/$H310)*100,1),")")</f>
        <v>(2.2)</v>
      </c>
      <c r="F308" s="302">
        <f>'Ind T6'!S126</f>
        <v>0.1839388421561032</v>
      </c>
      <c r="G308" s="299" t="str">
        <f>CONCATENATE("(",ROUND((F308/$H310)*100,1),")")</f>
        <v>(2.1)</v>
      </c>
      <c r="H308" s="302">
        <f>SUM(B308,D308,F308)</f>
        <v>4.1180005023177895</v>
      </c>
      <c r="I308" s="299" t="str">
        <f>CONCATENATE("(",ROUND((H308/$H310)*100,1),")")</f>
        <v>(46.4)</v>
      </c>
      <c r="K308" s="302">
        <f>B313-B308</f>
        <v>2.000106578736327E-2</v>
      </c>
      <c r="L308" s="302">
        <f>D313-D308</f>
        <v>1.5039621735517539E-2</v>
      </c>
      <c r="M308" s="302">
        <f>F313-F308</f>
        <v>8.667307071681396E-3</v>
      </c>
      <c r="N308" s="302">
        <f>SUM(K308:M308)</f>
        <v>4.3707994594562205E-2</v>
      </c>
    </row>
    <row r="309" spans="1:14" x14ac:dyDescent="0.2">
      <c r="A309" s="282" t="s">
        <v>365</v>
      </c>
      <c r="B309" s="302">
        <f>'Ind T6'!Q125</f>
        <v>3.4892640964563939</v>
      </c>
      <c r="C309" s="299" t="str">
        <f>CONCATENATE("(",ROUND((B309/$H310)*100,1),")")</f>
        <v>(39.3)</v>
      </c>
      <c r="D309" s="302">
        <f>'Ind T6'!R125</f>
        <v>1.2697354012258077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4.7589994976822014</v>
      </c>
      <c r="I309" s="299" t="str">
        <f>CONCATENATE("(",ROUND((H309/$H310)*100,1),")")</f>
        <v>(53.6)</v>
      </c>
      <c r="K309" s="302">
        <f t="shared" ref="K309:K310" si="237">B314-B309</f>
        <v>6.7051574933847391E-3</v>
      </c>
      <c r="L309" s="302">
        <f t="shared" ref="L309:L310" si="238">D314-D309</f>
        <v>-9.4131520879392472E-3</v>
      </c>
      <c r="M309" s="302">
        <f t="shared" ref="M309:M310" si="239">F314-F309</f>
        <v>0</v>
      </c>
      <c r="N309" s="302">
        <f t="shared" ref="N309:N310" si="240">SUM(K309:M309)</f>
        <v>-2.7079945945545081E-3</v>
      </c>
    </row>
    <row r="310" spans="1:14" x14ac:dyDescent="0.2">
      <c r="A310" s="282" t="s">
        <v>363</v>
      </c>
      <c r="B310" s="302">
        <f>SUM(B308:B309)</f>
        <v>7.2241515760352844</v>
      </c>
      <c r="C310" s="299" t="str">
        <f>CONCATENATE("(",ROUND((B310/$H310)*100,1),")")</f>
        <v>(81.4)</v>
      </c>
      <c r="D310" s="302">
        <f>SUM(D308:D309)</f>
        <v>1.4689095818086031</v>
      </c>
      <c r="E310" s="299" t="str">
        <f>CONCATENATE("(",ROUND((D310/$H310)*100,1),")")</f>
        <v>(16.5)</v>
      </c>
      <c r="F310" s="302">
        <f>SUM(F308:F309)</f>
        <v>0.1839388421561032</v>
      </c>
      <c r="G310" s="299" t="str">
        <f>CONCATENATE("(",ROUND((F310/$H310)*100,1),")")</f>
        <v>(2.1)</v>
      </c>
      <c r="H310" s="302">
        <f>SUM(H308:H309)</f>
        <v>8.8769999999999918</v>
      </c>
      <c r="I310" s="299" t="str">
        <f>CONCATENATE("(",ROUND((H310/$H310)*100,1),")")</f>
        <v>(100)</v>
      </c>
      <c r="K310" s="302">
        <f t="shared" si="237"/>
        <v>2.6706223280748453E-2</v>
      </c>
      <c r="L310" s="302">
        <f t="shared" si="238"/>
        <v>5.6264696475782916E-3</v>
      </c>
      <c r="M310" s="302">
        <f t="shared" si="239"/>
        <v>8.667307071681396E-3</v>
      </c>
      <c r="N310" s="302">
        <f t="shared" si="240"/>
        <v>4.1000000000008141E-2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3.7548885453662542</v>
      </c>
      <c r="C313" s="299" t="str">
        <f>CONCATENATE("(",ROUND((B313/$H315)*100,1),")")</f>
        <v>(42.1)</v>
      </c>
      <c r="D313" s="302">
        <f>'Ind T6'!W126</f>
        <v>0.21421380231831283</v>
      </c>
      <c r="E313" s="299" t="str">
        <f>CONCATENATE("(",ROUND((D313/$H315)*100,1),")")</f>
        <v>(2.4)</v>
      </c>
      <c r="F313" s="302">
        <f>'Ind T6'!X126</f>
        <v>0.1926061492277846</v>
      </c>
      <c r="G313" s="299" t="str">
        <f>CONCATENATE("(",ROUND((F313/$H315)*100,1),")")</f>
        <v>(2.2)</v>
      </c>
      <c r="H313" s="302">
        <f>SUM(B313,D313,F313)</f>
        <v>4.1617084969123512</v>
      </c>
      <c r="I313" s="299" t="str">
        <f>CONCATENATE("(",ROUND((H313/$H315)*100,1),")")</f>
        <v>(46.7)</v>
      </c>
      <c r="K313" s="302">
        <f>B313-B303</f>
        <v>0.16955729131145603</v>
      </c>
      <c r="L313" s="302">
        <f>D313-D303</f>
        <v>3.0398077821007397E-2</v>
      </c>
      <c r="M313" s="302">
        <f>F313-F303</f>
        <v>2.4324147925893658E-2</v>
      </c>
      <c r="N313" s="302">
        <f>SUM(K313:M313)</f>
        <v>0.22427951705835708</v>
      </c>
    </row>
    <row r="314" spans="1:14" x14ac:dyDescent="0.2">
      <c r="A314" s="282" t="s">
        <v>365</v>
      </c>
      <c r="B314" s="302">
        <f>'Ind T6'!V125</f>
        <v>3.4959692539497786</v>
      </c>
      <c r="C314" s="299" t="str">
        <f>CONCATENATE("(",ROUND((B314/$H315)*100,1),")")</f>
        <v>(39.2)</v>
      </c>
      <c r="D314" s="302">
        <f>'Ind T6'!W125</f>
        <v>1.2603222491378685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4.7562915030876471</v>
      </c>
      <c r="I314" s="299" t="str">
        <f>CONCATENATE("(",ROUND((H314/$H315)*100,1),")")</f>
        <v>(53.3)</v>
      </c>
      <c r="K314" s="302">
        <f t="shared" ref="K314:K315" si="242">B314-B304</f>
        <v>0.13254833128010945</v>
      </c>
      <c r="L314" s="302">
        <f t="shared" ref="L314:L315" si="243">D314-D304</f>
        <v>2.3172151661546847E-2</v>
      </c>
      <c r="M314" s="302">
        <f t="shared" ref="M314:M315" si="244">F314-F304</f>
        <v>0</v>
      </c>
      <c r="N314" s="302">
        <f t="shared" ref="N314:N315" si="245">SUM(K314:M314)</f>
        <v>0.1557204829416563</v>
      </c>
    </row>
    <row r="315" spans="1:14" x14ac:dyDescent="0.2">
      <c r="A315" s="282" t="s">
        <v>363</v>
      </c>
      <c r="B315" s="302">
        <f>SUM(B313:B314)</f>
        <v>7.2508577993160328</v>
      </c>
      <c r="C315" s="299" t="str">
        <f>CONCATENATE("(",ROUND((B315/$H315)*100,1),")")</f>
        <v>(81.3)</v>
      </c>
      <c r="D315" s="302">
        <f>SUM(D313:D314)</f>
        <v>1.4745360514561814</v>
      </c>
      <c r="E315" s="299" t="str">
        <f>CONCATENATE("(",ROUND((D315/$H315)*100,1),")")</f>
        <v>(16.5)</v>
      </c>
      <c r="F315" s="302">
        <f>SUM(F313:F314)</f>
        <v>0.1926061492277846</v>
      </c>
      <c r="G315" s="299" t="str">
        <f>CONCATENATE("(",ROUND((F315/$H315)*100,1),")")</f>
        <v>(2.2)</v>
      </c>
      <c r="H315" s="302">
        <f>SUM(H313:H314)</f>
        <v>8.9179999999999993</v>
      </c>
      <c r="I315" s="299" t="str">
        <f>CONCATENATE("(",ROUND((H315/$H315)*100,1),")")</f>
        <v>(100)</v>
      </c>
      <c r="K315" s="302">
        <f t="shared" si="242"/>
        <v>0.30210562259156593</v>
      </c>
      <c r="L315" s="302">
        <f t="shared" si="243"/>
        <v>5.3570229482554188E-2</v>
      </c>
      <c r="M315" s="302">
        <f t="shared" si="244"/>
        <v>2.4324147925893658E-2</v>
      </c>
      <c r="N315" s="302">
        <f t="shared" si="245"/>
        <v>0.38000000000001377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2.8488287391006888</v>
      </c>
      <c r="C324" s="299" t="str">
        <f>CONCATENATE("(",ROUND((B324/$H326)*100,1),")")</f>
        <v>(37.8)</v>
      </c>
      <c r="D324" s="302">
        <f>'Ind T6'!M135</f>
        <v>0.59738090879596339</v>
      </c>
      <c r="E324" s="299" t="str">
        <f>CONCATENATE("(",ROUND((D324/$H326)*100,1),")")</f>
        <v>(7.9)</v>
      </c>
      <c r="F324" s="302">
        <f>'Ind T6'!N135</f>
        <v>4.0610530849614793E-4</v>
      </c>
      <c r="G324" s="299" t="str">
        <f>CONCATENATE("(",ROUND((F324/$H326)*100,1),")")</f>
        <v>(0)</v>
      </c>
      <c r="H324" s="302">
        <f>SUM(B324,D324,F324)</f>
        <v>3.4466157532051485</v>
      </c>
      <c r="I324" s="299" t="str">
        <f>CONCATENATE("(",ROUND((H324/$H326)*100,1),")")</f>
        <v>(45.7)</v>
      </c>
      <c r="K324" s="302">
        <f>B329-B324</f>
        <v>-2.3946706958224429E-2</v>
      </c>
      <c r="L324" s="302">
        <f>D329-D324</f>
        <v>-3.160576219065514E-3</v>
      </c>
      <c r="M324" s="302">
        <f>F329-F324</f>
        <v>6.0332348286338752E-8</v>
      </c>
      <c r="N324" s="302">
        <f>SUM(K324:M324)</f>
        <v>-2.7107222844941655E-2</v>
      </c>
    </row>
    <row r="325" spans="1:14" x14ac:dyDescent="0.2">
      <c r="A325" s="282" t="s">
        <v>365</v>
      </c>
      <c r="B325" s="302">
        <f>'Ind T6'!L134</f>
        <v>2.2953072036065829</v>
      </c>
      <c r="C325" s="299" t="str">
        <f>CONCATENATE("(",ROUND((B325/$H326)*100,1),")")</f>
        <v>(30.4)</v>
      </c>
      <c r="D325" s="302">
        <f>'Ind T6'!M134</f>
        <v>1.1911068698324894</v>
      </c>
      <c r="E325" s="299" t="str">
        <f>CONCATENATE("(",ROUND((D325/$H326)*100,1),")")</f>
        <v>(15.8)</v>
      </c>
      <c r="F325" s="302">
        <f>'Ind T6'!N134</f>
        <v>0.60997017335577952</v>
      </c>
      <c r="G325" s="299" t="str">
        <f>CONCATENATE("(",ROUND((F325/$H326)*100,1),")")</f>
        <v>(8.1)</v>
      </c>
      <c r="H325" s="302">
        <f t="shared" ref="H325" si="246">SUM(B325,D325,F325)</f>
        <v>4.0963842467948517</v>
      </c>
      <c r="I325" s="299" t="str">
        <f>CONCATENATE("(",ROUND((H325/$H326)*100,1),")")</f>
        <v>(54.3)</v>
      </c>
      <c r="K325" s="302">
        <f t="shared" ref="K325:K326" si="247">B330-B325</f>
        <v>6.3702838526542571E-2</v>
      </c>
      <c r="L325" s="302">
        <f t="shared" ref="L325:L326" si="248">D330-D325</f>
        <v>-6.0747891294975709E-2</v>
      </c>
      <c r="M325" s="302">
        <f t="shared" ref="M325:M326" si="249">F330-F325</f>
        <v>4.1522756133790528E-3</v>
      </c>
      <c r="N325" s="302">
        <f t="shared" ref="N325:N326" si="250">SUM(K325:M325)</f>
        <v>7.1072228449459152E-3</v>
      </c>
    </row>
    <row r="326" spans="1:14" x14ac:dyDescent="0.2">
      <c r="A326" s="282" t="s">
        <v>363</v>
      </c>
      <c r="B326" s="302">
        <f>SUM(B324:B325)</f>
        <v>5.1441359427072717</v>
      </c>
      <c r="C326" s="299" t="str">
        <f>CONCATENATE("(",ROUND((B326/$H326)*100,1),")")</f>
        <v>(68.2)</v>
      </c>
      <c r="D326" s="302">
        <f>SUM(D324:D325)</f>
        <v>1.7884877786284528</v>
      </c>
      <c r="E326" s="299" t="str">
        <f>CONCATENATE("(",ROUND((D326/$H326)*100,1),")")</f>
        <v>(23.7)</v>
      </c>
      <c r="F326" s="302">
        <f>SUM(F324:F325)</f>
        <v>0.61037627866427568</v>
      </c>
      <c r="G326" s="299" t="str">
        <f>CONCATENATE("(",ROUND((F326/$H326)*100,1),")")</f>
        <v>(8.1)</v>
      </c>
      <c r="H326" s="302">
        <f>SUM(H324:H325)</f>
        <v>7.5430000000000001</v>
      </c>
      <c r="I326" s="299" t="str">
        <f>CONCATENATE("(",ROUND((H326/$H326)*100,1),")")</f>
        <v>(100)</v>
      </c>
      <c r="K326" s="302">
        <f t="shared" si="247"/>
        <v>3.9756131568318587E-2</v>
      </c>
      <c r="L326" s="302">
        <f t="shared" si="248"/>
        <v>-6.3908467514041334E-2</v>
      </c>
      <c r="M326" s="302">
        <f t="shared" si="249"/>
        <v>4.1523359457272813E-3</v>
      </c>
      <c r="N326" s="302">
        <f t="shared" si="250"/>
        <v>-1.9999999999995466E-2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2.8248820321424644</v>
      </c>
      <c r="C329" s="299" t="str">
        <f>CONCATENATE("(",ROUND((B329/$H331)*100,1),")")</f>
        <v>(37.5)</v>
      </c>
      <c r="D329" s="302">
        <f>'Ind T6'!R135</f>
        <v>0.59422033257689788</v>
      </c>
      <c r="E329" s="299" t="str">
        <f>CONCATENATE("(",ROUND((D329/$H331)*100,1),")")</f>
        <v>(7.9)</v>
      </c>
      <c r="F329" s="302">
        <f>'Ind T6'!S135</f>
        <v>4.0616564084443427E-4</v>
      </c>
      <c r="G329" s="299" t="str">
        <f>CONCATENATE("(",ROUND((F329/$H331)*100,1),")")</f>
        <v>(0)</v>
      </c>
      <c r="H329" s="302">
        <f>SUM(B329,D329,F329)</f>
        <v>3.4195085303602069</v>
      </c>
      <c r="I329" s="299" t="str">
        <f>CONCATENATE("(",ROUND((H329/$H331)*100,1),")")</f>
        <v>(45.5)</v>
      </c>
      <c r="K329" s="302">
        <f>B334-B329</f>
        <v>0.35316773900370801</v>
      </c>
      <c r="L329" s="302">
        <f>D334-D329</f>
        <v>8.6472925902409736E-2</v>
      </c>
      <c r="M329" s="302">
        <f>F334-F329</f>
        <v>-2.1933806318906956E-6</v>
      </c>
      <c r="N329" s="302">
        <f>SUM(K329:M329)</f>
        <v>0.43963847152548585</v>
      </c>
    </row>
    <row r="330" spans="1:14" x14ac:dyDescent="0.2">
      <c r="A330" s="282" t="s">
        <v>365</v>
      </c>
      <c r="B330" s="302">
        <f>'Ind T6'!Q134</f>
        <v>2.3590100421331255</v>
      </c>
      <c r="C330" s="299" t="str">
        <f>CONCATENATE("(",ROUND((B330/$H331)*100,1),")")</f>
        <v>(31.4)</v>
      </c>
      <c r="D330" s="302">
        <f>'Ind T6'!R134</f>
        <v>1.1303589785375137</v>
      </c>
      <c r="E330" s="299" t="str">
        <f>CONCATENATE("(",ROUND((D330/$H331)*100,1),")")</f>
        <v>(15)</v>
      </c>
      <c r="F330" s="302">
        <f>'Ind T6'!S134</f>
        <v>0.61412244896915857</v>
      </c>
      <c r="G330" s="299" t="str">
        <f>CONCATENATE("(",ROUND((F330/$H331)*100,1),")")</f>
        <v>(8.2)</v>
      </c>
      <c r="H330" s="302">
        <f t="shared" ref="H330" si="251">SUM(B330,D330,F330)</f>
        <v>4.1034914696397982</v>
      </c>
      <c r="I330" s="299" t="str">
        <f>CONCATENATE("(",ROUND((H330/$H331)*100,1),")")</f>
        <v>(54.5)</v>
      </c>
      <c r="K330" s="302">
        <f t="shared" ref="K330:K331" si="252">B335-B330</f>
        <v>0.48414672536041525</v>
      </c>
      <c r="L330" s="302">
        <f t="shared" ref="L330:L331" si="253">D335-D330</f>
        <v>3.4293047717655067E-2</v>
      </c>
      <c r="M330" s="302">
        <f t="shared" ref="M330:M331" si="254">F335-F330</f>
        <v>8.1921755396441753E-2</v>
      </c>
      <c r="N330" s="302">
        <f t="shared" ref="N330:N331" si="255">SUM(K330:M330)</f>
        <v>0.60036152847451207</v>
      </c>
    </row>
    <row r="331" spans="1:14" x14ac:dyDescent="0.2">
      <c r="A331" s="282" t="s">
        <v>363</v>
      </c>
      <c r="B331" s="302">
        <f>SUM(B329:B330)</f>
        <v>5.1838920742755903</v>
      </c>
      <c r="C331" s="299" t="str">
        <f>CONCATENATE("(",ROUND((B331/$H331)*100,1),")")</f>
        <v>(68.9)</v>
      </c>
      <c r="D331" s="302">
        <f>SUM(D329:D330)</f>
        <v>1.7245793111144114</v>
      </c>
      <c r="E331" s="299" t="str">
        <f>CONCATENATE("(",ROUND((D331/$H331)*100,1),")")</f>
        <v>(22.9)</v>
      </c>
      <c r="F331" s="302">
        <f>SUM(F329:F330)</f>
        <v>0.61452861461000297</v>
      </c>
      <c r="G331" s="299" t="str">
        <f>CONCATENATE("(",ROUND((F331/$H331)*100,1),")")</f>
        <v>(8.2)</v>
      </c>
      <c r="H331" s="302">
        <f>SUM(H329:H330)</f>
        <v>7.523000000000005</v>
      </c>
      <c r="I331" s="299" t="str">
        <f>CONCATENATE("(",ROUND((H331/$H331)*100,1),")")</f>
        <v>(100)</v>
      </c>
      <c r="K331" s="302">
        <f t="shared" si="252"/>
        <v>0.83731446436412327</v>
      </c>
      <c r="L331" s="302">
        <f t="shared" si="253"/>
        <v>0.12076597362006503</v>
      </c>
      <c r="M331" s="302">
        <f t="shared" si="254"/>
        <v>8.1919562015809855E-2</v>
      </c>
      <c r="N331" s="302">
        <f t="shared" si="255"/>
        <v>1.0399999999999983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3.1780497711461724</v>
      </c>
      <c r="C334" s="299" t="str">
        <f>CONCATENATE("(",ROUND((B334/$H336)*100,1),")")</f>
        <v>(37.1)</v>
      </c>
      <c r="D334" s="302">
        <f>'Ind T6'!W135</f>
        <v>0.68069325847930762</v>
      </c>
      <c r="E334" s="299" t="str">
        <f>CONCATENATE("(",ROUND((D334/$H336)*100,1),")")</f>
        <v>(7.9)</v>
      </c>
      <c r="F334" s="302">
        <f>'Ind T6'!X135</f>
        <v>4.0397226021254357E-4</v>
      </c>
      <c r="G334" s="299" t="str">
        <f>CONCATENATE("(",ROUND((F334/$H336)*100,1),")")</f>
        <v>(0)</v>
      </c>
      <c r="H334" s="302">
        <f>SUM(B334,D334,F334)</f>
        <v>3.8591470018856926</v>
      </c>
      <c r="I334" s="299" t="str">
        <f>CONCATENATE("(",ROUND((H334/$H336)*100,1),")")</f>
        <v>(45.1)</v>
      </c>
      <c r="K334" s="302">
        <f>B334-B324</f>
        <v>0.32922103204548359</v>
      </c>
      <c r="L334" s="302">
        <f>D334-D324</f>
        <v>8.3312349683344222E-2</v>
      </c>
      <c r="M334" s="302">
        <f>F334-F324</f>
        <v>-2.1330482836043568E-6</v>
      </c>
      <c r="N334" s="302">
        <f>SUM(K334:M334)</f>
        <v>0.41253124868054419</v>
      </c>
    </row>
    <row r="335" spans="1:14" x14ac:dyDescent="0.2">
      <c r="A335" s="282" t="s">
        <v>365</v>
      </c>
      <c r="B335" s="302">
        <f>'Ind T6'!V134</f>
        <v>2.8431567674935407</v>
      </c>
      <c r="C335" s="299" t="str">
        <f>CONCATENATE("(",ROUND((B335/$H336)*100,1),")")</f>
        <v>(33.2)</v>
      </c>
      <c r="D335" s="302">
        <f>'Ind T6'!W134</f>
        <v>1.1646520262551687</v>
      </c>
      <c r="E335" s="299" t="str">
        <f>CONCATENATE("(",ROUND((D335/$H336)*100,1),")")</f>
        <v>(13.6)</v>
      </c>
      <c r="F335" s="302">
        <f>'Ind T6'!X134</f>
        <v>0.69604420436560033</v>
      </c>
      <c r="G335" s="299" t="str">
        <f>CONCATENATE("(",ROUND((F335/$H336)*100,1),")")</f>
        <v>(8.1)</v>
      </c>
      <c r="H335" s="302">
        <f>SUM(B335,D335,F335)</f>
        <v>4.7038529981143098</v>
      </c>
      <c r="I335" s="299" t="str">
        <f>CONCATENATE("(",ROUND((H335/$H336)*100,1),")")</f>
        <v>(54.9)</v>
      </c>
      <c r="K335" s="302">
        <f t="shared" ref="K335:K336" si="256">B335-B325</f>
        <v>0.54784956388695782</v>
      </c>
      <c r="L335" s="302">
        <f t="shared" ref="L335:L336" si="257">D335-D325</f>
        <v>-2.6454843577320641E-2</v>
      </c>
      <c r="M335" s="302">
        <f t="shared" ref="M335:M336" si="258">F335-F325</f>
        <v>8.6074031009820806E-2</v>
      </c>
      <c r="N335" s="302">
        <f t="shared" ref="N335:N336" si="259">SUM(K335:M335)</f>
        <v>0.60746875131945799</v>
      </c>
    </row>
    <row r="336" spans="1:14" x14ac:dyDescent="0.2">
      <c r="A336" s="282" t="s">
        <v>363</v>
      </c>
      <c r="B336" s="302">
        <f>SUM(B334:B335)</f>
        <v>6.0212065386397136</v>
      </c>
      <c r="C336" s="299" t="str">
        <f>CONCATENATE("(",ROUND((B336/$H336)*100,1),")")</f>
        <v>(70.3)</v>
      </c>
      <c r="D336" s="302">
        <f>SUM(D334:D335)</f>
        <v>1.8453452847344765</v>
      </c>
      <c r="E336" s="299" t="str">
        <f>CONCATENATE("(",ROUND((D336/$H336)*100,1),")")</f>
        <v>(21.6)</v>
      </c>
      <c r="F336" s="302">
        <f>SUM(F334:F335)</f>
        <v>0.69644817662581282</v>
      </c>
      <c r="G336" s="299" t="str">
        <f>CONCATENATE("(",ROUND((F336/$H336)*100,1),")")</f>
        <v>(8.1)</v>
      </c>
      <c r="H336" s="302">
        <f>SUM(H334:H335)</f>
        <v>8.5630000000000024</v>
      </c>
      <c r="I336" s="299" t="str">
        <f>CONCATENATE("(",ROUND((H336/$H336)*100,1),")")</f>
        <v>(100)</v>
      </c>
      <c r="K336" s="302">
        <f t="shared" si="256"/>
        <v>0.87707059593244185</v>
      </c>
      <c r="L336" s="302">
        <f t="shared" si="257"/>
        <v>5.6857506106023692E-2</v>
      </c>
      <c r="M336" s="302">
        <f t="shared" si="258"/>
        <v>8.6071897961537136E-2</v>
      </c>
      <c r="N336" s="302">
        <f t="shared" si="259"/>
        <v>1.0200000000000027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11.897564358847861</v>
      </c>
      <c r="C345" s="299" t="str">
        <f>CONCATENATE("(",ROUND((B345/$H347)*100,1),")")</f>
        <v>(42.3)</v>
      </c>
      <c r="D345" s="302">
        <f>'Ind T6'!M144</f>
        <v>1.7570008859678077</v>
      </c>
      <c r="E345" s="299" t="str">
        <f>CONCATENATE("(",ROUND((D345/$H347)*100,1),")")</f>
        <v>(6.2)</v>
      </c>
      <c r="F345" s="302">
        <f>'Ind T6'!N144</f>
        <v>3.2804212125447134</v>
      </c>
      <c r="G345" s="299" t="str">
        <f>CONCATENATE("(",ROUND((F345/$H347)*100,1),")")</f>
        <v>(11.7)</v>
      </c>
      <c r="H345" s="302">
        <f>SUM(B345,D345,F345)</f>
        <v>16.934986457360381</v>
      </c>
      <c r="I345" s="299" t="str">
        <f>CONCATENATE("(",ROUND((H345/$H347)*100,1),")")</f>
        <v>(60.2)</v>
      </c>
      <c r="K345" s="302">
        <f>B350-B345</f>
        <v>2.7003441383829596E-2</v>
      </c>
      <c r="L345" s="302">
        <f>D350-D345</f>
        <v>7.8188987431210943E-2</v>
      </c>
      <c r="M345" s="302">
        <f>F350-F345</f>
        <v>0.17052934524005714</v>
      </c>
      <c r="N345" s="302">
        <f>SUM(K345:M345)</f>
        <v>0.27572177405509768</v>
      </c>
    </row>
    <row r="346" spans="1:14" x14ac:dyDescent="0.2">
      <c r="A346" s="282" t="s">
        <v>365</v>
      </c>
      <c r="B346" s="302">
        <f>'Ind T6'!L143</f>
        <v>7.0691770662078017</v>
      </c>
      <c r="C346" s="299" t="str">
        <f>CONCATENATE("(",ROUND((B346/$H347)*100,1),")")</f>
        <v>(25.1)</v>
      </c>
      <c r="D346" s="302">
        <f>'Ind T6'!M143</f>
        <v>3.496978104067892</v>
      </c>
      <c r="E346" s="299" t="str">
        <f>CONCATENATE("(",ROUND((D346/$H347)*100,1),")")</f>
        <v>(12.4)</v>
      </c>
      <c r="F346" s="302">
        <f>'Ind T6'!N143</f>
        <v>0.65085837236393163</v>
      </c>
      <c r="G346" s="299" t="str">
        <f>CONCATENATE("(",ROUND((F346/$H347)*100,1),")")</f>
        <v>(2.3)</v>
      </c>
      <c r="H346" s="302">
        <f t="shared" ref="H346" si="260">SUM(B346,D346,F346)</f>
        <v>11.217013542639625</v>
      </c>
      <c r="I346" s="299" t="str">
        <f>CONCATENATE("(",ROUND((H346/$H347)*100,1),")")</f>
        <v>(39.8)</v>
      </c>
      <c r="K346" s="302">
        <f t="shared" ref="K346:K347" si="261">B351-B346</f>
        <v>0.30927821938434974</v>
      </c>
      <c r="L346" s="302">
        <f t="shared" ref="L346:L347" si="262">D351-D346</f>
        <v>0.18094080111493716</v>
      </c>
      <c r="M346" s="302">
        <f t="shared" ref="M346:M347" si="263">F351-F346</f>
        <v>7.8059205445589086E-2</v>
      </c>
      <c r="N346" s="302">
        <f t="shared" ref="N346:N347" si="264">SUM(K346:M346)</f>
        <v>0.56827822594487598</v>
      </c>
    </row>
    <row r="347" spans="1:14" x14ac:dyDescent="0.2">
      <c r="A347" s="282" t="s">
        <v>363</v>
      </c>
      <c r="B347" s="302">
        <f>SUM(B345:B346)</f>
        <v>18.966741425055663</v>
      </c>
      <c r="C347" s="299" t="str">
        <f>CONCATENATE("(",ROUND((B347/$H347)*100,1),")")</f>
        <v>(67.4)</v>
      </c>
      <c r="D347" s="302">
        <f>SUM(D345:D346)</f>
        <v>5.2539789900356997</v>
      </c>
      <c r="E347" s="299" t="str">
        <f>CONCATENATE("(",ROUND((D347/$H347)*100,1),")")</f>
        <v>(18.7)</v>
      </c>
      <c r="F347" s="302">
        <f>SUM(F345:F346)</f>
        <v>3.931279584908645</v>
      </c>
      <c r="G347" s="299" t="str">
        <f>CONCATENATE("(",ROUND((F347/$H347)*100,1),")")</f>
        <v>(14)</v>
      </c>
      <c r="H347" s="302">
        <f>SUM(H345:H346)</f>
        <v>28.152000000000008</v>
      </c>
      <c r="I347" s="299" t="str">
        <f>CONCATENATE("(",ROUND((H347/$H347)*100,1),")")</f>
        <v>(100)</v>
      </c>
      <c r="K347" s="302">
        <f t="shared" si="261"/>
        <v>0.33628166076817934</v>
      </c>
      <c r="L347" s="302">
        <f t="shared" si="262"/>
        <v>0.2591297885461481</v>
      </c>
      <c r="M347" s="302">
        <f t="shared" si="263"/>
        <v>0.24858855068564623</v>
      </c>
      <c r="N347" s="302">
        <f t="shared" si="264"/>
        <v>0.84399999999997366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11.92456780023169</v>
      </c>
      <c r="C350" s="299" t="str">
        <f>CONCATENATE("(",ROUND((B350/$H352)*100,1),")")</f>
        <v>(41.1)</v>
      </c>
      <c r="D350" s="302">
        <f>'Ind T6'!R144</f>
        <v>1.8351898733990186</v>
      </c>
      <c r="E350" s="299" t="str">
        <f>CONCATENATE("(",ROUND((D350/$H352)*100,1),")")</f>
        <v>(6.3)</v>
      </c>
      <c r="F350" s="302">
        <f>'Ind T6'!S144</f>
        <v>3.4509505577847706</v>
      </c>
      <c r="G350" s="299" t="str">
        <f>CONCATENATE("(",ROUND((F350/$H352)*100,1),")")</f>
        <v>(11.9)</v>
      </c>
      <c r="H350" s="302">
        <f>SUM(B350,D350,F350)</f>
        <v>17.210708231415481</v>
      </c>
      <c r="I350" s="299" t="str">
        <f>CONCATENATE("(",ROUND((H350/$H352)*100,1),")")</f>
        <v>(59.4)</v>
      </c>
      <c r="K350" s="302">
        <f>B355-B350</f>
        <v>0.22194615036601739</v>
      </c>
      <c r="L350" s="302">
        <f>D355-D350</f>
        <v>0.14158103962188395</v>
      </c>
      <c r="M350" s="302">
        <f>F355-F350</f>
        <v>0.25968464912303402</v>
      </c>
      <c r="N350" s="302">
        <f>SUM(K350:M350)</f>
        <v>0.62321183911093536</v>
      </c>
    </row>
    <row r="351" spans="1:14" x14ac:dyDescent="0.2">
      <c r="A351" s="282" t="s">
        <v>365</v>
      </c>
      <c r="B351" s="302">
        <f>'Ind T6'!Q143</f>
        <v>7.3784552855921515</v>
      </c>
      <c r="C351" s="299" t="str">
        <f>CONCATENATE("(",ROUND((B351/$H352)*100,1),")")</f>
        <v>(25.4)</v>
      </c>
      <c r="D351" s="302">
        <f>'Ind T6'!R143</f>
        <v>3.6779189051828292</v>
      </c>
      <c r="E351" s="299" t="str">
        <f>CONCATENATE("(",ROUND((D351/$H352)*100,1),")")</f>
        <v>(12.7)</v>
      </c>
      <c r="F351" s="302">
        <f>'Ind T6'!S143</f>
        <v>0.72891757780952071</v>
      </c>
      <c r="G351" s="299" t="str">
        <f>CONCATENATE("(",ROUND((F351/$H352)*100,1),")")</f>
        <v>(2.5)</v>
      </c>
      <c r="H351" s="302">
        <f t="shared" ref="H351" si="265">SUM(B351,D351,F351)</f>
        <v>11.785291768584502</v>
      </c>
      <c r="I351" s="299" t="str">
        <f>CONCATENATE("(",ROUND((H351/$H352)*100,1),")")</f>
        <v>(40.6)</v>
      </c>
      <c r="K351" s="302">
        <f t="shared" ref="K351:K352" si="266">B356-B351</f>
        <v>0.44108734481022172</v>
      </c>
      <c r="L351" s="302">
        <f t="shared" ref="L351:L352" si="267">D356-D351</f>
        <v>0.22081119999583176</v>
      </c>
      <c r="M351" s="302">
        <f t="shared" ref="M351:M352" si="268">F356-F351</f>
        <v>0.11888961608310378</v>
      </c>
      <c r="N351" s="302">
        <f t="shared" ref="N351:N352" si="269">SUM(K351:M351)</f>
        <v>0.78078816088915726</v>
      </c>
    </row>
    <row r="352" spans="1:14" x14ac:dyDescent="0.2">
      <c r="A352" s="282" t="s">
        <v>363</v>
      </c>
      <c r="B352" s="302">
        <f>SUM(B350:B351)</f>
        <v>19.303023085823842</v>
      </c>
      <c r="C352" s="299" t="str">
        <f>CONCATENATE("(",ROUND((B352/$H352)*100,1),")")</f>
        <v>(66.6)</v>
      </c>
      <c r="D352" s="302">
        <f>SUM(D350:D351)</f>
        <v>5.5131087785818478</v>
      </c>
      <c r="E352" s="299" t="str">
        <f>CONCATENATE("(",ROUND((D352/$H352)*100,1),")")</f>
        <v>(19)</v>
      </c>
      <c r="F352" s="302">
        <f>SUM(F350:F351)</f>
        <v>4.1798681355942913</v>
      </c>
      <c r="G352" s="299" t="str">
        <f>CONCATENATE("(",ROUND((F352/$H352)*100,1),")")</f>
        <v>(14.4)</v>
      </c>
      <c r="H352" s="302">
        <f>SUM(H350:H351)</f>
        <v>28.995999999999981</v>
      </c>
      <c r="I352" s="299" t="str">
        <f>CONCATENATE("(",ROUND((H352/$H352)*100,1),")")</f>
        <v>(100)</v>
      </c>
      <c r="K352" s="302">
        <f t="shared" si="266"/>
        <v>0.66303349517624</v>
      </c>
      <c r="L352" s="302">
        <f t="shared" si="267"/>
        <v>0.36239223961771572</v>
      </c>
      <c r="M352" s="302">
        <f t="shared" si="268"/>
        <v>0.37857426520613746</v>
      </c>
      <c r="N352" s="302">
        <f t="shared" si="269"/>
        <v>1.4040000000000932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12.146513950597708</v>
      </c>
      <c r="C355" s="299" t="str">
        <f>CONCATENATE("(",ROUND((B355/$H357)*100,1),")")</f>
        <v>(40)</v>
      </c>
      <c r="D355" s="302">
        <f>'Ind T6'!W144</f>
        <v>1.9767709130209026</v>
      </c>
      <c r="E355" s="299" t="str">
        <f>CONCATENATE("(",ROUND((D355/$H357)*100,1),")")</f>
        <v>(6.5)</v>
      </c>
      <c r="F355" s="302">
        <f>'Ind T6'!X144</f>
        <v>3.7106352069078046</v>
      </c>
      <c r="G355" s="299" t="str">
        <f>CONCATENATE("(",ROUND((F355/$H357)*100,1),")")</f>
        <v>(12.2)</v>
      </c>
      <c r="H355" s="302">
        <f>SUM(B355,D355,F355)</f>
        <v>17.833920070526418</v>
      </c>
      <c r="I355" s="299" t="str">
        <f>CONCATENATE("(",ROUND((H355/$H357)*100,1),")")</f>
        <v>(58.7)</v>
      </c>
      <c r="K355" s="302">
        <f>B355-B345</f>
        <v>0.24894959174984699</v>
      </c>
      <c r="L355" s="302">
        <f>D355-D345</f>
        <v>0.2197700270530949</v>
      </c>
      <c r="M355" s="302">
        <f>F355-F345</f>
        <v>0.43021399436309116</v>
      </c>
      <c r="N355" s="302">
        <f>SUM(K355:M355)</f>
        <v>0.89893361316603304</v>
      </c>
    </row>
    <row r="356" spans="1:14" x14ac:dyDescent="0.2">
      <c r="A356" s="282" t="s">
        <v>365</v>
      </c>
      <c r="B356" s="302">
        <f>'Ind T6'!V143</f>
        <v>7.8195426304023732</v>
      </c>
      <c r="C356" s="299" t="str">
        <f>CONCATENATE("(",ROUND((B356/$H357)*100,1),")")</f>
        <v>(25.7)</v>
      </c>
      <c r="D356" s="302">
        <f>'Ind T6'!W143</f>
        <v>3.8987301051786609</v>
      </c>
      <c r="E356" s="299" t="str">
        <f>CONCATENATE("(",ROUND((D356/$H357)*100,1),")")</f>
        <v>(12.8)</v>
      </c>
      <c r="F356" s="302">
        <f>'Ind T6'!X143</f>
        <v>0.84780719389262449</v>
      </c>
      <c r="G356" s="299" t="str">
        <f>CONCATENATE("(",ROUND((F356/$H357)*100,1),")")</f>
        <v>(2.8)</v>
      </c>
      <c r="H356" s="302">
        <f t="shared" ref="H356" si="270">SUM(B356,D356,F356)</f>
        <v>12.566079929473659</v>
      </c>
      <c r="I356" s="299" t="str">
        <f>CONCATENATE("(",ROUND((H356/$H357)*100,1),")")</f>
        <v>(41.3)</v>
      </c>
      <c r="K356" s="302">
        <f t="shared" ref="K356:K357" si="271">B356-B346</f>
        <v>0.75036556419457145</v>
      </c>
      <c r="L356" s="302">
        <f t="shared" ref="L356:L357" si="272">D356-D346</f>
        <v>0.40175200111076892</v>
      </c>
      <c r="M356" s="302">
        <f t="shared" ref="M356:M357" si="273">F356-F346</f>
        <v>0.19694882152869286</v>
      </c>
      <c r="N356" s="302">
        <f t="shared" ref="N356:N357" si="274">SUM(K356:M356)</f>
        <v>1.3490663868340333</v>
      </c>
    </row>
    <row r="357" spans="1:14" x14ac:dyDescent="0.2">
      <c r="A357" s="282" t="s">
        <v>363</v>
      </c>
      <c r="B357" s="302">
        <f>SUM(B355:B356)</f>
        <v>19.966056581000082</v>
      </c>
      <c r="C357" s="299" t="str">
        <f>CONCATENATE("(",ROUND((B357/$H357)*100,1),")")</f>
        <v>(65.7)</v>
      </c>
      <c r="D357" s="302">
        <f>SUM(D355:D356)</f>
        <v>5.8755010181995635</v>
      </c>
      <c r="E357" s="299" t="str">
        <f>CONCATENATE("(",ROUND((D357/$H357)*100,1),")")</f>
        <v>(19.3)</v>
      </c>
      <c r="F357" s="302">
        <f>SUM(F355:F356)</f>
        <v>4.5584424008004287</v>
      </c>
      <c r="G357" s="299" t="str">
        <f>CONCATENATE("(",ROUND((F357/$H357)*100,1),")")</f>
        <v>(15)</v>
      </c>
      <c r="H357" s="302">
        <f>SUM(H355:H356)</f>
        <v>30.400000000000077</v>
      </c>
      <c r="I357" s="299" t="str">
        <f>CONCATENATE("(",ROUND((H357/$H357)*100,1),")")</f>
        <v>(100)</v>
      </c>
      <c r="K357" s="302">
        <f t="shared" si="271"/>
        <v>0.99931515594441933</v>
      </c>
      <c r="L357" s="302">
        <f t="shared" si="272"/>
        <v>0.62152202816386382</v>
      </c>
      <c r="M357" s="302">
        <f t="shared" si="273"/>
        <v>0.62716281589178369</v>
      </c>
      <c r="N357" s="302">
        <f t="shared" si="274"/>
        <v>2.2480000000000668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12.571755399421995</v>
      </c>
      <c r="C366" s="299" t="str">
        <f>CONCATENATE("(",ROUND((B366/$H368)*100,1),")")</f>
        <v>(41.4)</v>
      </c>
      <c r="D366" s="302">
        <f>'Ind T6'!M153</f>
        <v>3.4917494572110823</v>
      </c>
      <c r="E366" s="299" t="str">
        <f>CONCATENATE("(",ROUND((D366/$H368)*100,1),")")</f>
        <v>(11.5)</v>
      </c>
      <c r="F366" s="302">
        <f>'Ind T6'!N153</f>
        <v>1.6218261913067924</v>
      </c>
      <c r="G366" s="299" t="str">
        <f>CONCATENATE("(",ROUND((F366/$H368)*100,1),")")</f>
        <v>(5.3)</v>
      </c>
      <c r="H366" s="302">
        <f>SUM(B366,D366,F366)</f>
        <v>17.685331047939869</v>
      </c>
      <c r="I366" s="299" t="str">
        <f>CONCATENATE("(",ROUND((H366/$H368)*100,1),")")</f>
        <v>(58.2)</v>
      </c>
      <c r="K366" s="302">
        <f>B371-B366</f>
        <v>0.25683129692655982</v>
      </c>
      <c r="L366" s="302">
        <f>D371-D366</f>
        <v>6.3962417245215342E-2</v>
      </c>
      <c r="M366" s="302">
        <f>F371-F366</f>
        <v>7.5860586223668314E-3</v>
      </c>
      <c r="N366" s="302">
        <f>SUM(K366:M366)</f>
        <v>0.32837977279414199</v>
      </c>
    </row>
    <row r="367" spans="1:14" x14ac:dyDescent="0.2">
      <c r="A367" s="282" t="s">
        <v>365</v>
      </c>
      <c r="B367" s="302">
        <f>'Ind T6'!L152</f>
        <v>6.25863906975066</v>
      </c>
      <c r="C367" s="299" t="str">
        <f>CONCATENATE("(",ROUND((B367/$H368)*100,1),")")</f>
        <v>(20.6)</v>
      </c>
      <c r="D367" s="302">
        <f>'Ind T6'!M152</f>
        <v>5.6378758999174616</v>
      </c>
      <c r="E367" s="299" t="str">
        <f>CONCATENATE("(",ROUND((D367/$H368)*100,1),")")</f>
        <v>(18.6)</v>
      </c>
      <c r="F367" s="302">
        <f>'Ind T6'!N152</f>
        <v>0.78315398239197853</v>
      </c>
      <c r="G367" s="299" t="str">
        <f>CONCATENATE("(",ROUND((F367/$H368)*100,1),")")</f>
        <v>(2.6)</v>
      </c>
      <c r="H367" s="302">
        <f t="shared" ref="H367" si="275">SUM(B367,D367,F367)</f>
        <v>12.6796689520601</v>
      </c>
      <c r="I367" s="299" t="str">
        <f>CONCATENATE("(",ROUND((H367/$H368)*100,1),")")</f>
        <v>(41.8)</v>
      </c>
      <c r="K367" s="302">
        <f t="shared" ref="K367:K368" si="276">B372-B367</f>
        <v>0.24270887099688121</v>
      </c>
      <c r="L367" s="302">
        <f t="shared" ref="L367:L368" si="277">D372-D367</f>
        <v>7.4930214315260812E-3</v>
      </c>
      <c r="M367" s="302">
        <f t="shared" ref="M367:M368" si="278">F372-F367</f>
        <v>2.4183347774506814E-3</v>
      </c>
      <c r="N367" s="302">
        <f t="shared" ref="N367:N368" si="279">SUM(K367:M367)</f>
        <v>0.25262022720585797</v>
      </c>
    </row>
    <row r="368" spans="1:14" x14ac:dyDescent="0.2">
      <c r="A368" s="282" t="s">
        <v>363</v>
      </c>
      <c r="B368" s="302">
        <f>SUM(B366:B367)</f>
        <v>18.830394469172656</v>
      </c>
      <c r="C368" s="299" t="str">
        <f>CONCATENATE("(",ROUND((B368/$H368)*100,1),")")</f>
        <v>(62)</v>
      </c>
      <c r="D368" s="302">
        <f>SUM(D366:D367)</f>
        <v>9.1296253571285444</v>
      </c>
      <c r="E368" s="299" t="str">
        <f>CONCATENATE("(",ROUND((D368/$H368)*100,1),")")</f>
        <v>(30.1)</v>
      </c>
      <c r="F368" s="302">
        <f>SUM(F366:F367)</f>
        <v>2.404980173698771</v>
      </c>
      <c r="G368" s="299" t="str">
        <f>CONCATENATE("(",ROUND((F368/$H368)*100,1),")")</f>
        <v>(7.9)</v>
      </c>
      <c r="H368" s="302">
        <f>SUM(H366:H367)</f>
        <v>30.364999999999966</v>
      </c>
      <c r="I368" s="299" t="str">
        <f>CONCATENATE("(",ROUND((H368/$H368)*100,1),")")</f>
        <v>(100)</v>
      </c>
      <c r="K368" s="302">
        <f t="shared" si="276"/>
        <v>0.49954016792343836</v>
      </c>
      <c r="L368" s="302">
        <f t="shared" si="277"/>
        <v>7.1455438676741423E-2</v>
      </c>
      <c r="M368" s="302">
        <f t="shared" si="278"/>
        <v>1.0004393399817513E-2</v>
      </c>
      <c r="N368" s="302">
        <f t="shared" si="279"/>
        <v>0.5809999999999973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12.828586696348555</v>
      </c>
      <c r="C371" s="299" t="str">
        <f>CONCATENATE("(",ROUND((B371/$H373)*100,1),")")</f>
        <v>(41.5)</v>
      </c>
      <c r="D371" s="302">
        <f>'Ind T6'!R153</f>
        <v>3.5557118744562977</v>
      </c>
      <c r="E371" s="299" t="str">
        <f>CONCATENATE("(",ROUND((D371/$H373)*100,1),")")</f>
        <v>(11.5)</v>
      </c>
      <c r="F371" s="302">
        <f>'Ind T6'!S153</f>
        <v>1.6294122499291592</v>
      </c>
      <c r="G371" s="299" t="str">
        <f>CONCATENATE("(",ROUND((F371/$H373)*100,1),")")</f>
        <v>(5.3)</v>
      </c>
      <c r="H371" s="302">
        <f>SUM(B371,D371,F371)</f>
        <v>18.013710820734012</v>
      </c>
      <c r="I371" s="299" t="str">
        <f>CONCATENATE("(",ROUND((H371/$H373)*100,1),")")</f>
        <v>(58.2)</v>
      </c>
      <c r="K371" s="302">
        <f>B376-B371</f>
        <v>0.49837618402864159</v>
      </c>
      <c r="L371" s="302">
        <f>D376-D371</f>
        <v>0.1048104987688383</v>
      </c>
      <c r="M371" s="302">
        <f>F376-F371</f>
        <v>6.8296649671361953E-2</v>
      </c>
      <c r="N371" s="302">
        <f>SUM(K371:M371)</f>
        <v>0.67148333246884184</v>
      </c>
    </row>
    <row r="372" spans="1:14" x14ac:dyDescent="0.2">
      <c r="A372" s="282" t="s">
        <v>365</v>
      </c>
      <c r="B372" s="302">
        <f>'Ind T6'!Q152</f>
        <v>6.5013479407475412</v>
      </c>
      <c r="C372" s="299" t="str">
        <f>CONCATENATE("(",ROUND((B372/$H373)*100,1),")")</f>
        <v>(21)</v>
      </c>
      <c r="D372" s="302">
        <f>'Ind T6'!R152</f>
        <v>5.6453689213489877</v>
      </c>
      <c r="E372" s="299" t="str">
        <f>CONCATENATE("(",ROUND((D372/$H373)*100,1),")")</f>
        <v>(18.2)</v>
      </c>
      <c r="F372" s="302">
        <f>'Ind T6'!S152</f>
        <v>0.78557231716942921</v>
      </c>
      <c r="G372" s="299" t="str">
        <f>CONCATENATE("(",ROUND((F372/$H373)*100,1),")")</f>
        <v>(2.5)</v>
      </c>
      <c r="H372" s="302">
        <f t="shared" ref="H372" si="280">SUM(B372,D372,F372)</f>
        <v>12.932289179265958</v>
      </c>
      <c r="I372" s="299" t="str">
        <f>CONCATENATE("(",ROUND((H372/$H373)*100,1),")")</f>
        <v>(41.8)</v>
      </c>
      <c r="K372" s="302">
        <f t="shared" ref="K372:K373" si="281">B377-B372</f>
        <v>0.4034999516511002</v>
      </c>
      <c r="L372" s="302">
        <f t="shared" ref="L372:L373" si="282">D377-D372</f>
        <v>1.8858872952947969E-2</v>
      </c>
      <c r="M372" s="302">
        <f t="shared" ref="M372:M373" si="283">F377-F372</f>
        <v>3.8157842927081465E-2</v>
      </c>
      <c r="N372" s="302">
        <f t="shared" ref="N372:N373" si="284">SUM(K372:M372)</f>
        <v>0.46051666753112963</v>
      </c>
    </row>
    <row r="373" spans="1:14" x14ac:dyDescent="0.2">
      <c r="A373" s="282" t="s">
        <v>363</v>
      </c>
      <c r="B373" s="302">
        <f>SUM(B371:B372)</f>
        <v>19.329934637096095</v>
      </c>
      <c r="C373" s="299" t="str">
        <f>CONCATENATE("(",ROUND((B373/$H373)*100,1),")")</f>
        <v>(62.5)</v>
      </c>
      <c r="D373" s="302">
        <f>SUM(D371:D372)</f>
        <v>9.2010807958052858</v>
      </c>
      <c r="E373" s="299" t="str">
        <f>CONCATENATE("(",ROUND((D373/$H373)*100,1),")")</f>
        <v>(29.7)</v>
      </c>
      <c r="F373" s="302">
        <f>SUM(F371:F372)</f>
        <v>2.4149845670985886</v>
      </c>
      <c r="G373" s="299" t="str">
        <f>CONCATENATE("(",ROUND((F373/$H373)*100,1),")")</f>
        <v>(7.8)</v>
      </c>
      <c r="H373" s="302">
        <f>SUM(H371:H372)</f>
        <v>30.94599999999997</v>
      </c>
      <c r="I373" s="299" t="str">
        <f>CONCATENATE("(",ROUND((H373/$H373)*100,1),")")</f>
        <v>(100)</v>
      </c>
      <c r="K373" s="302">
        <f t="shared" si="281"/>
        <v>0.90187613567974267</v>
      </c>
      <c r="L373" s="302">
        <f t="shared" si="282"/>
        <v>0.12366937172178538</v>
      </c>
      <c r="M373" s="302">
        <f t="shared" si="283"/>
        <v>0.1064544925984432</v>
      </c>
      <c r="N373" s="302">
        <f t="shared" si="284"/>
        <v>1.1319999999999713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13.326962880377197</v>
      </c>
      <c r="C376" s="299" t="str">
        <f>CONCATENATE("(",ROUND((B376/$H378)*100,1),")")</f>
        <v>(41.5)</v>
      </c>
      <c r="D376" s="302">
        <f>'Ind T6'!W153</f>
        <v>3.660522373225136</v>
      </c>
      <c r="E376" s="299" t="str">
        <f>CONCATENATE("(",ROUND((D376/$H378)*100,1),")")</f>
        <v>(11.4)</v>
      </c>
      <c r="F376" s="302">
        <f>'Ind T6'!X153</f>
        <v>1.6977088996005212</v>
      </c>
      <c r="G376" s="299" t="str">
        <f>CONCATENATE("(",ROUND((F376/$H378)*100,1),")")</f>
        <v>(5.3)</v>
      </c>
      <c r="H376" s="302">
        <f>SUM(B376,D376,F376)</f>
        <v>18.685194153202854</v>
      </c>
      <c r="I376" s="299" t="str">
        <f>CONCATENATE("(",ROUND((H376/$H378)*100,1),")")</f>
        <v>(58.2)</v>
      </c>
      <c r="K376" s="302">
        <f>B376-B366</f>
        <v>0.7552074809552014</v>
      </c>
      <c r="L376" s="302">
        <f>D376-D366</f>
        <v>0.16877291601405364</v>
      </c>
      <c r="M376" s="302">
        <f>F376-F366</f>
        <v>7.5882708293728784E-2</v>
      </c>
      <c r="N376" s="302">
        <f>SUM(K376:M376)</f>
        <v>0.99986310526298383</v>
      </c>
    </row>
    <row r="377" spans="1:14" x14ac:dyDescent="0.2">
      <c r="A377" s="282" t="s">
        <v>365</v>
      </c>
      <c r="B377" s="302">
        <f>'Ind T6'!V152</f>
        <v>6.9048478923986414</v>
      </c>
      <c r="C377" s="299" t="str">
        <f>CONCATENATE("(",ROUND((B377/$H378)*100,1),")")</f>
        <v>(21.5)</v>
      </c>
      <c r="D377" s="302">
        <f>'Ind T6'!W152</f>
        <v>5.6642277943019357</v>
      </c>
      <c r="E377" s="299" t="str">
        <f>CONCATENATE("(",ROUND((D377/$H378)*100,1),")")</f>
        <v>(17.7)</v>
      </c>
      <c r="F377" s="302">
        <f>'Ind T6'!X152</f>
        <v>0.82373016009651068</v>
      </c>
      <c r="G377" s="299" t="str">
        <f>CONCATENATE("(",ROUND((F377/$H378)*100,1),")")</f>
        <v>(2.6)</v>
      </c>
      <c r="H377" s="302">
        <f t="shared" ref="H377" si="285">SUM(B377,D377,F377)</f>
        <v>13.392805846797089</v>
      </c>
      <c r="I377" s="299" t="str">
        <f>CONCATENATE("(",ROUND((H377/$H378)*100,1),")")</f>
        <v>(41.8)</v>
      </c>
      <c r="K377" s="302">
        <f t="shared" ref="K377:K378" si="286">B377-B367</f>
        <v>0.64620882264798141</v>
      </c>
      <c r="L377" s="302">
        <f t="shared" ref="L377:L378" si="287">D377-D367</f>
        <v>2.6351894384474051E-2</v>
      </c>
      <c r="M377" s="302">
        <f t="shared" ref="M377:M378" si="288">F377-F367</f>
        <v>4.0576177704532146E-2</v>
      </c>
      <c r="N377" s="302">
        <f t="shared" ref="N377:N378" si="289">SUM(K377:M377)</f>
        <v>0.7131368947369876</v>
      </c>
    </row>
    <row r="378" spans="1:14" x14ac:dyDescent="0.2">
      <c r="A378" s="282" t="s">
        <v>363</v>
      </c>
      <c r="B378" s="302">
        <f>SUM(B376:B377)</f>
        <v>20.231810772775837</v>
      </c>
      <c r="C378" s="299" t="str">
        <f>CONCATENATE("(",ROUND((B378/$H378)*100,1),")")</f>
        <v>(63.1)</v>
      </c>
      <c r="D378" s="302">
        <f>SUM(D376:D377)</f>
        <v>9.3247501675270712</v>
      </c>
      <c r="E378" s="299" t="str">
        <f>CONCATENATE("(",ROUND((D378/$H378)*100,1),")")</f>
        <v>(29.1)</v>
      </c>
      <c r="F378" s="302">
        <f>SUM(F376:F377)</f>
        <v>2.5214390596970317</v>
      </c>
      <c r="G378" s="299" t="str">
        <f>CONCATENATE("(",ROUND((F378/$H378)*100,1),")")</f>
        <v>(7.9)</v>
      </c>
      <c r="H378" s="302">
        <f>SUM(H376:H377)</f>
        <v>32.077999999999946</v>
      </c>
      <c r="I378" s="299" t="str">
        <f>CONCATENATE("(",ROUND((H378/$H378)*100,1),")")</f>
        <v>(100)</v>
      </c>
      <c r="K378" s="302">
        <f t="shared" si="286"/>
        <v>1.401416303603181</v>
      </c>
      <c r="L378" s="302">
        <f t="shared" si="287"/>
        <v>0.1951248103985268</v>
      </c>
      <c r="M378" s="302">
        <f t="shared" si="288"/>
        <v>0.11645888599826071</v>
      </c>
      <c r="N378" s="302">
        <f t="shared" si="289"/>
        <v>1.7129999999999685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8.3391176870749835</v>
      </c>
      <c r="C387" s="299" t="str">
        <f>CONCATENATE("(",ROUND((B387/$H389)*100,1),")")</f>
        <v>(33.9)</v>
      </c>
      <c r="D387" s="302">
        <f>'Ind T6'!M162</f>
        <v>1.2485503603227071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9.5876680473976901</v>
      </c>
      <c r="I387" s="299" t="str">
        <f>CONCATENATE("(",ROUND((H387/$H389)*100,1),")")</f>
        <v>(39)</v>
      </c>
      <c r="K387" s="302">
        <f>B392-B387</f>
        <v>-0.16870219856214241</v>
      </c>
      <c r="L387" s="302">
        <f>D392-D387</f>
        <v>6.7317679478922976E-2</v>
      </c>
      <c r="M387" s="302">
        <f>F392-F387</f>
        <v>0</v>
      </c>
      <c r="N387" s="302">
        <f>SUM(K387:M387)</f>
        <v>-0.10138451908321944</v>
      </c>
    </row>
    <row r="388" spans="1:14" x14ac:dyDescent="0.2">
      <c r="A388" s="282" t="s">
        <v>365</v>
      </c>
      <c r="B388" s="302">
        <f>'Ind T6'!L161</f>
        <v>7.6341728423128163</v>
      </c>
      <c r="C388" s="299" t="str">
        <f>CONCATENATE("(",ROUND((B388/$H389)*100,1),")")</f>
        <v>(31.1)</v>
      </c>
      <c r="D388" s="302">
        <f>'Ind T6'!M161</f>
        <v>6.4556639618732854</v>
      </c>
      <c r="E388" s="299" t="str">
        <f>CONCATENATE("(",ROUND((D388/$H389)*100,1),")")</f>
        <v>(26.3)</v>
      </c>
      <c r="F388" s="302">
        <f>'Ind T6'!N161</f>
        <v>0.88649514841620181</v>
      </c>
      <c r="G388" s="299" t="str">
        <f>CONCATENATE("(",ROUND((F388/$H389)*100,1),")")</f>
        <v>(3.6)</v>
      </c>
      <c r="H388" s="302">
        <f t="shared" ref="H388" si="290">SUM(B388,D388,F388)</f>
        <v>14.976331952602305</v>
      </c>
      <c r="I388" s="299" t="str">
        <f>CONCATENATE("(",ROUND((H388/$H389)*100,1),")")</f>
        <v>(61)</v>
      </c>
      <c r="K388" s="302">
        <f t="shared" ref="K388:K389" si="291">B393-B388</f>
        <v>-2.8688198639947871E-4</v>
      </c>
      <c r="L388" s="302">
        <f t="shared" ref="L388:L389" si="292">D393-D388</f>
        <v>1.2952492381396397E-2</v>
      </c>
      <c r="M388" s="302">
        <f t="shared" ref="M388:M389" si="293">F393-F388</f>
        <v>7.189086882678497E-4</v>
      </c>
      <c r="N388" s="302">
        <f t="shared" ref="N388:N389" si="294">SUM(K388:M388)</f>
        <v>1.3384519083264768E-2</v>
      </c>
    </row>
    <row r="389" spans="1:14" x14ac:dyDescent="0.2">
      <c r="A389" s="282" t="s">
        <v>363</v>
      </c>
      <c r="B389" s="302">
        <f>SUM(B387:B388)</f>
        <v>15.9732905293878</v>
      </c>
      <c r="C389" s="299" t="str">
        <f>CONCATENATE("(",ROUND((B389/$H389)*100,1),")")</f>
        <v>(65)</v>
      </c>
      <c r="D389" s="302">
        <f>SUM(D387:D388)</f>
        <v>7.7042143221959929</v>
      </c>
      <c r="E389" s="299" t="str">
        <f>CONCATENATE("(",ROUND((D389/$H389)*100,1),")")</f>
        <v>(31.4)</v>
      </c>
      <c r="F389" s="302">
        <f>SUM(F387:F388)</f>
        <v>0.88649514841620181</v>
      </c>
      <c r="G389" s="299" t="str">
        <f>CONCATENATE("(",ROUND((F389/$H389)*100,1),")")</f>
        <v>(3.6)</v>
      </c>
      <c r="H389" s="302">
        <f>SUM(H387:H388)</f>
        <v>24.563999999999993</v>
      </c>
      <c r="I389" s="299" t="str">
        <f>CONCATENATE("(",ROUND((H389/$H389)*100,1),")")</f>
        <v>(100)</v>
      </c>
      <c r="K389" s="302">
        <f t="shared" si="291"/>
        <v>-0.16898908054854189</v>
      </c>
      <c r="L389" s="302">
        <f t="shared" si="292"/>
        <v>8.0270171860318484E-2</v>
      </c>
      <c r="M389" s="302">
        <f t="shared" si="293"/>
        <v>7.189086882678497E-4</v>
      </c>
      <c r="N389" s="302">
        <f t="shared" si="294"/>
        <v>-8.7999999999955558E-2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8.1704154885128411</v>
      </c>
      <c r="C392" s="299" t="str">
        <f>CONCATENATE("(",ROUND((B392/$H394)*100,1),")")</f>
        <v>(33.4)</v>
      </c>
      <c r="D392" s="302">
        <f>'Ind T6'!R162</f>
        <v>1.31586803980163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9.4862835283144715</v>
      </c>
      <c r="I392" s="299" t="str">
        <f>CONCATENATE("(",ROUND((H392/$H394)*100,1),")")</f>
        <v>(38.8)</v>
      </c>
      <c r="K392" s="302">
        <f>B397-B392</f>
        <v>-0.12468988095137234</v>
      </c>
      <c r="L392" s="302">
        <f>D397-D392</f>
        <v>0.17409443447277462</v>
      </c>
      <c r="M392" s="302">
        <f>F397-F392</f>
        <v>0</v>
      </c>
      <c r="N392" s="302">
        <f>SUM(K392:M392)</f>
        <v>4.9404553521402272E-2</v>
      </c>
    </row>
    <row r="393" spans="1:14" x14ac:dyDescent="0.2">
      <c r="A393" s="282" t="s">
        <v>365</v>
      </c>
      <c r="B393" s="302">
        <f>'Ind T6'!Q161</f>
        <v>7.6338859603264169</v>
      </c>
      <c r="C393" s="299" t="str">
        <f>CONCATENATE("(",ROUND((B393/$H394)*100,1),")")</f>
        <v>(31.2)</v>
      </c>
      <c r="D393" s="302">
        <f>'Ind T6'!R161</f>
        <v>6.4686164542546818</v>
      </c>
      <c r="E393" s="299" t="str">
        <f>CONCATENATE("(",ROUND((D393/$H394)*100,1),")")</f>
        <v>(26.4)</v>
      </c>
      <c r="F393" s="302">
        <f>'Ind T6'!S161</f>
        <v>0.88721405710446966</v>
      </c>
      <c r="G393" s="299" t="str">
        <f>CONCATENATE("(",ROUND((F393/$H394)*100,1),")")</f>
        <v>(3.6)</v>
      </c>
      <c r="H393" s="302">
        <f t="shared" ref="H393" si="295">SUM(B393,D393,F393)</f>
        <v>14.989716471685568</v>
      </c>
      <c r="I393" s="299" t="str">
        <f>CONCATENATE("(",ROUND((H393/$H394)*100,1),")")</f>
        <v>(61.2)</v>
      </c>
      <c r="K393" s="302">
        <f t="shared" ref="K393:K394" si="296">B398-B393</f>
        <v>0.20267804784582122</v>
      </c>
      <c r="L393" s="302">
        <f t="shared" ref="L393:L394" si="297">D398-D393</f>
        <v>0.17468601048075971</v>
      </c>
      <c r="M393" s="302">
        <f t="shared" ref="M393:M394" si="298">F398-F393</f>
        <v>3.1231388151973349E-2</v>
      </c>
      <c r="N393" s="302">
        <f t="shared" ref="N393:N394" si="299">SUM(K393:M393)</f>
        <v>0.40859544647855428</v>
      </c>
    </row>
    <row r="394" spans="1:14" x14ac:dyDescent="0.2">
      <c r="A394" s="282" t="s">
        <v>363</v>
      </c>
      <c r="B394" s="302">
        <f>SUM(B392:B393)</f>
        <v>15.804301448839258</v>
      </c>
      <c r="C394" s="299" t="str">
        <f>CONCATENATE("(",ROUND((B394/$H394)*100,1),")")</f>
        <v>(64.6)</v>
      </c>
      <c r="D394" s="302">
        <f>SUM(D392:D393)</f>
        <v>7.7844844940563114</v>
      </c>
      <c r="E394" s="299" t="str">
        <f>CONCATENATE("(",ROUND((D394/$H394)*100,1),")")</f>
        <v>(31.8)</v>
      </c>
      <c r="F394" s="302">
        <f>SUM(F392:F393)</f>
        <v>0.88721405710446966</v>
      </c>
      <c r="G394" s="299" t="str">
        <f>CONCATENATE("(",ROUND((F394/$H394)*100,1),")")</f>
        <v>(3.6)</v>
      </c>
      <c r="H394" s="302">
        <f>SUM(H392:H393)</f>
        <v>24.476000000000042</v>
      </c>
      <c r="I394" s="299" t="str">
        <f>CONCATENATE("(",ROUND((H394/$H394)*100,1),")")</f>
        <v>(100)</v>
      </c>
      <c r="K394" s="302">
        <f t="shared" si="296"/>
        <v>7.7988166894449762E-2</v>
      </c>
      <c r="L394" s="302">
        <f t="shared" si="297"/>
        <v>0.348780444953535</v>
      </c>
      <c r="M394" s="302">
        <f t="shared" si="298"/>
        <v>3.1231388151973349E-2</v>
      </c>
      <c r="N394" s="302">
        <f t="shared" si="299"/>
        <v>0.45799999999995811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8.0457256075614687</v>
      </c>
      <c r="C397" s="299" t="str">
        <f>CONCATENATE("(",ROUND((B397/$H399)*100,1),")")</f>
        <v>(32.3)</v>
      </c>
      <c r="D397" s="302">
        <f>'Ind T6'!W162</f>
        <v>1.4899624742744046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9.5356880818358736</v>
      </c>
      <c r="I397" s="299" t="str">
        <f>CONCATENATE("(",ROUND((H397/$H399)*100,1),")")</f>
        <v>(38.2)</v>
      </c>
      <c r="K397" s="302">
        <f>B397-B387</f>
        <v>-0.29339207951351476</v>
      </c>
      <c r="L397" s="302">
        <f>D397-D387</f>
        <v>0.24141211395169759</v>
      </c>
      <c r="M397" s="302">
        <f>F397-F387</f>
        <v>0</v>
      </c>
      <c r="N397" s="302">
        <f>SUM(K397:M397)</f>
        <v>-5.1979965561817165E-2</v>
      </c>
    </row>
    <row r="398" spans="1:14" x14ac:dyDescent="0.2">
      <c r="A398" s="282" t="s">
        <v>365</v>
      </c>
      <c r="B398" s="302">
        <f>'Ind T6'!V161</f>
        <v>7.8365640081722381</v>
      </c>
      <c r="C398" s="299" t="str">
        <f>CONCATENATE("(",ROUND((B398/$H399)*100,1),")")</f>
        <v>(31.4)</v>
      </c>
      <c r="D398" s="302">
        <f>'Ind T6'!W161</f>
        <v>6.6433024647354415</v>
      </c>
      <c r="E398" s="299" t="str">
        <f>CONCATENATE("(",ROUND((D398/$H399)*100,1),")")</f>
        <v>(26.6)</v>
      </c>
      <c r="F398" s="302">
        <f>'Ind T6'!X161</f>
        <v>0.918445445256443</v>
      </c>
      <c r="G398" s="299" t="str">
        <f>CONCATENATE("(",ROUND((F398/$H399)*100,1),")")</f>
        <v>(3.7)</v>
      </c>
      <c r="H398" s="302">
        <f t="shared" ref="H398" si="300">SUM(B398,D398,F398)</f>
        <v>15.398311918164124</v>
      </c>
      <c r="I398" s="299" t="str">
        <f>CONCATENATE("(",ROUND((H398/$H399)*100,1),")")</f>
        <v>(61.8)</v>
      </c>
      <c r="K398" s="302">
        <f t="shared" ref="K398:K399" si="301">B398-B388</f>
        <v>0.20239116585942174</v>
      </c>
      <c r="L398" s="302">
        <f t="shared" ref="L398:L399" si="302">D398-D388</f>
        <v>0.18763850286215611</v>
      </c>
      <c r="M398" s="302">
        <f t="shared" ref="M398:M399" si="303">F398-F388</f>
        <v>3.1950296840241199E-2</v>
      </c>
      <c r="N398" s="302">
        <f t="shared" ref="N398:N399" si="304">SUM(K398:M398)</f>
        <v>0.42197996556181905</v>
      </c>
    </row>
    <row r="399" spans="1:14" x14ac:dyDescent="0.2">
      <c r="A399" s="282" t="s">
        <v>363</v>
      </c>
      <c r="B399" s="302">
        <f>SUM(B397:B398)</f>
        <v>15.882289615733708</v>
      </c>
      <c r="C399" s="299" t="str">
        <f>CONCATENATE("(",ROUND((B399/$H399)*100,1),")")</f>
        <v>(63.7)</v>
      </c>
      <c r="D399" s="302">
        <f>SUM(D397:D398)</f>
        <v>8.1332649390098464</v>
      </c>
      <c r="E399" s="299" t="str">
        <f>CONCATENATE("(",ROUND((D399/$H399)*100,1),")")</f>
        <v>(32.6)</v>
      </c>
      <c r="F399" s="302">
        <f>SUM(F397:F398)</f>
        <v>0.918445445256443</v>
      </c>
      <c r="G399" s="299" t="str">
        <f>CONCATENATE("(",ROUND((F399/$H399)*100,1),")")</f>
        <v>(3.7)</v>
      </c>
      <c r="H399" s="302">
        <f>SUM(H397:H398)</f>
        <v>24.933999999999997</v>
      </c>
      <c r="I399" s="299" t="str">
        <f>CONCATENATE("(",ROUND((H399/$H399)*100,1),")")</f>
        <v>(100)</v>
      </c>
      <c r="K399" s="302">
        <f t="shared" si="301"/>
        <v>-9.100091365409213E-2</v>
      </c>
      <c r="L399" s="302">
        <f t="shared" si="302"/>
        <v>0.42905061681385348</v>
      </c>
      <c r="M399" s="302">
        <f t="shared" si="303"/>
        <v>3.1950296840241199E-2</v>
      </c>
      <c r="N399" s="302">
        <f t="shared" si="304"/>
        <v>0.37000000000000255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7.6742821964657972</v>
      </c>
      <c r="C408" s="299" t="str">
        <f>CONCATENATE("(",ROUND((B408/$H410)*100,1),")")</f>
        <v>(20.9)</v>
      </c>
      <c r="D408" s="302">
        <f>'Ind T6'!M171</f>
        <v>1.7997132373491282</v>
      </c>
      <c r="E408" s="299" t="str">
        <f>CONCATENATE("(",ROUND((D408/$H410)*100,1),")")</f>
        <v>(4.9)</v>
      </c>
      <c r="F408" s="302">
        <f>'Ind T6'!N171</f>
        <v>1.4509945319757509</v>
      </c>
      <c r="G408" s="299" t="str">
        <f>CONCATENATE("(",ROUND((F408/$H410)*100,1),")")</f>
        <v>(3.9)</v>
      </c>
      <c r="H408" s="302">
        <f>SUM(B408,D408,F408)</f>
        <v>10.924989965790676</v>
      </c>
      <c r="I408" s="299" t="str">
        <f>CONCATENATE("(",ROUND((H408/$H410)*100,1),")")</f>
        <v>(29.7)</v>
      </c>
      <c r="K408" s="302">
        <f>B413-B408</f>
        <v>0.37108324763044198</v>
      </c>
      <c r="L408" s="302">
        <f>D413-D408</f>
        <v>0.13776082311826343</v>
      </c>
      <c r="M408" s="302">
        <f>F413-F408</f>
        <v>0.12014002927503187</v>
      </c>
      <c r="N408" s="302">
        <f>SUM(K408:M408)</f>
        <v>0.62898410002373728</v>
      </c>
    </row>
    <row r="409" spans="1:14" x14ac:dyDescent="0.2">
      <c r="A409" s="282" t="s">
        <v>365</v>
      </c>
      <c r="B409" s="302">
        <f>'Ind T6'!L170</f>
        <v>13.526262090062085</v>
      </c>
      <c r="C409" s="299" t="str">
        <f>CONCATENATE("(",ROUND((B409/$H410)*100,1),")")</f>
        <v>(36.8)</v>
      </c>
      <c r="D409" s="302">
        <f>'Ind T6'!M170</f>
        <v>11.078172068573721</v>
      </c>
      <c r="E409" s="299" t="str">
        <f>CONCATENATE("(",ROUND((D409/$H410)*100,1),")")</f>
        <v>(30.1)</v>
      </c>
      <c r="F409" s="302">
        <f>'Ind T6'!N170</f>
        <v>1.2635758755735675</v>
      </c>
      <c r="G409" s="299" t="str">
        <f>CONCATENATE("(",ROUND((F409/$H410)*100,1),")")</f>
        <v>(3.4)</v>
      </c>
      <c r="H409" s="302">
        <f t="shared" ref="H409" si="305">SUM(B409,D409,F409)</f>
        <v>25.868010034209373</v>
      </c>
      <c r="I409" s="299" t="str">
        <f>CONCATENATE("(",ROUND((H409/$H410)*100,1),")")</f>
        <v>(70.3)</v>
      </c>
      <c r="K409" s="302">
        <f t="shared" ref="K409:K410" si="306">B414-B409</f>
        <v>1.161166382643108</v>
      </c>
      <c r="L409" s="302">
        <f t="shared" ref="L409:L410" si="307">D414-D409</f>
        <v>0.43595949056882866</v>
      </c>
      <c r="M409" s="302">
        <f t="shared" ref="M409:M410" si="308">F414-F409</f>
        <v>9.3890026764257062E-2</v>
      </c>
      <c r="N409" s="302">
        <f t="shared" ref="N409:N410" si="309">SUM(K409:M409)</f>
        <v>1.6910158999761937</v>
      </c>
    </row>
    <row r="410" spans="1:14" x14ac:dyDescent="0.2">
      <c r="A410" s="282" t="s">
        <v>363</v>
      </c>
      <c r="B410" s="302">
        <f>SUM(B408:B409)</f>
        <v>21.200544286527883</v>
      </c>
      <c r="C410" s="299" t="str">
        <f>CONCATENATE("(",ROUND((B410/$H410)*100,1),")")</f>
        <v>(57.6)</v>
      </c>
      <c r="D410" s="302">
        <f>SUM(D408:D409)</f>
        <v>12.877885305922849</v>
      </c>
      <c r="E410" s="299" t="str">
        <f>CONCATENATE("(",ROUND((D410/$H410)*100,1),")")</f>
        <v>(35)</v>
      </c>
      <c r="F410" s="302">
        <f>SUM(F408:F409)</f>
        <v>2.7145704075493184</v>
      </c>
      <c r="G410" s="299" t="str">
        <f>CONCATENATE("(",ROUND((F410/$H410)*100,1),")")</f>
        <v>(7.4)</v>
      </c>
      <c r="H410" s="302">
        <f>SUM(H408:H409)</f>
        <v>36.793000000000049</v>
      </c>
      <c r="I410" s="299" t="str">
        <f>CONCATENATE("(",ROUND((H410/$H410)*100,1),")")</f>
        <v>(100)</v>
      </c>
      <c r="K410" s="302">
        <f t="shared" si="306"/>
        <v>1.5322496302735509</v>
      </c>
      <c r="L410" s="302">
        <f t="shared" si="307"/>
        <v>0.57372031368709209</v>
      </c>
      <c r="M410" s="302">
        <f t="shared" si="308"/>
        <v>0.21403005603928893</v>
      </c>
      <c r="N410" s="302">
        <f t="shared" si="309"/>
        <v>2.3199999999999319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8.0453654440962392</v>
      </c>
      <c r="C413" s="299" t="str">
        <f>CONCATENATE("(",ROUND((B413/$H415)*100,1),")")</f>
        <v>(20.6)</v>
      </c>
      <c r="D413" s="302">
        <f>'Ind T6'!R171</f>
        <v>1.9374740604673917</v>
      </c>
      <c r="E413" s="299" t="str">
        <f>CONCATENATE("(",ROUND((D413/$H415)*100,1),")")</f>
        <v>(5)</v>
      </c>
      <c r="F413" s="302">
        <f>'Ind T6'!S171</f>
        <v>1.5711345612507828</v>
      </c>
      <c r="G413" s="299" t="str">
        <f>CONCATENATE("(",ROUND((F413/$H415)*100,1),")")</f>
        <v>(4)</v>
      </c>
      <c r="H413" s="302">
        <f>SUM(B413,D413,F413)</f>
        <v>11.553974065814414</v>
      </c>
      <c r="I413" s="299" t="str">
        <f>CONCATENATE("(",ROUND((H413/$H415)*100,1),")")</f>
        <v>(29.5)</v>
      </c>
      <c r="K413" s="302">
        <f>B418-B413</f>
        <v>4.988484625386036E-2</v>
      </c>
      <c r="L413" s="302">
        <f>D418-D413</f>
        <v>0.10589821551603218</v>
      </c>
      <c r="M413" s="302">
        <f>F418-F413</f>
        <v>0.10042713339557774</v>
      </c>
      <c r="N413" s="302">
        <f>SUM(K413:M413)</f>
        <v>0.25621019516547028</v>
      </c>
    </row>
    <row r="414" spans="1:14" x14ac:dyDescent="0.2">
      <c r="A414" s="282" t="s">
        <v>365</v>
      </c>
      <c r="B414" s="302">
        <f>'Ind T6'!Q170</f>
        <v>14.687428472705193</v>
      </c>
      <c r="C414" s="299" t="str">
        <f>CONCATENATE("(",ROUND((B414/$H415)*100,1),")")</f>
        <v>(37.6)</v>
      </c>
      <c r="D414" s="302">
        <f>'Ind T6'!R170</f>
        <v>11.51413155914255</v>
      </c>
      <c r="E414" s="299" t="str">
        <f>CONCATENATE("(",ROUND((D414/$H415)*100,1),")")</f>
        <v>(29.4)</v>
      </c>
      <c r="F414" s="302">
        <f>'Ind T6'!S170</f>
        <v>1.3574659023378246</v>
      </c>
      <c r="G414" s="299" t="str">
        <f>CONCATENATE("(",ROUND((F414/$H415)*100,1),")")</f>
        <v>(3.5)</v>
      </c>
      <c r="H414" s="302">
        <f t="shared" ref="H414" si="310">SUM(B414,D414,F414)</f>
        <v>27.559025934185566</v>
      </c>
      <c r="I414" s="299" t="str">
        <f>CONCATENATE("(",ROUND((H414/$H415)*100,1),")")</f>
        <v>(70.5)</v>
      </c>
      <c r="K414" s="302">
        <f t="shared" ref="K414:K415" si="311">B419-B414</f>
        <v>1.1770770465753557</v>
      </c>
      <c r="L414" s="302">
        <f t="shared" ref="L414:L415" si="312">D419-D414</f>
        <v>-0.1448335903900535</v>
      </c>
      <c r="M414" s="302">
        <f t="shared" ref="M414:M415" si="313">F419-F414</f>
        <v>4.5546348649254442E-2</v>
      </c>
      <c r="N414" s="302">
        <f t="shared" ref="N414:N415" si="314">SUM(K414:M414)</f>
        <v>1.0777898048345567</v>
      </c>
    </row>
    <row r="415" spans="1:14" x14ac:dyDescent="0.2">
      <c r="A415" s="282" t="s">
        <v>363</v>
      </c>
      <c r="B415" s="302">
        <f>SUM(B413:B414)</f>
        <v>22.732793916801434</v>
      </c>
      <c r="C415" s="299" t="str">
        <f>CONCATENATE("(",ROUND((B415/$H415)*100,1),")")</f>
        <v>(58.1)</v>
      </c>
      <c r="D415" s="302">
        <f>SUM(D413:D414)</f>
        <v>13.451605619609941</v>
      </c>
      <c r="E415" s="299" t="str">
        <f>CONCATENATE("(",ROUND((D415/$H415)*100,1),")")</f>
        <v>(34.4)</v>
      </c>
      <c r="F415" s="302">
        <f>SUM(F413:F414)</f>
        <v>2.9286004635886074</v>
      </c>
      <c r="G415" s="299" t="str">
        <f>CONCATENATE("(",ROUND((F415/$H415)*100,1),")")</f>
        <v>(7.5)</v>
      </c>
      <c r="H415" s="302">
        <f>SUM(H413:H414)</f>
        <v>39.112999999999978</v>
      </c>
      <c r="I415" s="299" t="str">
        <f>CONCATENATE("(",ROUND((H415/$H415)*100,1),")")</f>
        <v>(100)</v>
      </c>
      <c r="K415" s="302">
        <f t="shared" si="311"/>
        <v>1.2269618928292161</v>
      </c>
      <c r="L415" s="302">
        <f t="shared" si="312"/>
        <v>-3.8935374874020212E-2</v>
      </c>
      <c r="M415" s="302">
        <f t="shared" si="313"/>
        <v>0.14597348204483218</v>
      </c>
      <c r="N415" s="302">
        <f t="shared" si="314"/>
        <v>1.3340000000000281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8.0952502903500996</v>
      </c>
      <c r="C418" s="299" t="str">
        <f>CONCATENATE("(",ROUND((B418/$H420)*100,1),")")</f>
        <v>(20)</v>
      </c>
      <c r="D418" s="302">
        <f>'Ind T6'!W171</f>
        <v>2.0433722759834239</v>
      </c>
      <c r="E418" s="299" t="str">
        <f>CONCATENATE("(",ROUND((D418/$H420)*100,1),")")</f>
        <v>(5.1)</v>
      </c>
      <c r="F418" s="302">
        <f>'Ind T6'!X171</f>
        <v>1.6715616946463605</v>
      </c>
      <c r="G418" s="299" t="str">
        <f>CONCATENATE("(",ROUND((F418/$H420)*100,1),")")</f>
        <v>(4.1)</v>
      </c>
      <c r="H418" s="302">
        <f>SUM(B418,D418,F418)</f>
        <v>11.810184260979884</v>
      </c>
      <c r="I418" s="299" t="str">
        <f>CONCATENATE("(",ROUND((H418/$H420)*100,1),")")</f>
        <v>(29.2)</v>
      </c>
      <c r="K418" s="302">
        <f>B418-B408</f>
        <v>0.42096809388430234</v>
      </c>
      <c r="L418" s="302">
        <f>D418-D408</f>
        <v>0.24365903863429561</v>
      </c>
      <c r="M418" s="302">
        <f>F418-F408</f>
        <v>0.22056716267060961</v>
      </c>
      <c r="N418" s="302">
        <f>SUM(K418:M418)</f>
        <v>0.88519429518920756</v>
      </c>
    </row>
    <row r="419" spans="1:14" x14ac:dyDescent="0.2">
      <c r="A419" s="282" t="s">
        <v>365</v>
      </c>
      <c r="B419" s="302">
        <f>'Ind T6'!V170</f>
        <v>15.864505519280549</v>
      </c>
      <c r="C419" s="299" t="str">
        <f>CONCATENATE("(",ROUND((B419/$H420)*100,1),")")</f>
        <v>(39.2)</v>
      </c>
      <c r="D419" s="302">
        <f>'Ind T6'!W170</f>
        <v>11.369297968752496</v>
      </c>
      <c r="E419" s="299" t="str">
        <f>CONCATENATE("(",ROUND((D419/$H420)*100,1),")")</f>
        <v>(28.1)</v>
      </c>
      <c r="F419" s="302">
        <f>'Ind T6'!X170</f>
        <v>1.403012250987079</v>
      </c>
      <c r="G419" s="299" t="str">
        <f>CONCATENATE("(",ROUND((F419/$H420)*100,1),")")</f>
        <v>(3.5)</v>
      </c>
      <c r="H419" s="302">
        <f t="shared" ref="H419" si="315">SUM(B419,D419,F419)</f>
        <v>28.636815739020125</v>
      </c>
      <c r="I419" s="299" t="str">
        <f>CONCATENATE("(",ROUND((H419/$H420)*100,1),")")</f>
        <v>(70.8)</v>
      </c>
      <c r="K419" s="302">
        <f t="shared" ref="K419:K420" si="316">B419-B409</f>
        <v>2.3382434292184637</v>
      </c>
      <c r="L419" s="302">
        <f t="shared" ref="L419:L420" si="317">D419-D409</f>
        <v>0.29112590017877515</v>
      </c>
      <c r="M419" s="302">
        <f t="shared" ref="M419:M420" si="318">F419-F409</f>
        <v>0.1394363754135115</v>
      </c>
      <c r="N419" s="302">
        <f t="shared" ref="N419:N420" si="319">SUM(K419:M419)</f>
        <v>2.7688057048107506</v>
      </c>
    </row>
    <row r="420" spans="1:14" x14ac:dyDescent="0.2">
      <c r="A420" s="282" t="s">
        <v>363</v>
      </c>
      <c r="B420" s="302">
        <f>SUM(B418:B419)</f>
        <v>23.95975580963065</v>
      </c>
      <c r="C420" s="299" t="str">
        <f>CONCATENATE("(",ROUND((B420/$H420)*100,1),")")</f>
        <v>(59.2)</v>
      </c>
      <c r="D420" s="302">
        <f>SUM(D418:D419)</f>
        <v>13.412670244735921</v>
      </c>
      <c r="E420" s="299" t="str">
        <f>CONCATENATE("(",ROUND((D420/$H420)*100,1),")")</f>
        <v>(33.2)</v>
      </c>
      <c r="F420" s="302">
        <f>SUM(F418:F419)</f>
        <v>3.0745739456334396</v>
      </c>
      <c r="G420" s="299" t="str">
        <f>CONCATENATE("(",ROUND((F420/$H420)*100,1),")")</f>
        <v>(7.6)</v>
      </c>
      <c r="H420" s="302">
        <f>SUM(H418:H419)</f>
        <v>40.44700000000001</v>
      </c>
      <c r="I420" s="299" t="str">
        <f>CONCATENATE("(",ROUND((H420/$H420)*100,1),")")</f>
        <v>(100)</v>
      </c>
      <c r="K420" s="302">
        <f t="shared" si="316"/>
        <v>2.759211523102767</v>
      </c>
      <c r="L420" s="302">
        <f t="shared" si="317"/>
        <v>0.53478493881307188</v>
      </c>
      <c r="M420" s="302">
        <f t="shared" si="318"/>
        <v>0.36000353808412111</v>
      </c>
      <c r="N420" s="302">
        <f t="shared" si="319"/>
        <v>3.6539999999999599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9.8978794868568354</v>
      </c>
      <c r="C429" s="299" t="str">
        <f>CONCATENATE("(",ROUND((B429/$H431)*100,1),")")</f>
        <v>(13.6)</v>
      </c>
      <c r="D429" s="302">
        <f>'Ind T6'!M180</f>
        <v>3.5236238409873555</v>
      </c>
      <c r="E429" s="299" t="str">
        <f>CONCATENATE("(",ROUND((D429/$H431)*100,1),")")</f>
        <v>(4.8)</v>
      </c>
      <c r="F429" s="302">
        <f>'Ind T6'!N180</f>
        <v>0.99069893626017691</v>
      </c>
      <c r="G429" s="299" t="str">
        <f>CONCATENATE("(",ROUND((F429/$H431)*100,1),")")</f>
        <v>(1.4)</v>
      </c>
      <c r="H429" s="302">
        <f>SUM(B429,D429,F429)</f>
        <v>14.412202264104367</v>
      </c>
      <c r="I429" s="299" t="str">
        <f>CONCATENATE("(",ROUND((H429/$H431)*100,1),")")</f>
        <v>(19.8)</v>
      </c>
      <c r="K429" s="302">
        <f>B434-B429</f>
        <v>0.70597262631143209</v>
      </c>
      <c r="L429" s="302">
        <f>D434-D429</f>
        <v>0.29864175887536026</v>
      </c>
      <c r="M429" s="302">
        <f>F434-F429</f>
        <v>2.5471794773380352E-2</v>
      </c>
      <c r="N429" s="302">
        <f>SUM(K429:M429)</f>
        <v>1.0300861799601728</v>
      </c>
    </row>
    <row r="430" spans="1:14" x14ac:dyDescent="0.2">
      <c r="A430" s="282" t="s">
        <v>365</v>
      </c>
      <c r="B430" s="302">
        <f>'Ind T6'!L179</f>
        <v>29.476899344993857</v>
      </c>
      <c r="C430" s="299" t="str">
        <f>CONCATENATE("(",ROUND((B430/$H431)*100,1),")")</f>
        <v>(40.5)</v>
      </c>
      <c r="D430" s="302">
        <f>'Ind T6'!M179</f>
        <v>26.44596792472132</v>
      </c>
      <c r="E430" s="299" t="str">
        <f>CONCATENATE("(",ROUND((D430/$H431)*100,1),")")</f>
        <v>(36.3)</v>
      </c>
      <c r="F430" s="302">
        <f>'Ind T6'!N179</f>
        <v>2.4919304661805284</v>
      </c>
      <c r="G430" s="299" t="str">
        <f>CONCATENATE("(",ROUND((F430/$H431)*100,1),")")</f>
        <v>(3.4)</v>
      </c>
      <c r="H430" s="302">
        <f t="shared" ref="H430" si="320">SUM(B430,D430,F430)</f>
        <v>58.414797735895704</v>
      </c>
      <c r="I430" s="299" t="str">
        <f>CONCATENATE("(",ROUND((H430/$H431)*100,1),")")</f>
        <v>(80.2)</v>
      </c>
      <c r="K430" s="302">
        <f t="shared" ref="K430:K431" si="321">B435-B430</f>
        <v>2.7912858517498584</v>
      </c>
      <c r="L430" s="302">
        <f t="shared" ref="L430:L431" si="322">D435-D430</f>
        <v>0.93003747728148767</v>
      </c>
      <c r="M430" s="302">
        <f t="shared" ref="M430:M431" si="323">F435-F430</f>
        <v>0.30959049100835312</v>
      </c>
      <c r="N430" s="302">
        <f t="shared" ref="N430:N431" si="324">SUM(K430:M430)</f>
        <v>4.0309138200396992</v>
      </c>
    </row>
    <row r="431" spans="1:14" x14ac:dyDescent="0.2">
      <c r="A431" s="282" t="s">
        <v>363</v>
      </c>
      <c r="B431" s="302">
        <f>SUM(B429:B430)</f>
        <v>39.374778831850691</v>
      </c>
      <c r="C431" s="299" t="str">
        <f>CONCATENATE("(",ROUND((B431/$H431)*100,1),")")</f>
        <v>(54.1)</v>
      </c>
      <c r="D431" s="302">
        <f>SUM(D429:D430)</f>
        <v>29.969591765708675</v>
      </c>
      <c r="E431" s="299" t="str">
        <f>CONCATENATE("(",ROUND((D431/$H431)*100,1),")")</f>
        <v>(41.2)</v>
      </c>
      <c r="F431" s="302">
        <f>SUM(F429:F430)</f>
        <v>3.4826294024407054</v>
      </c>
      <c r="G431" s="299" t="str">
        <f>CONCATENATE("(",ROUND((F431/$H431)*100,1),")")</f>
        <v>(4.8)</v>
      </c>
      <c r="H431" s="302">
        <f>SUM(H429:H430)</f>
        <v>72.827000000000069</v>
      </c>
      <c r="I431" s="299" t="str">
        <f>CONCATENATE("(",ROUND((H431/$H431)*100,1),")")</f>
        <v>(100)</v>
      </c>
      <c r="K431" s="302">
        <f t="shared" si="321"/>
        <v>3.4972584780612905</v>
      </c>
      <c r="L431" s="302">
        <f t="shared" si="322"/>
        <v>1.2286792361568466</v>
      </c>
      <c r="M431" s="302">
        <f t="shared" si="323"/>
        <v>0.33506228578173358</v>
      </c>
      <c r="N431" s="302">
        <f t="shared" si="324"/>
        <v>5.0609999999998703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10.603852113168267</v>
      </c>
      <c r="C434" s="299" t="str">
        <f>CONCATENATE("(",ROUND((B434/$H436)*100,1),")")</f>
        <v>(13.6)</v>
      </c>
      <c r="D434" s="302">
        <f>'Ind T6'!R180</f>
        <v>3.8222655998627157</v>
      </c>
      <c r="E434" s="299" t="str">
        <f>CONCATENATE("(",ROUND((D434/$H436)*100,1),")")</f>
        <v>(4.9)</v>
      </c>
      <c r="F434" s="302">
        <f>'Ind T6'!S180</f>
        <v>1.0161707310335573</v>
      </c>
      <c r="G434" s="299" t="str">
        <f>CONCATENATE("(",ROUND((F434/$H436)*100,1),")")</f>
        <v>(1.3)</v>
      </c>
      <c r="H434" s="302">
        <f>SUM(B434,D434,F434)</f>
        <v>15.442288444064541</v>
      </c>
      <c r="I434" s="299" t="str">
        <f>CONCATENATE("(",ROUND((H434/$H436)*100,1),")")</f>
        <v>(19.8)</v>
      </c>
      <c r="K434" s="302">
        <f>B439-B434</f>
        <v>1.0402728113686965</v>
      </c>
      <c r="L434" s="302">
        <f>D439-D434</f>
        <v>0.42718635466756982</v>
      </c>
      <c r="M434" s="302">
        <f>F439-F434</f>
        <v>3.3573797945538608E-3</v>
      </c>
      <c r="N434" s="302">
        <f>SUM(K434:M434)</f>
        <v>1.4708165458308202</v>
      </c>
    </row>
    <row r="435" spans="1:14" x14ac:dyDescent="0.2">
      <c r="A435" s="282" t="s">
        <v>365</v>
      </c>
      <c r="B435" s="302">
        <f>'Ind T6'!Q179</f>
        <v>32.268185196743715</v>
      </c>
      <c r="C435" s="299" t="str">
        <f>CONCATENATE("(",ROUND((B435/$H436)*100,1),")")</f>
        <v>(41.4)</v>
      </c>
      <c r="D435" s="302">
        <f>'Ind T6'!R179</f>
        <v>27.376005402002807</v>
      </c>
      <c r="E435" s="299" t="str">
        <f>CONCATENATE("(",ROUND((D435/$H436)*100,1),")")</f>
        <v>(35.1)</v>
      </c>
      <c r="F435" s="302">
        <f>'Ind T6'!S179</f>
        <v>2.8015209571888815</v>
      </c>
      <c r="G435" s="299" t="str">
        <f>CONCATENATE("(",ROUND((F435/$H436)*100,1),")")</f>
        <v>(3.6)</v>
      </c>
      <c r="H435" s="302">
        <f t="shared" ref="H435" si="325">SUM(B435,D435,F435)</f>
        <v>62.445711555935404</v>
      </c>
      <c r="I435" s="299" t="str">
        <f>CONCATENATE("(",ROUND((H435/$H436)*100,1),")")</f>
        <v>(80.2)</v>
      </c>
      <c r="K435" s="302">
        <f t="shared" ref="K435:K436" si="326">B440-B435</f>
        <v>4.5079264895144888</v>
      </c>
      <c r="L435" s="302">
        <f t="shared" ref="L435:L436" si="327">D440-D435</f>
        <v>0.49896063099208732</v>
      </c>
      <c r="M435" s="302">
        <f t="shared" ref="M435:M436" si="328">F440-F435</f>
        <v>0.47829633366258406</v>
      </c>
      <c r="N435" s="302">
        <f t="shared" ref="N435:N436" si="329">SUM(K435:M435)</f>
        <v>5.4851834541691602</v>
      </c>
    </row>
    <row r="436" spans="1:14" x14ac:dyDescent="0.2">
      <c r="A436" s="282" t="s">
        <v>363</v>
      </c>
      <c r="B436" s="302">
        <f>SUM(B434:B435)</f>
        <v>42.872037309911981</v>
      </c>
      <c r="C436" s="299" t="str">
        <f>CONCATENATE("(",ROUND((B436/$H436)*100,1),")")</f>
        <v>(55)</v>
      </c>
      <c r="D436" s="302">
        <f>SUM(D434:D435)</f>
        <v>31.198271001865521</v>
      </c>
      <c r="E436" s="299" t="str">
        <f>CONCATENATE("(",ROUND((D436/$H436)*100,1),")")</f>
        <v>(40.1)</v>
      </c>
      <c r="F436" s="302">
        <f>SUM(F434:F435)</f>
        <v>3.817691688222439</v>
      </c>
      <c r="G436" s="299" t="str">
        <f>CONCATENATE("(",ROUND((F436/$H436)*100,1),")")</f>
        <v>(4.9)</v>
      </c>
      <c r="H436" s="302">
        <f>SUM(H434:H435)</f>
        <v>77.887999999999948</v>
      </c>
      <c r="I436" s="299" t="str">
        <f>CONCATENATE("(",ROUND((H436/$H436)*100,1),")")</f>
        <v>(100)</v>
      </c>
      <c r="K436" s="302">
        <f t="shared" si="326"/>
        <v>5.5481993008831907</v>
      </c>
      <c r="L436" s="302">
        <f t="shared" si="327"/>
        <v>0.92614698565965625</v>
      </c>
      <c r="M436" s="302">
        <f t="shared" si="328"/>
        <v>0.48165371345713748</v>
      </c>
      <c r="N436" s="302">
        <f t="shared" si="329"/>
        <v>6.9559999999999844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11.644124924536964</v>
      </c>
      <c r="C439" s="299" t="str">
        <f>CONCATENATE("(",ROUND((B439/$H441)*100,1),")")</f>
        <v>(13.7)</v>
      </c>
      <c r="D439" s="302">
        <f>'Ind T6'!W180</f>
        <v>4.2494519545302856</v>
      </c>
      <c r="E439" s="299" t="str">
        <f>CONCATENATE("(",ROUND((D439/$H441)*100,1),")")</f>
        <v>(5)</v>
      </c>
      <c r="F439" s="302">
        <f>'Ind T6'!X180</f>
        <v>1.0195281108281111</v>
      </c>
      <c r="G439" s="299" t="str">
        <f>CONCATENATE("(",ROUND((F439/$H441)*100,1),")")</f>
        <v>(1.2)</v>
      </c>
      <c r="H439" s="302">
        <f>SUM(B439,D439,F439)</f>
        <v>16.913104989895363</v>
      </c>
      <c r="I439" s="299" t="str">
        <f>CONCATENATE("(",ROUND((H439/$H441)*100,1),")")</f>
        <v>(19.9)</v>
      </c>
      <c r="K439" s="302">
        <f>B439-B429</f>
        <v>1.7462454376801286</v>
      </c>
      <c r="L439" s="302">
        <f>D439-D429</f>
        <v>0.72582811354293009</v>
      </c>
      <c r="M439" s="302">
        <f>F439-F429</f>
        <v>2.8829174567934213E-2</v>
      </c>
      <c r="N439" s="302">
        <f>SUM(K439:M439)</f>
        <v>2.500902725790993</v>
      </c>
    </row>
    <row r="440" spans="1:14" x14ac:dyDescent="0.2">
      <c r="A440" s="282" t="s">
        <v>365</v>
      </c>
      <c r="B440" s="302">
        <f>'Ind T6'!V179</f>
        <v>36.776111686258204</v>
      </c>
      <c r="C440" s="299" t="str">
        <f>CONCATENATE("(",ROUND((B440/$H441)*100,1),")")</f>
        <v>(43.3)</v>
      </c>
      <c r="D440" s="302">
        <f>'Ind T6'!W179</f>
        <v>27.874966032994895</v>
      </c>
      <c r="E440" s="299" t="str">
        <f>CONCATENATE("(",ROUND((D440/$H441)*100,1),")")</f>
        <v>(32.9)</v>
      </c>
      <c r="F440" s="302">
        <f>'Ind T6'!X179</f>
        <v>3.2798172908514656</v>
      </c>
      <c r="G440" s="299" t="str">
        <f>CONCATENATE("(",ROUND((F440/$H441)*100,1),")")</f>
        <v>(3.9)</v>
      </c>
      <c r="H440" s="302">
        <f t="shared" ref="H440" si="330">SUM(B440,D440,F440)</f>
        <v>67.930895010104564</v>
      </c>
      <c r="I440" s="299" t="str">
        <f>CONCATENATE("(",ROUND((H440/$H441)*100,1),")")</f>
        <v>(80.1)</v>
      </c>
      <c r="K440" s="302">
        <f t="shared" ref="K440:K441" si="331">B440-B430</f>
        <v>7.2992123412643473</v>
      </c>
      <c r="L440" s="302">
        <f t="shared" ref="L440:L441" si="332">D440-D430</f>
        <v>1.428998108273575</v>
      </c>
      <c r="M440" s="302">
        <f t="shared" ref="M440:M441" si="333">F440-F430</f>
        <v>0.78788682467093718</v>
      </c>
      <c r="N440" s="302">
        <f t="shared" ref="N440:N441" si="334">SUM(K440:M440)</f>
        <v>9.5160972742088603</v>
      </c>
    </row>
    <row r="441" spans="1:14" x14ac:dyDescent="0.2">
      <c r="A441" s="282" t="s">
        <v>363</v>
      </c>
      <c r="B441" s="302">
        <f>SUM(B439:B440)</f>
        <v>48.420236610795172</v>
      </c>
      <c r="C441" s="299" t="str">
        <f>CONCATENATE("(",ROUND((B441/$H441)*100,1),")")</f>
        <v>(57.1)</v>
      </c>
      <c r="D441" s="302">
        <f>SUM(D439:D440)</f>
        <v>32.124417987525177</v>
      </c>
      <c r="E441" s="299" t="str">
        <f>CONCATENATE("(",ROUND((D441/$H441)*100,1),")")</f>
        <v>(37.9)</v>
      </c>
      <c r="F441" s="302">
        <f>SUM(F439:F440)</f>
        <v>4.2993454016795765</v>
      </c>
      <c r="G441" s="299" t="str">
        <f>CONCATENATE("(",ROUND((F441/$H441)*100,1),")")</f>
        <v>(5.1)</v>
      </c>
      <c r="H441" s="302">
        <f>SUM(H439:H440)</f>
        <v>84.843999999999923</v>
      </c>
      <c r="I441" s="299" t="str">
        <f>CONCATENATE("(",ROUND((H441/$H441)*100,1),")")</f>
        <v>(100)</v>
      </c>
      <c r="K441" s="302">
        <f t="shared" si="331"/>
        <v>9.0454577789444812</v>
      </c>
      <c r="L441" s="302">
        <f t="shared" si="332"/>
        <v>2.1548262218165029</v>
      </c>
      <c r="M441" s="302">
        <f t="shared" si="333"/>
        <v>0.81671599923887106</v>
      </c>
      <c r="N441" s="302">
        <f t="shared" si="334"/>
        <v>12.016999999999856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2.1576515313646909</v>
      </c>
      <c r="C450" s="299" t="str">
        <f>CONCATENATE("(",ROUND((B450/$H452)*100,1),")")</f>
        <v>(17.7)</v>
      </c>
      <c r="D450" s="302">
        <f>'Ind T6'!M189</f>
        <v>2.3029894440408296</v>
      </c>
      <c r="E450" s="299" t="str">
        <f>CONCATENATE("(",ROUND((D450/$H452)*100,1),")")</f>
        <v>(18.9)</v>
      </c>
      <c r="F450" s="302">
        <f>'Ind T6'!N189</f>
        <v>2.1240257932746487</v>
      </c>
      <c r="G450" s="299" t="str">
        <f>CONCATENATE("(",ROUND((F450/$H452)*100,1),")")</f>
        <v>(17.4)</v>
      </c>
      <c r="H450" s="302">
        <f>SUM(B450,D450,F450)</f>
        <v>6.5846667686801688</v>
      </c>
      <c r="I450" s="299" t="str">
        <f>CONCATENATE("(",ROUND((H450/$H452)*100,1),")")</f>
        <v>(53.9)</v>
      </c>
      <c r="K450" s="302">
        <f>B455-B450</f>
        <v>0.11568269104701345</v>
      </c>
      <c r="L450" s="302">
        <f>D455-D450</f>
        <v>0.19295614141377948</v>
      </c>
      <c r="M450" s="302">
        <f>F455-F450</f>
        <v>-4.6319738197817095E-2</v>
      </c>
      <c r="N450" s="302">
        <f>SUM(K450:M450)</f>
        <v>0.26231909426297584</v>
      </c>
    </row>
    <row r="451" spans="1:14" x14ac:dyDescent="0.2">
      <c r="A451" s="282" t="s">
        <v>365</v>
      </c>
      <c r="B451" s="302">
        <f>'Ind T6'!L188</f>
        <v>1.722385031963926</v>
      </c>
      <c r="C451" s="299" t="str">
        <f>CONCATENATE("(",ROUND((B451/$H452)*100,1),")")</f>
        <v>(14.1)</v>
      </c>
      <c r="D451" s="302">
        <f>'Ind T6'!M188</f>
        <v>3.4148805189155227</v>
      </c>
      <c r="E451" s="299" t="str">
        <f>CONCATENATE("(",ROUND((D451/$H452)*100,1),")")</f>
        <v>(28)</v>
      </c>
      <c r="F451" s="302">
        <f>'Ind T6'!N188</f>
        <v>0.48906768044039273</v>
      </c>
      <c r="G451" s="299" t="str">
        <f>CONCATENATE("(",ROUND((F451/$H452)*100,1),")")</f>
        <v>(4)</v>
      </c>
      <c r="H451" s="302">
        <f t="shared" ref="H451" si="335">SUM(B451,D451,F451)</f>
        <v>5.6263332313198413</v>
      </c>
      <c r="I451" s="299" t="str">
        <f>CONCATENATE("(",ROUND((H451/$H452)*100,1),")")</f>
        <v>(46.1)</v>
      </c>
      <c r="K451" s="302">
        <f t="shared" ref="K451:K452" si="336">B456-B451</f>
        <v>2.627594427450175E-2</v>
      </c>
      <c r="L451" s="302">
        <f t="shared" ref="L451:L452" si="337">D456-D451</f>
        <v>0.16451531997079938</v>
      </c>
      <c r="M451" s="302">
        <f t="shared" ref="M451:M452" si="338">F456-F451</f>
        <v>-1.9110358508290293E-2</v>
      </c>
      <c r="N451" s="302">
        <f t="shared" ref="N451:N452" si="339">SUM(K451:M451)</f>
        <v>0.17168090573701084</v>
      </c>
    </row>
    <row r="452" spans="1:14" x14ac:dyDescent="0.2">
      <c r="A452" s="282" t="s">
        <v>363</v>
      </c>
      <c r="B452" s="302">
        <f>SUM(B450:B451)</f>
        <v>3.8800365633286171</v>
      </c>
      <c r="C452" s="299" t="str">
        <f>CONCATENATE("(",ROUND((B452/$H452)*100,1),")")</f>
        <v>(31.8)</v>
      </c>
      <c r="D452" s="302">
        <f>SUM(D450:D451)</f>
        <v>5.7178699629563523</v>
      </c>
      <c r="E452" s="299" t="str">
        <f>CONCATENATE("(",ROUND((D452/$H452)*100,1),")")</f>
        <v>(46.8)</v>
      </c>
      <c r="F452" s="302">
        <f>SUM(F450:F451)</f>
        <v>2.6130934737150415</v>
      </c>
      <c r="G452" s="299" t="str">
        <f>CONCATENATE("(",ROUND((F452/$H452)*100,1),")")</f>
        <v>(21.4)</v>
      </c>
      <c r="H452" s="302">
        <f>SUM(H450:H451)</f>
        <v>12.211000000000009</v>
      </c>
      <c r="I452" s="299" t="str">
        <f>CONCATENATE("(",ROUND((H452/$H452)*100,1),")")</f>
        <v>(100)</v>
      </c>
      <c r="K452" s="302">
        <f t="shared" si="336"/>
        <v>0.1419586353215152</v>
      </c>
      <c r="L452" s="302">
        <f t="shared" si="337"/>
        <v>0.35747146138457886</v>
      </c>
      <c r="M452" s="302">
        <f t="shared" si="338"/>
        <v>-6.5430096706107665E-2</v>
      </c>
      <c r="N452" s="302">
        <f t="shared" si="339"/>
        <v>0.4339999999999864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2.2733342224117044</v>
      </c>
      <c r="C455" s="299" t="str">
        <f>CONCATENATE("(",ROUND((B455/$H457)*100,1),")")</f>
        <v>(18)</v>
      </c>
      <c r="D455" s="302">
        <f>'Ind T6'!R189</f>
        <v>2.4959455854546091</v>
      </c>
      <c r="E455" s="299" t="str">
        <f>CONCATENATE("(",ROUND((D455/$H457)*100,1),")")</f>
        <v>(19.7)</v>
      </c>
      <c r="F455" s="302">
        <f>'Ind T6'!S189</f>
        <v>2.0777060550768316</v>
      </c>
      <c r="G455" s="299" t="str">
        <f>CONCATENATE("(",ROUND((F455/$H457)*100,1),")")</f>
        <v>(16.4)</v>
      </c>
      <c r="H455" s="302">
        <f>SUM(B455,D455,F455)</f>
        <v>6.8469858629431446</v>
      </c>
      <c r="I455" s="299" t="str">
        <f>CONCATENATE("(",ROUND((H455/$H457)*100,1),")")</f>
        <v>(54.1)</v>
      </c>
      <c r="K455" s="302">
        <f>B460-B455</f>
        <v>0.22910643529480135</v>
      </c>
      <c r="L455" s="302">
        <f>D460-D455</f>
        <v>0.34993765346961725</v>
      </c>
      <c r="M455" s="302">
        <f>F460-F455</f>
        <v>0.23864016453327075</v>
      </c>
      <c r="N455" s="302">
        <f>SUM(K455:M455)</f>
        <v>0.81768425329768935</v>
      </c>
    </row>
    <row r="456" spans="1:14" x14ac:dyDescent="0.2">
      <c r="A456" s="282" t="s">
        <v>365</v>
      </c>
      <c r="B456" s="302">
        <f>'Ind T6'!Q188</f>
        <v>1.7486609762384278</v>
      </c>
      <c r="C456" s="299" t="str">
        <f>CONCATENATE("(",ROUND((B456/$H457)*100,1),")")</f>
        <v>(13.8)</v>
      </c>
      <c r="D456" s="302">
        <f>'Ind T6'!R188</f>
        <v>3.5793958388863221</v>
      </c>
      <c r="E456" s="299" t="str">
        <f>CONCATENATE("(",ROUND((D456/$H457)*100,1),")")</f>
        <v>(28.3)</v>
      </c>
      <c r="F456" s="302">
        <f>'Ind T6'!S188</f>
        <v>0.46995732193210243</v>
      </c>
      <c r="G456" s="299" t="str">
        <f>CONCATENATE("(",ROUND((F456/$H457)*100,1),")")</f>
        <v>(3.7)</v>
      </c>
      <c r="H456" s="302">
        <f t="shared" ref="H456" si="340">SUM(B456,D456,F456)</f>
        <v>5.7980141370568523</v>
      </c>
      <c r="I456" s="299" t="str">
        <f>CONCATENATE("(",ROUND((H456/$H457)*100,1),")")</f>
        <v>(45.9)</v>
      </c>
      <c r="K456" s="302">
        <f t="shared" ref="K456:K457" si="341">B461-B456</f>
        <v>5.7060260189562007E-2</v>
      </c>
      <c r="L456" s="302">
        <f t="shared" ref="L456:L457" si="342">D461-D456</f>
        <v>0.35619893800086677</v>
      </c>
      <c r="M456" s="302">
        <f t="shared" ref="M456:M457" si="343">F461-F456</f>
        <v>8.6056548511909747E-2</v>
      </c>
      <c r="N456" s="302">
        <f t="shared" ref="N456:N457" si="344">SUM(K456:M456)</f>
        <v>0.49931574670233853</v>
      </c>
    </row>
    <row r="457" spans="1:14" x14ac:dyDescent="0.2">
      <c r="A457" s="282" t="s">
        <v>363</v>
      </c>
      <c r="B457" s="302">
        <f>SUM(B455:B456)</f>
        <v>4.0219951986501323</v>
      </c>
      <c r="C457" s="299" t="str">
        <f>CONCATENATE("(",ROUND((B457/$H457)*100,1),")")</f>
        <v>(31.8)</v>
      </c>
      <c r="D457" s="302">
        <f>SUM(D455:D456)</f>
        <v>6.0753414243409312</v>
      </c>
      <c r="E457" s="299" t="str">
        <f>CONCATENATE("(",ROUND((D457/$H457)*100,1),")")</f>
        <v>(48)</v>
      </c>
      <c r="F457" s="302">
        <f>SUM(F455:F456)</f>
        <v>2.5476633770089339</v>
      </c>
      <c r="G457" s="299" t="str">
        <f>CONCATENATE("(",ROUND((F457/$H457)*100,1),")")</f>
        <v>(20.1)</v>
      </c>
      <c r="H457" s="302">
        <f>SUM(H455:H456)</f>
        <v>12.644999999999996</v>
      </c>
      <c r="I457" s="299" t="str">
        <f>CONCATENATE("(",ROUND((H457/$H457)*100,1),")")</f>
        <v>(100)</v>
      </c>
      <c r="K457" s="302">
        <f t="shared" si="341"/>
        <v>0.28616669548436313</v>
      </c>
      <c r="L457" s="302">
        <f t="shared" si="342"/>
        <v>0.70613659147048402</v>
      </c>
      <c r="M457" s="302">
        <f t="shared" si="343"/>
        <v>0.32469671304518055</v>
      </c>
      <c r="N457" s="302">
        <f t="shared" si="344"/>
        <v>1.3170000000000277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2.5024406577065057</v>
      </c>
      <c r="C460" s="299" t="str">
        <f>CONCATENATE("(",ROUND((B460/$H462)*100,1),")")</f>
        <v>(17.9)</v>
      </c>
      <c r="D460" s="302">
        <f>'Ind T6'!W189</f>
        <v>2.8458832389242263</v>
      </c>
      <c r="E460" s="299" t="str">
        <f>CONCATENATE("(",ROUND((D460/$H462)*100,1),")")</f>
        <v>(20.4)</v>
      </c>
      <c r="F460" s="302">
        <f>'Ind T6'!X189</f>
        <v>2.3163462196101023</v>
      </c>
      <c r="G460" s="299" t="str">
        <f>CONCATENATE("(",ROUND((F460/$H462)*100,1),")")</f>
        <v>(16.6)</v>
      </c>
      <c r="H460" s="302">
        <f>SUM(B460,D460,F460)</f>
        <v>7.6646701162408348</v>
      </c>
      <c r="I460" s="299" t="str">
        <f>CONCATENATE("(",ROUND((H460/$H462)*100,1),")")</f>
        <v>(54.9)</v>
      </c>
      <c r="K460" s="302">
        <f>B460-B450</f>
        <v>0.3447891263418148</v>
      </c>
      <c r="L460" s="302">
        <f>D460-D450</f>
        <v>0.54289379488339673</v>
      </c>
      <c r="M460" s="302">
        <f>F460-F450</f>
        <v>0.19232042633545365</v>
      </c>
      <c r="N460" s="302">
        <f>SUM(K460:M460)</f>
        <v>1.0800033475606652</v>
      </c>
    </row>
    <row r="461" spans="1:14" x14ac:dyDescent="0.2">
      <c r="A461" s="282" t="s">
        <v>365</v>
      </c>
      <c r="B461" s="302">
        <f>'Ind T6'!V188</f>
        <v>1.8057212364279898</v>
      </c>
      <c r="C461" s="299" t="str">
        <f>CONCATENATE("(",ROUND((B461/$H462)*100,1),")")</f>
        <v>(12.9)</v>
      </c>
      <c r="D461" s="302">
        <f>'Ind T6'!W188</f>
        <v>3.9355947768871888</v>
      </c>
      <c r="E461" s="299" t="str">
        <f>CONCATENATE("(",ROUND((D461/$H462)*100,1),")")</f>
        <v>(28.2)</v>
      </c>
      <c r="F461" s="302">
        <f>'Ind T6'!X188</f>
        <v>0.55601387044401218</v>
      </c>
      <c r="G461" s="299" t="str">
        <f>CONCATENATE("(",ROUND((F461/$H462)*100,1),")")</f>
        <v>(4)</v>
      </c>
      <c r="H461" s="302">
        <f t="shared" ref="H461" si="345">SUM(B461,D461,F461)</f>
        <v>6.2973298837591907</v>
      </c>
      <c r="I461" s="299" t="str">
        <f>CONCATENATE("(",ROUND((H461/$H462)*100,1),")")</f>
        <v>(45.1)</v>
      </c>
      <c r="K461" s="302">
        <f t="shared" ref="K461:K462" si="346">B461-B451</f>
        <v>8.3336204464063757E-2</v>
      </c>
      <c r="L461" s="302">
        <f t="shared" ref="L461:L462" si="347">D461-D451</f>
        <v>0.52071425797166615</v>
      </c>
      <c r="M461" s="302">
        <f t="shared" ref="M461:M462" si="348">F461-F451</f>
        <v>6.6946190003619455E-2</v>
      </c>
      <c r="N461" s="302">
        <f t="shared" ref="N461:N462" si="349">SUM(K461:M461)</f>
        <v>0.67099665243934936</v>
      </c>
    </row>
    <row r="462" spans="1:14" x14ac:dyDescent="0.2">
      <c r="A462" s="282" t="s">
        <v>363</v>
      </c>
      <c r="B462" s="302">
        <f>SUM(B460:B461)</f>
        <v>4.3081618941344955</v>
      </c>
      <c r="C462" s="299" t="str">
        <f>CONCATENATE("(",ROUND((B462/$H462)*100,1),")")</f>
        <v>(30.9)</v>
      </c>
      <c r="D462" s="302">
        <f>SUM(D460:D461)</f>
        <v>6.7814780158114152</v>
      </c>
      <c r="E462" s="299" t="str">
        <f>CONCATENATE("(",ROUND((D462/$H462)*100,1),")")</f>
        <v>(48.6)</v>
      </c>
      <c r="F462" s="302">
        <f>SUM(F460:F461)</f>
        <v>2.8723600900541144</v>
      </c>
      <c r="G462" s="299" t="str">
        <f>CONCATENATE("(",ROUND((F462/$H462)*100,1),")")</f>
        <v>(20.6)</v>
      </c>
      <c r="H462" s="302">
        <f>SUM(H460:H461)</f>
        <v>13.962000000000025</v>
      </c>
      <c r="I462" s="299" t="str">
        <f>CONCATENATE("(",ROUND((H462/$H462)*100,1),")")</f>
        <v>(100)</v>
      </c>
      <c r="K462" s="302">
        <f t="shared" si="346"/>
        <v>0.42812533080587833</v>
      </c>
      <c r="L462" s="302">
        <f t="shared" si="347"/>
        <v>1.0636080528550629</v>
      </c>
      <c r="M462" s="302">
        <f t="shared" si="348"/>
        <v>0.25926661633907289</v>
      </c>
      <c r="N462" s="302">
        <f t="shared" si="349"/>
        <v>1.7510000000000141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3.2131642361731441</v>
      </c>
      <c r="C471" s="299" t="str">
        <f>CONCATENATE("(",ROUND((B471/$H473)*100,1),")")</f>
        <v>(24)</v>
      </c>
      <c r="D471" s="302">
        <f>'Ind T6'!M198</f>
        <v>1.2363515916834145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4.4495158278565583</v>
      </c>
      <c r="I471" s="299" t="str">
        <f>CONCATENATE("(",ROUND((H471/$H473)*100,1),")")</f>
        <v>(33.2)</v>
      </c>
      <c r="K471" s="302">
        <f>B476-B471</f>
        <v>-0.20799920003422212</v>
      </c>
      <c r="L471" s="302">
        <f>D476-D471</f>
        <v>-0.1204955402416481</v>
      </c>
      <c r="M471" s="302">
        <f>F476-F471</f>
        <v>0</v>
      </c>
      <c r="N471" s="302">
        <f>SUM(K471:M471)</f>
        <v>-0.32849474027587022</v>
      </c>
    </row>
    <row r="472" spans="1:14" x14ac:dyDescent="0.2">
      <c r="A472" s="282" t="s">
        <v>365</v>
      </c>
      <c r="B472" s="302">
        <f>'Ind T6'!L197</f>
        <v>2.0200889205067596</v>
      </c>
      <c r="C472" s="299" t="str">
        <f>CONCATENATE("(",ROUND((B472/$H473)*100,1),")")</f>
        <v>(15.1)</v>
      </c>
      <c r="D472" s="302">
        <f>'Ind T6'!M197</f>
        <v>1.9772096745645582</v>
      </c>
      <c r="E472" s="299" t="str">
        <f>CONCATENATE("(",ROUND((D472/$H473)*100,1),")")</f>
        <v>(14.8)</v>
      </c>
      <c r="F472" s="302">
        <f>'Ind T6'!N197</f>
        <v>4.9481855770721141</v>
      </c>
      <c r="G472" s="299" t="str">
        <f>CONCATENATE("(",ROUND((F472/$H473)*100,1),")")</f>
        <v>(36.9)</v>
      </c>
      <c r="H472" s="302">
        <f t="shared" ref="H472" si="350">SUM(B472,D472,F472)</f>
        <v>8.9454841721434324</v>
      </c>
      <c r="I472" s="299" t="str">
        <f>CONCATENATE("(",ROUND((H472/$H473)*100,1),")")</f>
        <v>(66.8)</v>
      </c>
      <c r="K472" s="302">
        <f t="shared" ref="K472:K473" si="351">B477-B472</f>
        <v>-0.24757510986352416</v>
      </c>
      <c r="L472" s="302">
        <f t="shared" ref="L472:L473" si="352">D477-D472</f>
        <v>-0.21225814138341303</v>
      </c>
      <c r="M472" s="302">
        <f t="shared" ref="M472:M473" si="353">F477-F472</f>
        <v>-0.45367200847717903</v>
      </c>
      <c r="N472" s="302">
        <f t="shared" ref="N472:N473" si="354">SUM(K472:M472)</f>
        <v>-0.91350525972411623</v>
      </c>
    </row>
    <row r="473" spans="1:14" x14ac:dyDescent="0.2">
      <c r="A473" s="282" t="s">
        <v>363</v>
      </c>
      <c r="B473" s="302">
        <f>SUM(B471:B472)</f>
        <v>5.2332531566799041</v>
      </c>
      <c r="C473" s="299" t="str">
        <f>CONCATENATE("(",ROUND((B473/$H473)*100,1),")")</f>
        <v>(39.1)</v>
      </c>
      <c r="D473" s="302">
        <f>SUM(D471:D472)</f>
        <v>3.2135612662479724</v>
      </c>
      <c r="E473" s="299" t="str">
        <f>CONCATENATE("(",ROUND((D473/$H473)*100,1),")")</f>
        <v>(24)</v>
      </c>
      <c r="F473" s="302">
        <f>SUM(F471:F472)</f>
        <v>4.9481855770721141</v>
      </c>
      <c r="G473" s="299" t="str">
        <f>CONCATENATE("(",ROUND((F473/$H473)*100,1),")")</f>
        <v>(36.9)</v>
      </c>
      <c r="H473" s="302">
        <f>SUM(H471:H472)</f>
        <v>13.394999999999991</v>
      </c>
      <c r="I473" s="299" t="str">
        <f>CONCATENATE("(",ROUND((H473/$H473)*100,1),")")</f>
        <v>(100)</v>
      </c>
      <c r="K473" s="302">
        <f t="shared" si="351"/>
        <v>-0.45557430989774694</v>
      </c>
      <c r="L473" s="302">
        <f t="shared" si="352"/>
        <v>-0.33275368162506069</v>
      </c>
      <c r="M473" s="302">
        <f t="shared" si="353"/>
        <v>-0.45367200847717903</v>
      </c>
      <c r="N473" s="302">
        <f t="shared" si="354"/>
        <v>-1.2419999999999867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3.0051650361389219</v>
      </c>
      <c r="C476" s="299" t="str">
        <f>CONCATENATE("(",ROUND((B476/$H478)*100,1),")")</f>
        <v>(24.7)</v>
      </c>
      <c r="D476" s="302">
        <f>'Ind T6'!R198</f>
        <v>1.1158560514417664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4.1210210875806883</v>
      </c>
      <c r="I476" s="299" t="str">
        <f>CONCATENATE("(",ROUND((H476/$H478)*100,1),")")</f>
        <v>(33.9)</v>
      </c>
      <c r="K476" s="302">
        <f>B481-B476</f>
        <v>6.2059134534212301E-2</v>
      </c>
      <c r="L476" s="302">
        <f>D481-D476</f>
        <v>-2.5306584838813428E-2</v>
      </c>
      <c r="M476" s="302">
        <f>F481-F476</f>
        <v>0</v>
      </c>
      <c r="N476" s="302">
        <f>SUM(K476:M476)</f>
        <v>3.6752549695398873E-2</v>
      </c>
    </row>
    <row r="477" spans="1:14" x14ac:dyDescent="0.2">
      <c r="A477" s="282" t="s">
        <v>365</v>
      </c>
      <c r="B477" s="302">
        <f>'Ind T6'!Q197</f>
        <v>1.7725138106432354</v>
      </c>
      <c r="C477" s="299" t="str">
        <f>CONCATENATE("(",ROUND((B477/$H478)*100,1),")")</f>
        <v>(14.6)</v>
      </c>
      <c r="D477" s="302">
        <f>'Ind T6'!R197</f>
        <v>1.7649515331811452</v>
      </c>
      <c r="E477" s="299" t="str">
        <f>CONCATENATE("(",ROUND((D477/$H478)*100,1),")")</f>
        <v>(14.5)</v>
      </c>
      <c r="F477" s="302">
        <f>'Ind T6'!S197</f>
        <v>4.4945135685949351</v>
      </c>
      <c r="G477" s="299" t="str">
        <f>CONCATENATE("(",ROUND((F477/$H478)*100,1),")")</f>
        <v>(37)</v>
      </c>
      <c r="H477" s="302">
        <f t="shared" ref="H477" si="355">SUM(B477,D477,F477)</f>
        <v>8.0319789124193157</v>
      </c>
      <c r="I477" s="299" t="str">
        <f>CONCATENATE("(",ROUND((H477/$H478)*100,1),")")</f>
        <v>(66.1)</v>
      </c>
      <c r="K477" s="302">
        <f t="shared" ref="K477:K478" si="356">B482-B477</f>
        <v>-0.12420897356378457</v>
      </c>
      <c r="L477" s="302">
        <f t="shared" ref="L477:L478" si="357">D482-D477</f>
        <v>-0.10072312459145993</v>
      </c>
      <c r="M477" s="302">
        <f t="shared" ref="M477:M478" si="358">F482-F477</f>
        <v>-0.18482045154016014</v>
      </c>
      <c r="N477" s="302">
        <f t="shared" ref="N477:N478" si="359">SUM(K477:M477)</f>
        <v>-0.40975254969540464</v>
      </c>
    </row>
    <row r="478" spans="1:14" x14ac:dyDescent="0.2">
      <c r="A478" s="282" t="s">
        <v>363</v>
      </c>
      <c r="B478" s="302">
        <f>SUM(B476:B477)</f>
        <v>4.7776788467821572</v>
      </c>
      <c r="C478" s="299" t="str">
        <f>CONCATENATE("(",ROUND((B478/$H478)*100,1),")")</f>
        <v>(39.3)</v>
      </c>
      <c r="D478" s="302">
        <f>SUM(D476:D477)</f>
        <v>2.8808075846229118</v>
      </c>
      <c r="E478" s="299" t="str">
        <f>CONCATENATE("(",ROUND((D478/$H478)*100,1),")")</f>
        <v>(23.7)</v>
      </c>
      <c r="F478" s="302">
        <f>SUM(F476:F477)</f>
        <v>4.4945135685949351</v>
      </c>
      <c r="G478" s="299" t="str">
        <f>CONCATENATE("(",ROUND((F478/$H478)*100,1),")")</f>
        <v>(37)</v>
      </c>
      <c r="H478" s="302">
        <f>SUM(H476:H477)</f>
        <v>12.153000000000004</v>
      </c>
      <c r="I478" s="299" t="str">
        <f>CONCATENATE("(",ROUND((H478/$H478)*100,1),")")</f>
        <v>(100)</v>
      </c>
      <c r="K478" s="302">
        <f t="shared" si="356"/>
        <v>-6.2149839029571829E-2</v>
      </c>
      <c r="L478" s="302">
        <f t="shared" si="357"/>
        <v>-0.12602970943027358</v>
      </c>
      <c r="M478" s="302">
        <f t="shared" si="358"/>
        <v>-0.18482045154016014</v>
      </c>
      <c r="N478" s="302">
        <f t="shared" si="359"/>
        <v>-0.37300000000000555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3.0672241706731342</v>
      </c>
      <c r="C481" s="299" t="str">
        <f>CONCATENATE("(",ROUND((B481/$H483)*100,1),")")</f>
        <v>(26)</v>
      </c>
      <c r="D481" s="302">
        <f>'Ind T6'!W198</f>
        <v>1.0905494666029529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4.1577736372760867</v>
      </c>
      <c r="I481" s="299" t="str">
        <f>CONCATENATE("(",ROUND((H481/$H483)*100,1),")")</f>
        <v>(35.3)</v>
      </c>
      <c r="K481" s="302">
        <f>B481-B471</f>
        <v>-0.14594006550000982</v>
      </c>
      <c r="L481" s="302">
        <f>D481-D471</f>
        <v>-0.14580212508046153</v>
      </c>
      <c r="M481" s="302">
        <f>F481-F471</f>
        <v>0</v>
      </c>
      <c r="N481" s="302">
        <f>SUM(K481:M481)</f>
        <v>-0.29174219058047135</v>
      </c>
    </row>
    <row r="482" spans="1:14" x14ac:dyDescent="0.2">
      <c r="A482" s="282" t="s">
        <v>365</v>
      </c>
      <c r="B482" s="302">
        <f>'Ind T6'!V197</f>
        <v>1.6483048370794509</v>
      </c>
      <c r="C482" s="299" t="str">
        <f>CONCATENATE("(",ROUND((B482/$H483)*100,1),")")</f>
        <v>(14)</v>
      </c>
      <c r="D482" s="302">
        <f>'Ind T6'!W197</f>
        <v>1.6642284085896852</v>
      </c>
      <c r="E482" s="299" t="str">
        <f>CONCATENATE("(",ROUND((D482/$H483)*100,1),")")</f>
        <v>(14.1)</v>
      </c>
      <c r="F482" s="302">
        <f>'Ind T6'!X197</f>
        <v>4.309693117054775</v>
      </c>
      <c r="G482" s="299" t="str">
        <f>CONCATENATE("(",ROUND((F482/$H483)*100,1),")")</f>
        <v>(36.6)</v>
      </c>
      <c r="H482" s="302">
        <f t="shared" ref="H482" si="360">SUM(B482,D482,F482)</f>
        <v>7.6222263627239109</v>
      </c>
      <c r="I482" s="299" t="str">
        <f>CONCATENATE("(",ROUND((H482/$H483)*100,1),")")</f>
        <v>(64.7)</v>
      </c>
      <c r="K482" s="302">
        <f t="shared" ref="K482:K483" si="361">B482-B472</f>
        <v>-0.37178408342730873</v>
      </c>
      <c r="L482" s="302">
        <f t="shared" ref="L482:L483" si="362">D482-D472</f>
        <v>-0.31298126597487297</v>
      </c>
      <c r="M482" s="302">
        <f t="shared" ref="M482:M483" si="363">F482-F472</f>
        <v>-0.63849246001733917</v>
      </c>
      <c r="N482" s="302">
        <f t="shared" ref="N482:N483" si="364">SUM(K482:M482)</f>
        <v>-1.3232578094195209</v>
      </c>
    </row>
    <row r="483" spans="1:14" x14ac:dyDescent="0.2">
      <c r="A483" s="282" t="s">
        <v>363</v>
      </c>
      <c r="B483" s="302">
        <f>SUM(B481:B482)</f>
        <v>4.7155290077525853</v>
      </c>
      <c r="C483" s="299" t="str">
        <f>CONCATENATE("(",ROUND((B483/$H483)*100,1),")")</f>
        <v>(40)</v>
      </c>
      <c r="D483" s="302">
        <f>SUM(D481:D482)</f>
        <v>2.7547778751926382</v>
      </c>
      <c r="E483" s="299" t="str">
        <f>CONCATENATE("(",ROUND((D483/$H483)*100,1),")")</f>
        <v>(23.4)</v>
      </c>
      <c r="F483" s="302">
        <f>SUM(F481:F482)</f>
        <v>4.309693117054775</v>
      </c>
      <c r="G483" s="299" t="str">
        <f>CONCATENATE("(",ROUND((F483/$H483)*100,1),")")</f>
        <v>(36.6)</v>
      </c>
      <c r="H483" s="302">
        <f>SUM(H481:H482)</f>
        <v>11.779999999999998</v>
      </c>
      <c r="I483" s="299" t="str">
        <f>CONCATENATE("(",ROUND((H483/$H483)*100,1),")")</f>
        <v>(100)</v>
      </c>
      <c r="K483" s="302">
        <f t="shared" si="361"/>
        <v>-0.51772414892731877</v>
      </c>
      <c r="L483" s="302">
        <f t="shared" si="362"/>
        <v>-0.45878339105533428</v>
      </c>
      <c r="M483" s="302">
        <f t="shared" si="363"/>
        <v>-0.63849246001733917</v>
      </c>
      <c r="N483" s="302">
        <f t="shared" si="364"/>
        <v>-1.6149999999999922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North of Tyne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3.9682665608654834E-2</v>
      </c>
      <c r="C8" s="300">
        <v>2.1777072590322594E-2</v>
      </c>
      <c r="D8" s="300">
        <v>0</v>
      </c>
      <c r="E8" s="300">
        <f>SUM(B8:D8)</f>
        <v>6.1459738198977432E-2</v>
      </c>
      <c r="F8" s="300"/>
      <c r="G8" s="300">
        <v>0.62271762206773063</v>
      </c>
      <c r="H8" s="300">
        <v>2.2292993630556025E-2</v>
      </c>
      <c r="I8" s="300">
        <v>0.25612172682834478</v>
      </c>
      <c r="J8" s="300">
        <f>SUM(G8:I8)</f>
        <v>0.90113234252663144</v>
      </c>
      <c r="K8" s="300"/>
      <c r="L8" s="300">
        <v>5.1989543203303436E-2</v>
      </c>
      <c r="M8" s="300">
        <v>2.7727756375557452E-2</v>
      </c>
      <c r="N8" s="300">
        <v>0.7635035773146408</v>
      </c>
      <c r="O8" s="300">
        <f>SUM(L8:N8)</f>
        <v>0.84322087689350167</v>
      </c>
      <c r="P8" s="300"/>
      <c r="Q8" s="300">
        <v>5.3521446298577482E-2</v>
      </c>
      <c r="R8" s="300">
        <v>2.7751861044017362E-2</v>
      </c>
      <c r="S8" s="300">
        <v>0.80282169446253648</v>
      </c>
      <c r="T8" s="300">
        <f>SUM(Q8:S8)</f>
        <v>0.88409500180513134</v>
      </c>
      <c r="U8" s="300"/>
      <c r="V8" s="300">
        <v>5.5021551726921032E-2</v>
      </c>
      <c r="W8" s="300">
        <v>2.6767241380831353E-2</v>
      </c>
      <c r="X8" s="300">
        <v>0.85010775863931787</v>
      </c>
      <c r="Y8" s="300">
        <f>SUM(V8:X8)</f>
        <v>0.93189655174707031</v>
      </c>
    </row>
    <row r="9" spans="1:25" x14ac:dyDescent="0.2">
      <c r="A9" s="260" t="s">
        <v>364</v>
      </c>
      <c r="B9" s="300">
        <v>1.6836096786987726</v>
      </c>
      <c r="C9" s="300">
        <v>0.41860372867943946</v>
      </c>
      <c r="D9" s="300">
        <v>1.4963268544228061</v>
      </c>
      <c r="E9" s="300">
        <f t="shared" ref="E9:E10" si="0">SUM(B9:D9)</f>
        <v>3.598540261801018</v>
      </c>
      <c r="F9" s="300"/>
      <c r="G9" s="300">
        <v>1.000212314225009</v>
      </c>
      <c r="H9" s="300">
        <v>1.3375796178356505E-2</v>
      </c>
      <c r="I9" s="300">
        <v>0.88527954707000234</v>
      </c>
      <c r="J9" s="300">
        <f t="shared" ref="J9:J10" si="1">SUM(G9:I9)</f>
        <v>1.8988676574733678</v>
      </c>
      <c r="K9" s="300"/>
      <c r="L9" s="300">
        <v>0.69715501744132169</v>
      </c>
      <c r="M9" s="300">
        <v>1.5349293707861937E-2</v>
      </c>
      <c r="N9" s="300">
        <v>1.1432748119573179</v>
      </c>
      <c r="O9" s="300">
        <f t="shared" ref="O9:O10" si="2">SUM(L9:N9)</f>
        <v>1.8557791231065015</v>
      </c>
      <c r="P9" s="300"/>
      <c r="Q9" s="300">
        <v>0.74632683446706849</v>
      </c>
      <c r="R9" s="300">
        <v>1.6353775257353275E-2</v>
      </c>
      <c r="S9" s="300">
        <v>1.1492243884704501</v>
      </c>
      <c r="T9" s="300">
        <f t="shared" ref="T9:T10" si="3">SUM(Q9:S9)</f>
        <v>1.9119049981948719</v>
      </c>
      <c r="U9" s="300"/>
      <c r="V9" s="300">
        <v>0.83226293104792826</v>
      </c>
      <c r="W9" s="300">
        <v>1.6853448276252316E-2</v>
      </c>
      <c r="X9" s="300">
        <v>1.0939870689287516</v>
      </c>
      <c r="Y9" s="300">
        <f t="shared" ref="Y9:Y10" si="4">SUM(V9:X9)</f>
        <v>1.9431034482529324</v>
      </c>
    </row>
    <row r="10" spans="1:25" x14ac:dyDescent="0.2">
      <c r="A10" s="264" t="s">
        <v>363</v>
      </c>
      <c r="B10" s="301">
        <f>SUM(B8:B9)</f>
        <v>1.7232923443074275</v>
      </c>
      <c r="C10" s="301">
        <f t="shared" ref="C10:D10" si="5">SUM(C8:C9)</f>
        <v>0.44038080126976203</v>
      </c>
      <c r="D10" s="301">
        <f t="shared" si="5"/>
        <v>1.4963268544228061</v>
      </c>
      <c r="E10" s="301">
        <f t="shared" si="0"/>
        <v>3.6599999999999957</v>
      </c>
      <c r="F10" s="301"/>
      <c r="G10" s="301">
        <f>SUM(G8:G9)</f>
        <v>1.6229299362927396</v>
      </c>
      <c r="H10" s="301">
        <f t="shared" ref="H10" si="6">SUM(H8:H9)</f>
        <v>3.5668789808912527E-2</v>
      </c>
      <c r="I10" s="301">
        <f t="shared" ref="I10" si="7">SUM(I8:I9)</f>
        <v>1.1414012738983472</v>
      </c>
      <c r="J10" s="301">
        <f t="shared" si="1"/>
        <v>2.7999999999999994</v>
      </c>
      <c r="K10" s="301"/>
      <c r="L10" s="301">
        <f>SUM(L8:L9)</f>
        <v>0.74914456064462509</v>
      </c>
      <c r="M10" s="301">
        <f t="shared" ref="M10" si="8">SUM(M8:M9)</f>
        <v>4.3077050083419388E-2</v>
      </c>
      <c r="N10" s="301">
        <f t="shared" ref="N10" si="9">SUM(N8:N9)</f>
        <v>1.9067783892719588</v>
      </c>
      <c r="O10" s="301">
        <f t="shared" si="2"/>
        <v>2.6990000000000034</v>
      </c>
      <c r="P10" s="301"/>
      <c r="Q10" s="301">
        <f>SUM(Q8:Q9)</f>
        <v>0.79984828076564596</v>
      </c>
      <c r="R10" s="301">
        <f t="shared" ref="R10" si="10">SUM(R8:R9)</f>
        <v>4.410563630137064E-2</v>
      </c>
      <c r="S10" s="301">
        <f t="shared" ref="S10" si="11">SUM(S8:S9)</f>
        <v>1.9520460829329864</v>
      </c>
      <c r="T10" s="301">
        <f t="shared" si="3"/>
        <v>2.7960000000000029</v>
      </c>
      <c r="U10" s="301"/>
      <c r="V10" s="301">
        <f>SUM(V8:V9)</f>
        <v>0.88728448277484928</v>
      </c>
      <c r="W10" s="301">
        <f t="shared" ref="W10" si="12">SUM(W8:W9)</f>
        <v>4.3620689657083669E-2</v>
      </c>
      <c r="X10" s="301">
        <f t="shared" ref="X10" si="13">SUM(X8:X9)</f>
        <v>1.9440948275680694</v>
      </c>
      <c r="Y10" s="301">
        <f t="shared" si="4"/>
        <v>2.8750000000000022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2.0970782280694038E-2</v>
      </c>
      <c r="C17" s="300">
        <v>7.549481621181387E-3</v>
      </c>
      <c r="D17" s="300">
        <v>2.0970782280909284E-4</v>
      </c>
      <c r="E17" s="300">
        <f>SUM(B17:D17)</f>
        <v>2.8729971724684517E-2</v>
      </c>
      <c r="F17" s="300"/>
      <c r="G17" s="300">
        <v>3.5856164383281867E-2</v>
      </c>
      <c r="H17" s="300">
        <v>6.2150684931657971E-3</v>
      </c>
      <c r="I17" s="300">
        <v>2.3904109589518034E-4</v>
      </c>
      <c r="J17" s="300">
        <f>SUM(G17:I17)</f>
        <v>4.2310273972342848E-2</v>
      </c>
      <c r="K17" s="300"/>
      <c r="L17" s="300">
        <v>4.8129210380689597E-2</v>
      </c>
      <c r="M17" s="300">
        <v>1.7413583655528215E-2</v>
      </c>
      <c r="N17" s="300">
        <v>0</v>
      </c>
      <c r="O17" s="300">
        <f>SUM(L17:N17)</f>
        <v>6.5542794036217808E-2</v>
      </c>
      <c r="P17" s="300"/>
      <c r="Q17" s="300">
        <v>4.1999999999821042E-2</v>
      </c>
      <c r="R17" s="300">
        <v>1.5360000000429102E-2</v>
      </c>
      <c r="S17" s="300">
        <v>0</v>
      </c>
      <c r="T17" s="300">
        <f>SUM(Q17:S17)</f>
        <v>5.7360000000250141E-2</v>
      </c>
      <c r="U17" s="300"/>
      <c r="V17" s="300">
        <v>3.5015021459851643E-2</v>
      </c>
      <c r="W17" s="300">
        <v>1.3815450644183946E-2</v>
      </c>
      <c r="X17" s="300">
        <v>0</v>
      </c>
      <c r="Y17" s="300">
        <f>SUM(V17:X17)</f>
        <v>4.8830472104035585E-2</v>
      </c>
    </row>
    <row r="18" spans="1:25" x14ac:dyDescent="0.2">
      <c r="A18" s="260" t="s">
        <v>364</v>
      </c>
      <c r="B18" s="300">
        <v>0.4148020735156564</v>
      </c>
      <c r="C18" s="300">
        <v>1.4679547596591442E-3</v>
      </c>
      <c r="D18" s="300">
        <v>0</v>
      </c>
      <c r="E18" s="300">
        <f t="shared" ref="E18:E19" si="14">SUM(B18:D18)</f>
        <v>0.41627002827531556</v>
      </c>
      <c r="F18" s="300"/>
      <c r="G18" s="300">
        <v>0.30429931506875318</v>
      </c>
      <c r="H18" s="300">
        <v>2.3904109589036348E-3</v>
      </c>
      <c r="I18" s="300">
        <v>0</v>
      </c>
      <c r="J18" s="300">
        <f t="shared" ref="J18:J19" si="15">SUM(G18:I18)</f>
        <v>0.30668972602765682</v>
      </c>
      <c r="K18" s="300"/>
      <c r="L18" s="300">
        <v>0.35335063500850017</v>
      </c>
      <c r="M18" s="300">
        <v>1.9106570955282162E-2</v>
      </c>
      <c r="N18" s="300">
        <v>0</v>
      </c>
      <c r="O18" s="300">
        <f t="shared" ref="O18:O19" si="16">SUM(L18:N18)</f>
        <v>0.37245720596378235</v>
      </c>
      <c r="P18" s="300"/>
      <c r="Q18" s="300">
        <v>0.30911999999968048</v>
      </c>
      <c r="R18" s="300">
        <v>1.752000000006949E-2</v>
      </c>
      <c r="S18" s="300">
        <v>0</v>
      </c>
      <c r="T18" s="300">
        <f t="shared" ref="T18:T19" si="17">SUM(Q18:S18)</f>
        <v>0.32663999999974996</v>
      </c>
      <c r="U18" s="300"/>
      <c r="V18" s="300">
        <v>0.26797210300321445</v>
      </c>
      <c r="W18" s="300">
        <v>1.6197424892750539E-2</v>
      </c>
      <c r="X18" s="300">
        <v>0</v>
      </c>
      <c r="Y18" s="300">
        <f t="shared" ref="Y18:Y19" si="18">SUM(V18:X18)</f>
        <v>0.284169527895965</v>
      </c>
    </row>
    <row r="19" spans="1:25" x14ac:dyDescent="0.2">
      <c r="A19" s="264" t="s">
        <v>363</v>
      </c>
      <c r="B19" s="301">
        <f>SUM(B17:B18)</f>
        <v>0.43577285579635044</v>
      </c>
      <c r="C19" s="301">
        <f t="shared" ref="C19" si="19">SUM(C17:C18)</f>
        <v>9.0174363808405312E-3</v>
      </c>
      <c r="D19" s="301">
        <f t="shared" ref="D19" si="20">SUM(D17:D18)</f>
        <v>2.0970782280909284E-4</v>
      </c>
      <c r="E19" s="301">
        <f t="shared" si="14"/>
        <v>0.44500000000000006</v>
      </c>
      <c r="F19" s="301"/>
      <c r="G19" s="301">
        <f>SUM(G17:G18)</f>
        <v>0.34015547945203506</v>
      </c>
      <c r="H19" s="301">
        <f t="shared" ref="H19" si="21">SUM(H17:H18)</f>
        <v>8.6054794520694314E-3</v>
      </c>
      <c r="I19" s="301">
        <f t="shared" ref="I19" si="22">SUM(I17:I18)</f>
        <v>2.3904109589518034E-4</v>
      </c>
      <c r="J19" s="301">
        <f t="shared" si="15"/>
        <v>0.34899999999999964</v>
      </c>
      <c r="K19" s="301"/>
      <c r="L19" s="301">
        <f>SUM(L17:L18)</f>
        <v>0.40147984538918979</v>
      </c>
      <c r="M19" s="301">
        <f t="shared" ref="M19" si="23">SUM(M17:M18)</f>
        <v>3.6520154610810374E-2</v>
      </c>
      <c r="N19" s="301">
        <f t="shared" ref="N19" si="24">SUM(N17:N18)</f>
        <v>0</v>
      </c>
      <c r="O19" s="301">
        <f t="shared" si="16"/>
        <v>0.43800000000000017</v>
      </c>
      <c r="P19" s="301"/>
      <c r="Q19" s="301">
        <f>SUM(Q17:Q18)</f>
        <v>0.3511199999995015</v>
      </c>
      <c r="R19" s="301">
        <f t="shared" ref="R19" si="25">SUM(R17:R18)</f>
        <v>3.2880000000498594E-2</v>
      </c>
      <c r="S19" s="301">
        <f t="shared" ref="S19" si="26">SUM(S17:S18)</f>
        <v>0</v>
      </c>
      <c r="T19" s="301">
        <f t="shared" si="17"/>
        <v>0.38400000000000012</v>
      </c>
      <c r="U19" s="301"/>
      <c r="V19" s="301">
        <f>SUM(V17:V18)</f>
        <v>0.30298712446306608</v>
      </c>
      <c r="W19" s="301">
        <f t="shared" ref="W19" si="27">SUM(W17:W18)</f>
        <v>3.0012875536934484E-2</v>
      </c>
      <c r="X19" s="301">
        <f t="shared" ref="X19" si="28">SUM(X17:X18)</f>
        <v>0</v>
      </c>
      <c r="Y19" s="301">
        <f t="shared" si="18"/>
        <v>0.33300000000000057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0.97673760255798081</v>
      </c>
      <c r="C26" s="300">
        <v>0.3764684266938747</v>
      </c>
      <c r="D26" s="300">
        <v>4.1606136283415009E-2</v>
      </c>
      <c r="E26" s="300">
        <f>SUM(B26:D26)</f>
        <v>1.3948121655352705</v>
      </c>
      <c r="F26" s="300"/>
      <c r="G26" s="300">
        <v>1.2250609144859035</v>
      </c>
      <c r="H26" s="300">
        <v>0.51224683897367751</v>
      </c>
      <c r="I26" s="300">
        <v>0</v>
      </c>
      <c r="J26" s="300">
        <f>SUM(G26:I26)</f>
        <v>1.7373077534595809</v>
      </c>
      <c r="K26" s="300"/>
      <c r="L26" s="300">
        <v>1.1435435519706132</v>
      </c>
      <c r="M26" s="300">
        <v>0.38670708909619311</v>
      </c>
      <c r="N26" s="300">
        <v>3.3793034989816097E-2</v>
      </c>
      <c r="O26" s="300">
        <f>SUM(L26:N26)</f>
        <v>1.5640436760566225</v>
      </c>
      <c r="P26" s="300"/>
      <c r="Q26" s="300">
        <v>1.1915848438012464</v>
      </c>
      <c r="R26" s="300">
        <v>0.38772779465756246</v>
      </c>
      <c r="S26" s="300">
        <v>3.5102927909417728E-2</v>
      </c>
      <c r="T26" s="300">
        <f>SUM(Q26:S26)</f>
        <v>1.6144155663682265</v>
      </c>
      <c r="U26" s="300"/>
      <c r="V26" s="300">
        <v>1.2317751119682807</v>
      </c>
      <c r="W26" s="300">
        <v>0.37283737434832592</v>
      </c>
      <c r="X26" s="300">
        <v>3.5615274139956493E-2</v>
      </c>
      <c r="Y26" s="300">
        <f>SUM(V26:X26)</f>
        <v>1.6402277604565632</v>
      </c>
    </row>
    <row r="27" spans="1:25" x14ac:dyDescent="0.2">
      <c r="A27" s="260" t="s">
        <v>364</v>
      </c>
      <c r="B27" s="300">
        <v>2.1883485551217237</v>
      </c>
      <c r="C27" s="300">
        <v>0.15870727791610359</v>
      </c>
      <c r="D27" s="300">
        <v>2.0132001426902302E-2</v>
      </c>
      <c r="E27" s="300">
        <f t="shared" ref="E27:E28" si="29">SUM(B27:D27)</f>
        <v>2.3671878344647297</v>
      </c>
      <c r="F27" s="300"/>
      <c r="G27" s="300">
        <v>2.0348629026025167</v>
      </c>
      <c r="H27" s="300">
        <v>0.16949343936526848</v>
      </c>
      <c r="I27" s="300">
        <v>5.3359045726332913E-3</v>
      </c>
      <c r="J27" s="300">
        <f t="shared" ref="J27:J28" si="30">SUM(G27:I27)</f>
        <v>2.2096922465404183</v>
      </c>
      <c r="K27" s="300"/>
      <c r="L27" s="300">
        <v>2.1694490859587621</v>
      </c>
      <c r="M27" s="300">
        <v>0.1205072379846166</v>
      </c>
      <c r="N27" s="300">
        <v>0</v>
      </c>
      <c r="O27" s="300">
        <f t="shared" ref="O27:O28" si="31">SUM(L27:N27)</f>
        <v>2.2899563239433789</v>
      </c>
      <c r="P27" s="300"/>
      <c r="Q27" s="300">
        <v>2.1556388911077153</v>
      </c>
      <c r="R27" s="300">
        <v>0.12094554252406003</v>
      </c>
      <c r="S27" s="300">
        <v>0</v>
      </c>
      <c r="T27" s="300">
        <f t="shared" ref="T27:T28" si="32">SUM(Q27:S27)</f>
        <v>2.2765844336317755</v>
      </c>
      <c r="U27" s="300"/>
      <c r="V27" s="300">
        <v>2.0406589507029032</v>
      </c>
      <c r="W27" s="300">
        <v>0.11711328884053576</v>
      </c>
      <c r="X27" s="300">
        <v>0</v>
      </c>
      <c r="Y27" s="300">
        <f t="shared" ref="Y27:Y28" si="33">SUM(V27:X27)</f>
        <v>2.1577722395434389</v>
      </c>
    </row>
    <row r="28" spans="1:25" x14ac:dyDescent="0.2">
      <c r="A28" s="264" t="s">
        <v>363</v>
      </c>
      <c r="B28" s="301">
        <f>SUM(B26:B27)</f>
        <v>3.1650861576797045</v>
      </c>
      <c r="C28" s="301">
        <f t="shared" ref="C28" si="34">SUM(C26:C27)</f>
        <v>0.53517570460997832</v>
      </c>
      <c r="D28" s="301">
        <f t="shared" ref="D28" si="35">SUM(D26:D27)</f>
        <v>6.173813771031731E-2</v>
      </c>
      <c r="E28" s="301">
        <f t="shared" si="29"/>
        <v>3.762</v>
      </c>
      <c r="F28" s="301"/>
      <c r="G28" s="301">
        <f>SUM(G26:G27)</f>
        <v>3.2599238170884202</v>
      </c>
      <c r="H28" s="301">
        <f t="shared" ref="H28" si="36">SUM(H26:H27)</f>
        <v>0.68174027833894602</v>
      </c>
      <c r="I28" s="301">
        <f t="shared" ref="I28" si="37">SUM(I26:I27)</f>
        <v>5.3359045726332913E-3</v>
      </c>
      <c r="J28" s="301">
        <f t="shared" si="30"/>
        <v>3.9469999999999996</v>
      </c>
      <c r="K28" s="301"/>
      <c r="L28" s="301">
        <f>SUM(L26:L27)</f>
        <v>3.3129926379293755</v>
      </c>
      <c r="M28" s="301">
        <f t="shared" ref="M28" si="38">SUM(M26:M27)</f>
        <v>0.50721432708080971</v>
      </c>
      <c r="N28" s="301">
        <f t="shared" ref="N28" si="39">SUM(N26:N27)</f>
        <v>3.3793034989816097E-2</v>
      </c>
      <c r="O28" s="301">
        <f t="shared" si="31"/>
        <v>3.8540000000000014</v>
      </c>
      <c r="P28" s="301"/>
      <c r="Q28" s="301">
        <f>SUM(Q26:Q27)</f>
        <v>3.3472237349089617</v>
      </c>
      <c r="R28" s="301">
        <f t="shared" ref="R28" si="40">SUM(R26:R27)</f>
        <v>0.50867333718162255</v>
      </c>
      <c r="S28" s="301">
        <f t="shared" ref="S28" si="41">SUM(S26:S27)</f>
        <v>3.5102927909417728E-2</v>
      </c>
      <c r="T28" s="301">
        <f t="shared" si="32"/>
        <v>3.8910000000000022</v>
      </c>
      <c r="U28" s="301"/>
      <c r="V28" s="301">
        <f>SUM(V26:V27)</f>
        <v>3.2724340626711839</v>
      </c>
      <c r="W28" s="301">
        <f t="shared" ref="W28" si="42">SUM(W26:W27)</f>
        <v>0.48995066318886171</v>
      </c>
      <c r="X28" s="301">
        <f t="shared" ref="X28" si="43">SUM(X26:X27)</f>
        <v>3.5615274139956493E-2</v>
      </c>
      <c r="Y28" s="301">
        <f t="shared" si="33"/>
        <v>3.7980000000000023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1.0135375934233561</v>
      </c>
      <c r="C35" s="300">
        <v>7.0808790774734107E-2</v>
      </c>
      <c r="D35" s="300">
        <v>3.0267287037106523E-2</v>
      </c>
      <c r="E35" s="300">
        <f>SUM(B35:D35)</f>
        <v>1.1146136712351968</v>
      </c>
      <c r="F35" s="300"/>
      <c r="G35" s="300">
        <v>0.85392286979277177</v>
      </c>
      <c r="H35" s="300">
        <v>0.12797935715510386</v>
      </c>
      <c r="I35" s="300">
        <v>7.2715543838935189E-4</v>
      </c>
      <c r="J35" s="300">
        <f>SUM(G35:I35)</f>
        <v>0.98262938238626496</v>
      </c>
      <c r="K35" s="300"/>
      <c r="L35" s="300">
        <v>0.8749727218152703</v>
      </c>
      <c r="M35" s="300">
        <v>9.3187949640548967E-2</v>
      </c>
      <c r="N35" s="300">
        <v>4.4233213428806616E-2</v>
      </c>
      <c r="O35" s="300">
        <f>SUM(L35:N35)</f>
        <v>1.0123938848846259</v>
      </c>
      <c r="P35" s="300"/>
      <c r="Q35" s="300">
        <v>0.9477660007176737</v>
      </c>
      <c r="R35" s="300">
        <v>0.1056760367095934</v>
      </c>
      <c r="S35" s="300">
        <v>4.7222383552209111E-2</v>
      </c>
      <c r="T35" s="300">
        <f>SUM(Q35:S35)</f>
        <v>1.1006644209794763</v>
      </c>
      <c r="U35" s="300"/>
      <c r="V35" s="300">
        <v>0.9321802347821021</v>
      </c>
      <c r="W35" s="300">
        <v>0.10973217215967501</v>
      </c>
      <c r="X35" s="300">
        <v>4.8347343177806749E-2</v>
      </c>
      <c r="Y35" s="300">
        <f>SUM(V35:X35)</f>
        <v>1.0902597501195839</v>
      </c>
    </row>
    <row r="36" spans="1:25" x14ac:dyDescent="0.2">
      <c r="A36" s="260" t="s">
        <v>364</v>
      </c>
      <c r="B36" s="300">
        <v>4.3601554224633459</v>
      </c>
      <c r="C36" s="300">
        <v>5.3592535762303779E-2</v>
      </c>
      <c r="D36" s="300">
        <v>8.1638370539143038E-2</v>
      </c>
      <c r="E36" s="300">
        <f t="shared" ref="E36:E37" si="44">SUM(B36:D36)</f>
        <v>4.495386328764793</v>
      </c>
      <c r="F36" s="300"/>
      <c r="G36" s="300">
        <v>3.157793683747367</v>
      </c>
      <c r="H36" s="300">
        <v>5.7445279632161096E-2</v>
      </c>
      <c r="I36" s="300">
        <v>0.12313165423421168</v>
      </c>
      <c r="J36" s="300">
        <f t="shared" ref="J36:J37" si="45">SUM(G36:I36)</f>
        <v>3.3383706176137395</v>
      </c>
      <c r="K36" s="300"/>
      <c r="L36" s="300">
        <v>3.0771903477289673</v>
      </c>
      <c r="M36" s="300">
        <v>5.4670263789285786E-2</v>
      </c>
      <c r="N36" s="300">
        <v>7.4550359712190553E-4</v>
      </c>
      <c r="O36" s="300">
        <f t="shared" ref="O36:O37" si="46">SUM(L36:N36)</f>
        <v>3.132606115115375</v>
      </c>
      <c r="P36" s="300"/>
      <c r="Q36" s="300">
        <v>3.2292452665574705</v>
      </c>
      <c r="R36" s="300">
        <v>6.4324544081153776E-2</v>
      </c>
      <c r="S36" s="300">
        <v>7.657683819043172E-4</v>
      </c>
      <c r="T36" s="300">
        <f t="shared" ref="T36:T37" si="47">SUM(Q36:S36)</f>
        <v>3.2943355790205286</v>
      </c>
      <c r="U36" s="300"/>
      <c r="V36" s="300">
        <v>3.1401327779637813</v>
      </c>
      <c r="W36" s="300">
        <v>7.2792629054102206E-2</v>
      </c>
      <c r="X36" s="300">
        <v>8.1484286253006579E-4</v>
      </c>
      <c r="Y36" s="300">
        <f t="shared" ref="Y36:Y37" si="48">SUM(V36:X36)</f>
        <v>3.2137402498804137</v>
      </c>
    </row>
    <row r="37" spans="1:25" x14ac:dyDescent="0.2">
      <c r="A37" s="264" t="s">
        <v>363</v>
      </c>
      <c r="B37" s="301">
        <f>SUM(B35:B36)</f>
        <v>5.373693015886702</v>
      </c>
      <c r="C37" s="301">
        <f t="shared" ref="C37" si="49">SUM(C35:C36)</f>
        <v>0.12440132653703789</v>
      </c>
      <c r="D37" s="301">
        <f t="shared" ref="D37" si="50">SUM(D35:D36)</f>
        <v>0.11190565757624957</v>
      </c>
      <c r="E37" s="301">
        <f t="shared" si="44"/>
        <v>5.6099999999999897</v>
      </c>
      <c r="F37" s="301"/>
      <c r="G37" s="301">
        <f>SUM(G35:G36)</f>
        <v>4.0117165535401389</v>
      </c>
      <c r="H37" s="301">
        <f t="shared" ref="H37" si="51">SUM(H35:H36)</f>
        <v>0.18542463678726495</v>
      </c>
      <c r="I37" s="301">
        <f t="shared" ref="I37" si="52">SUM(I35:I36)</f>
        <v>0.12385880967260103</v>
      </c>
      <c r="J37" s="301">
        <f t="shared" si="45"/>
        <v>4.3210000000000051</v>
      </c>
      <c r="K37" s="301"/>
      <c r="L37" s="301">
        <f>SUM(L35:L36)</f>
        <v>3.9521630695442376</v>
      </c>
      <c r="M37" s="301">
        <f t="shared" ref="M37" si="53">SUM(M35:M36)</f>
        <v>0.14785821342983474</v>
      </c>
      <c r="N37" s="301">
        <f t="shared" ref="N37" si="54">SUM(N35:N36)</f>
        <v>4.4978717025928525E-2</v>
      </c>
      <c r="O37" s="301">
        <f t="shared" si="46"/>
        <v>4.1450000000000014</v>
      </c>
      <c r="P37" s="301"/>
      <c r="Q37" s="301">
        <f>SUM(Q35:Q36)</f>
        <v>4.1770112672751445</v>
      </c>
      <c r="R37" s="301">
        <f t="shared" ref="R37" si="55">SUM(R35:R36)</f>
        <v>0.17000058079074717</v>
      </c>
      <c r="S37" s="301">
        <f t="shared" ref="S37" si="56">SUM(S35:S36)</f>
        <v>4.7988151934113432E-2</v>
      </c>
      <c r="T37" s="301">
        <f t="shared" si="47"/>
        <v>4.3950000000000049</v>
      </c>
      <c r="U37" s="301"/>
      <c r="V37" s="301">
        <f>SUM(V35:V36)</f>
        <v>4.0723130127458838</v>
      </c>
      <c r="W37" s="301">
        <f t="shared" ref="W37" si="57">SUM(W35:W36)</f>
        <v>0.18252480121377723</v>
      </c>
      <c r="X37" s="301">
        <f t="shared" ref="X37" si="58">SUM(X35:X36)</f>
        <v>4.9162186040336814E-2</v>
      </c>
      <c r="Y37" s="301">
        <f t="shared" si="48"/>
        <v>4.3039999999999976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2.6873023548159036</v>
      </c>
      <c r="C44" s="300">
        <v>0.86131485733245439</v>
      </c>
      <c r="D44" s="300">
        <v>0.44079773124255173</v>
      </c>
      <c r="E44" s="300">
        <f>SUM(B44:D44)</f>
        <v>3.9894149433909099</v>
      </c>
      <c r="F44" s="300"/>
      <c r="G44" s="300">
        <v>2.5742322436914531</v>
      </c>
      <c r="H44" s="300">
        <v>0.78554302350056748</v>
      </c>
      <c r="I44" s="300">
        <v>8.8636730438682921E-4</v>
      </c>
      <c r="J44" s="300">
        <f>SUM(G44:I44)</f>
        <v>3.3606616344964073</v>
      </c>
      <c r="K44" s="300"/>
      <c r="L44" s="300">
        <v>2.3807970567012835</v>
      </c>
      <c r="M44" s="300">
        <v>0.51907564384369531</v>
      </c>
      <c r="N44" s="300">
        <v>0.17556640566900683</v>
      </c>
      <c r="O44" s="300">
        <f>SUM(L44:N44)</f>
        <v>3.0754391062139854</v>
      </c>
      <c r="P44" s="300"/>
      <c r="Q44" s="300">
        <v>2.3445692016036563</v>
      </c>
      <c r="R44" s="300">
        <v>0.5082072740286272</v>
      </c>
      <c r="S44" s="300">
        <v>0.15941515300874953</v>
      </c>
      <c r="T44" s="300">
        <f>SUM(Q44:S44)</f>
        <v>3.0121916286410331</v>
      </c>
      <c r="U44" s="300"/>
      <c r="V44" s="300">
        <v>2.1960910328618315</v>
      </c>
      <c r="W44" s="300">
        <v>0.4716857960825237</v>
      </c>
      <c r="X44" s="300">
        <v>0.14236503840055056</v>
      </c>
      <c r="Y44" s="300">
        <f>SUM(V44:X44)</f>
        <v>2.8101418673449059</v>
      </c>
    </row>
    <row r="45" spans="1:25" x14ac:dyDescent="0.2">
      <c r="A45" s="260" t="s">
        <v>364</v>
      </c>
      <c r="B45" s="300">
        <v>16.867110525036669</v>
      </c>
      <c r="C45" s="300">
        <v>0.29443529165352655</v>
      </c>
      <c r="D45" s="300">
        <v>0.99203923991887977</v>
      </c>
      <c r="E45" s="300">
        <f t="shared" ref="E45:E46" si="59">SUM(B45:D45)</f>
        <v>18.153585056609078</v>
      </c>
      <c r="F45" s="300"/>
      <c r="G45" s="300">
        <v>13.685954363210588</v>
      </c>
      <c r="H45" s="300">
        <v>0.36429696210088591</v>
      </c>
      <c r="I45" s="300">
        <v>0.43808704019211731</v>
      </c>
      <c r="J45" s="300">
        <f t="shared" ref="J45:J46" si="60">SUM(G45:I45)</f>
        <v>14.488338365503591</v>
      </c>
      <c r="K45" s="300"/>
      <c r="L45" s="300">
        <v>13.236765252099127</v>
      </c>
      <c r="M45" s="300">
        <v>0.32489875072557428</v>
      </c>
      <c r="N45" s="300">
        <v>8.9689096128725998E-4</v>
      </c>
      <c r="O45" s="300">
        <f t="shared" ref="O45:O46" si="61">SUM(L45:N45)</f>
        <v>13.562560893785991</v>
      </c>
      <c r="P45" s="300"/>
      <c r="Q45" s="300">
        <v>12.926807794503858</v>
      </c>
      <c r="R45" s="300">
        <v>0.31608571227542154</v>
      </c>
      <c r="S45" s="300">
        <v>9.1486457966738054E-4</v>
      </c>
      <c r="T45" s="300">
        <f t="shared" ref="T45:T46" si="62">SUM(Q45:S45)</f>
        <v>13.243808371358949</v>
      </c>
      <c r="U45" s="300"/>
      <c r="V45" s="300">
        <v>11.74592851884028</v>
      </c>
      <c r="W45" s="300">
        <v>0.29100064129673148</v>
      </c>
      <c r="X45" s="300">
        <v>9.2897251810795565E-4</v>
      </c>
      <c r="Y45" s="300">
        <f t="shared" ref="Y45:Y46" si="63">SUM(V45:X45)</f>
        <v>12.037858132655121</v>
      </c>
    </row>
    <row r="46" spans="1:25" x14ac:dyDescent="0.2">
      <c r="A46" s="264" t="s">
        <v>363</v>
      </c>
      <c r="B46" s="301">
        <f>SUM(B44:B45)</f>
        <v>19.55441287985257</v>
      </c>
      <c r="C46" s="301">
        <f t="shared" ref="C46" si="64">SUM(C44:C45)</f>
        <v>1.1557501489859809</v>
      </c>
      <c r="D46" s="301">
        <f t="shared" ref="D46" si="65">SUM(D44:D45)</f>
        <v>1.4328369711614315</v>
      </c>
      <c r="E46" s="301">
        <f t="shared" si="59"/>
        <v>22.142999999999983</v>
      </c>
      <c r="F46" s="301"/>
      <c r="G46" s="301">
        <f>SUM(G44:G45)</f>
        <v>16.260186606902039</v>
      </c>
      <c r="H46" s="301">
        <f t="shared" ref="H46" si="66">SUM(H44:H45)</f>
        <v>1.1498399856014534</v>
      </c>
      <c r="I46" s="301">
        <f t="shared" ref="I46" si="67">SUM(I44:I45)</f>
        <v>0.43897340749650415</v>
      </c>
      <c r="J46" s="301">
        <f t="shared" si="60"/>
        <v>17.848999999999997</v>
      </c>
      <c r="K46" s="301"/>
      <c r="L46" s="301">
        <f>SUM(L44:L45)</f>
        <v>15.617562308800411</v>
      </c>
      <c r="M46" s="301">
        <f t="shared" ref="M46" si="68">SUM(M44:M45)</f>
        <v>0.84397439456926959</v>
      </c>
      <c r="N46" s="301">
        <f t="shared" ref="N46" si="69">SUM(N44:N45)</f>
        <v>0.17646329663029409</v>
      </c>
      <c r="O46" s="301">
        <f t="shared" si="61"/>
        <v>16.637999999999977</v>
      </c>
      <c r="P46" s="301"/>
      <c r="Q46" s="301">
        <f>SUM(Q44:Q45)</f>
        <v>15.271376996107515</v>
      </c>
      <c r="R46" s="301">
        <f t="shared" ref="R46" si="70">SUM(R44:R45)</f>
        <v>0.82429298630404868</v>
      </c>
      <c r="S46" s="301">
        <f t="shared" ref="S46" si="71">SUM(S44:S45)</f>
        <v>0.16033001758841692</v>
      </c>
      <c r="T46" s="301">
        <f t="shared" si="62"/>
        <v>16.255999999999982</v>
      </c>
      <c r="U46" s="301"/>
      <c r="V46" s="301">
        <f>SUM(V44:V45)</f>
        <v>13.942019551702112</v>
      </c>
      <c r="W46" s="301">
        <f t="shared" ref="W46" si="72">SUM(W44:W45)</f>
        <v>0.76268643737925523</v>
      </c>
      <c r="X46" s="301">
        <f t="shared" ref="X46" si="73">SUM(X44:X45)</f>
        <v>0.14329401091865851</v>
      </c>
      <c r="Y46" s="301">
        <f t="shared" si="63"/>
        <v>14.848000000000026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0.14856219865040721</v>
      </c>
      <c r="C53" s="300">
        <v>4.6877772421401565E-2</v>
      </c>
      <c r="D53" s="300">
        <v>1.3910318225826866E-4</v>
      </c>
      <c r="E53" s="300">
        <f>SUM(B53:D53)</f>
        <v>0.19557907425406704</v>
      </c>
      <c r="F53" s="300"/>
      <c r="G53" s="300">
        <v>0.62907283424406402</v>
      </c>
      <c r="H53" s="300">
        <v>0.16368350578353902</v>
      </c>
      <c r="I53" s="300">
        <v>2.4913775614218822E-4</v>
      </c>
      <c r="J53" s="300">
        <f>SUM(G53:I53)</f>
        <v>0.79300547778374519</v>
      </c>
      <c r="K53" s="300"/>
      <c r="L53" s="300">
        <v>0.59342647777126734</v>
      </c>
      <c r="M53" s="300">
        <v>0.15337410845285132</v>
      </c>
      <c r="N53" s="300">
        <v>0</v>
      </c>
      <c r="O53" s="300">
        <f>SUM(L53:N53)</f>
        <v>0.74680058622411871</v>
      </c>
      <c r="P53" s="300"/>
      <c r="Q53" s="300">
        <v>0.58537548426006158</v>
      </c>
      <c r="R53" s="300">
        <v>0.14972434687885369</v>
      </c>
      <c r="S53" s="300">
        <v>0</v>
      </c>
      <c r="T53" s="300">
        <f>SUM(Q53:S53)</f>
        <v>0.73509983113891531</v>
      </c>
      <c r="U53" s="300"/>
      <c r="V53" s="300">
        <v>0.6049441357135964</v>
      </c>
      <c r="W53" s="300">
        <v>0.15184634883568596</v>
      </c>
      <c r="X53" s="300">
        <v>0</v>
      </c>
      <c r="Y53" s="300">
        <f>SUM(V53:X53)</f>
        <v>0.75679048454928233</v>
      </c>
    </row>
    <row r="54" spans="1:25" x14ac:dyDescent="0.2">
      <c r="A54" s="260" t="s">
        <v>364</v>
      </c>
      <c r="B54" s="300">
        <v>0.37585679845564429</v>
      </c>
      <c r="C54" s="300">
        <v>5.4250241080336927E-3</v>
      </c>
      <c r="D54" s="300">
        <v>1.3910318225584408E-4</v>
      </c>
      <c r="E54" s="300">
        <f t="shared" ref="E54:E55" si="74">SUM(B54:D54)</f>
        <v>0.38142092574593384</v>
      </c>
      <c r="F54" s="300"/>
      <c r="G54" s="300">
        <v>1.626620409820015</v>
      </c>
      <c r="H54" s="300">
        <v>3.6374112396238431E-2</v>
      </c>
      <c r="I54" s="300">
        <v>0</v>
      </c>
      <c r="J54" s="300">
        <f t="shared" ref="J54:J55" si="75">SUM(G54:I54)</f>
        <v>1.6629945222162534</v>
      </c>
      <c r="K54" s="300"/>
      <c r="L54" s="300">
        <v>1.5902342940886238</v>
      </c>
      <c r="M54" s="300">
        <v>2.1556619443215838E-2</v>
      </c>
      <c r="N54" s="300">
        <v>0.17740850024403984</v>
      </c>
      <c r="O54" s="300">
        <f t="shared" ref="O54:O55" si="76">SUM(L54:N54)</f>
        <v>1.7891994137758793</v>
      </c>
      <c r="P54" s="300"/>
      <c r="Q54" s="300">
        <v>1.5444472037259283</v>
      </c>
      <c r="R54" s="300">
        <v>2.1389192410557357E-2</v>
      </c>
      <c r="S54" s="300">
        <v>0.17406377272459911</v>
      </c>
      <c r="T54" s="300">
        <f t="shared" ref="T54:T55" si="77">SUM(Q54:S54)</f>
        <v>1.7399001688610847</v>
      </c>
      <c r="U54" s="300"/>
      <c r="V54" s="300">
        <v>1.5462938480989705</v>
      </c>
      <c r="W54" s="300">
        <v>2.2459588573467776E-2</v>
      </c>
      <c r="X54" s="300">
        <v>0.17845607877828176</v>
      </c>
      <c r="Y54" s="300">
        <f t="shared" ref="Y54:Y55" si="78">SUM(V54:X54)</f>
        <v>1.7472095154507201</v>
      </c>
    </row>
    <row r="55" spans="1:25" x14ac:dyDescent="0.2">
      <c r="A55" s="264" t="s">
        <v>363</v>
      </c>
      <c r="B55" s="301">
        <f>SUM(B53:B54)</f>
        <v>0.52441899710605155</v>
      </c>
      <c r="C55" s="301">
        <f t="shared" ref="C55" si="79">SUM(C53:C54)</f>
        <v>5.2302796529435258E-2</v>
      </c>
      <c r="D55" s="301">
        <f t="shared" ref="D55" si="80">SUM(D53:D54)</f>
        <v>2.7820636451411271E-4</v>
      </c>
      <c r="E55" s="301">
        <f t="shared" si="74"/>
        <v>0.57700000000000096</v>
      </c>
      <c r="F55" s="301"/>
      <c r="G55" s="301">
        <f>SUM(G53:G54)</f>
        <v>2.2556932440640791</v>
      </c>
      <c r="H55" s="301">
        <f t="shared" ref="H55" si="81">SUM(H53:H54)</f>
        <v>0.20005761817977746</v>
      </c>
      <c r="I55" s="301">
        <f t="shared" ref="I55" si="82">SUM(I53:I54)</f>
        <v>2.4913775614218822E-4</v>
      </c>
      <c r="J55" s="301">
        <f t="shared" si="75"/>
        <v>2.4559999999999986</v>
      </c>
      <c r="K55" s="301"/>
      <c r="L55" s="301">
        <f>SUM(L53:L54)</f>
        <v>2.1836607718598913</v>
      </c>
      <c r="M55" s="301">
        <f t="shared" ref="M55" si="83">SUM(M53:M54)</f>
        <v>0.17493072789606717</v>
      </c>
      <c r="N55" s="301">
        <f t="shared" ref="N55" si="84">SUM(N53:N54)</f>
        <v>0.17740850024403984</v>
      </c>
      <c r="O55" s="301">
        <f t="shared" si="76"/>
        <v>2.5359999999999983</v>
      </c>
      <c r="P55" s="301"/>
      <c r="Q55" s="301">
        <f>SUM(Q53:Q54)</f>
        <v>2.1298226879859898</v>
      </c>
      <c r="R55" s="301">
        <f t="shared" ref="R55" si="85">SUM(R53:R54)</f>
        <v>0.17111353928941106</v>
      </c>
      <c r="S55" s="301">
        <f t="shared" ref="S55" si="86">SUM(S53:S54)</f>
        <v>0.17406377272459911</v>
      </c>
      <c r="T55" s="301">
        <f t="shared" si="77"/>
        <v>2.4750000000000001</v>
      </c>
      <c r="U55" s="301"/>
      <c r="V55" s="301">
        <f>SUM(V53:V54)</f>
        <v>2.151237983812567</v>
      </c>
      <c r="W55" s="301">
        <f t="shared" ref="W55" si="87">SUM(W53:W54)</f>
        <v>0.17430593740915373</v>
      </c>
      <c r="X55" s="301">
        <f t="shared" ref="X55" si="88">SUM(X53:X54)</f>
        <v>0.17845607877828176</v>
      </c>
      <c r="Y55" s="301">
        <f t="shared" si="78"/>
        <v>2.5040000000000027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0.33907857911452571</v>
      </c>
      <c r="C62" s="300">
        <v>0.18070182992533007</v>
      </c>
      <c r="D62" s="300">
        <v>0</v>
      </c>
      <c r="E62" s="300">
        <f>SUM(B62:D62)</f>
        <v>0.51978040903985578</v>
      </c>
      <c r="F62" s="300"/>
      <c r="G62" s="300">
        <v>0.46630129228647432</v>
      </c>
      <c r="H62" s="300">
        <v>0.23113939306022366</v>
      </c>
      <c r="I62" s="300">
        <v>0</v>
      </c>
      <c r="J62" s="300">
        <f>SUM(G62:I62)</f>
        <v>0.69744068534669801</v>
      </c>
      <c r="K62" s="300"/>
      <c r="L62" s="300">
        <v>0.34433544303677888</v>
      </c>
      <c r="M62" s="300">
        <v>0.21645569620363075</v>
      </c>
      <c r="N62" s="300">
        <v>2.2784810126543934E-2</v>
      </c>
      <c r="O62" s="300">
        <f>SUM(L62:N62)</f>
        <v>0.58357594936695367</v>
      </c>
      <c r="P62" s="300"/>
      <c r="Q62" s="300">
        <v>0.37595359629426811</v>
      </c>
      <c r="R62" s="300">
        <v>0.23007424594243825</v>
      </c>
      <c r="S62" s="300">
        <v>2.3679814385181817E-2</v>
      </c>
      <c r="T62" s="300">
        <f>SUM(Q62:S62)</f>
        <v>0.62970765662188821</v>
      </c>
      <c r="U62" s="300"/>
      <c r="V62" s="300">
        <v>0.43377827998462376</v>
      </c>
      <c r="W62" s="300">
        <v>0.25240225989056897</v>
      </c>
      <c r="X62" s="300">
        <v>2.4996359071369274E-2</v>
      </c>
      <c r="Y62" s="300">
        <f>SUM(V62:X62)</f>
        <v>0.71117689894656211</v>
      </c>
    </row>
    <row r="63" spans="1:25" x14ac:dyDescent="0.2">
      <c r="A63" s="260" t="s">
        <v>364</v>
      </c>
      <c r="B63" s="300">
        <v>1.1543379978491957</v>
      </c>
      <c r="C63" s="300">
        <v>3.3881593110947399E-2</v>
      </c>
      <c r="D63" s="300">
        <v>0</v>
      </c>
      <c r="E63" s="300">
        <f t="shared" ref="E63:E64" si="89">SUM(B63:D63)</f>
        <v>1.188219590960143</v>
      </c>
      <c r="F63" s="300"/>
      <c r="G63" s="300">
        <v>1.3886928996684627</v>
      </c>
      <c r="H63" s="300">
        <v>4.4866414984838565E-2</v>
      </c>
      <c r="I63" s="300">
        <v>0</v>
      </c>
      <c r="J63" s="300">
        <f t="shared" ref="J63:J64" si="90">SUM(G63:I63)</f>
        <v>1.4335593146533012</v>
      </c>
      <c r="K63" s="300"/>
      <c r="L63" s="300">
        <v>1.3118354430404771</v>
      </c>
      <c r="M63" s="300">
        <v>2.9335443038004047E-2</v>
      </c>
      <c r="N63" s="300">
        <v>0.23525316455456396</v>
      </c>
      <c r="O63" s="300">
        <f t="shared" ref="O63:O64" si="91">SUM(L63:N63)</f>
        <v>1.5764240506330449</v>
      </c>
      <c r="P63" s="300"/>
      <c r="Q63" s="300">
        <v>1.368751740134988</v>
      </c>
      <c r="R63" s="300">
        <v>3.1280742459474549E-2</v>
      </c>
      <c r="S63" s="300">
        <v>0.23825986078364958</v>
      </c>
      <c r="T63" s="300">
        <f t="shared" ref="T63:T64" si="92">SUM(Q63:S63)</f>
        <v>1.638292343378112</v>
      </c>
      <c r="U63" s="300"/>
      <c r="V63" s="300">
        <v>1.4470453232793521</v>
      </c>
      <c r="W63" s="300">
        <v>3.3226867545471661E-2</v>
      </c>
      <c r="X63" s="300">
        <v>0.23655091022861094</v>
      </c>
      <c r="Y63" s="300">
        <f t="shared" ref="Y63:Y64" si="93">SUM(V63:X63)</f>
        <v>1.7168231010534347</v>
      </c>
    </row>
    <row r="64" spans="1:25" x14ac:dyDescent="0.2">
      <c r="A64" s="264" t="s">
        <v>363</v>
      </c>
      <c r="B64" s="301">
        <f>SUM(B62:B63)</f>
        <v>1.4934165769637213</v>
      </c>
      <c r="C64" s="301">
        <f t="shared" ref="C64" si="94">SUM(C62:C63)</f>
        <v>0.21458342303627748</v>
      </c>
      <c r="D64" s="301">
        <f t="shared" ref="D64" si="95">SUM(D62:D63)</f>
        <v>0</v>
      </c>
      <c r="E64" s="301">
        <f t="shared" si="89"/>
        <v>1.7079999999999989</v>
      </c>
      <c r="F64" s="301"/>
      <c r="G64" s="301">
        <f>SUM(G62:G63)</f>
        <v>1.8549941919549369</v>
      </c>
      <c r="H64" s="301">
        <f t="shared" ref="H64" si="96">SUM(H62:H63)</f>
        <v>0.27600580804506225</v>
      </c>
      <c r="I64" s="301">
        <f t="shared" ref="I64" si="97">SUM(I62:I63)</f>
        <v>0</v>
      </c>
      <c r="J64" s="301">
        <f t="shared" si="90"/>
        <v>2.1309999999999993</v>
      </c>
      <c r="K64" s="301"/>
      <c r="L64" s="301">
        <f>SUM(L62:L63)</f>
        <v>1.6561708860772559</v>
      </c>
      <c r="M64" s="301">
        <f t="shared" ref="M64" si="98">SUM(M62:M63)</f>
        <v>0.24579113924163482</v>
      </c>
      <c r="N64" s="301">
        <f t="shared" ref="N64" si="99">SUM(N62:N63)</f>
        <v>0.2580379746811079</v>
      </c>
      <c r="O64" s="301">
        <f t="shared" si="91"/>
        <v>2.1599999999999984</v>
      </c>
      <c r="P64" s="301"/>
      <c r="Q64" s="301">
        <f>SUM(Q62:Q63)</f>
        <v>1.7447053364292562</v>
      </c>
      <c r="R64" s="301">
        <f t="shared" ref="R64" si="100">SUM(R62:R63)</f>
        <v>0.26135498840191279</v>
      </c>
      <c r="S64" s="301">
        <f t="shared" ref="S64" si="101">SUM(S62:S63)</f>
        <v>0.26193967516883138</v>
      </c>
      <c r="T64" s="301">
        <f t="shared" si="92"/>
        <v>2.2680000000000002</v>
      </c>
      <c r="U64" s="301"/>
      <c r="V64" s="301">
        <f>SUM(V62:V63)</f>
        <v>1.8808236032639758</v>
      </c>
      <c r="W64" s="301">
        <f t="shared" ref="W64" si="102">SUM(W62:W63)</f>
        <v>0.28562912743604063</v>
      </c>
      <c r="X64" s="301">
        <f t="shared" ref="X64" si="103">SUM(X62:X63)</f>
        <v>0.26154726929998023</v>
      </c>
      <c r="Y64" s="301">
        <f t="shared" si="93"/>
        <v>2.4279999999999968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1.5595675836973188</v>
      </c>
      <c r="C71" s="300">
        <v>0.70652580198527748</v>
      </c>
      <c r="D71" s="300">
        <v>0.84323318059814134</v>
      </c>
      <c r="E71" s="300">
        <f>SUM(B71:D71)</f>
        <v>3.1093265662807377</v>
      </c>
      <c r="F71" s="300"/>
      <c r="G71" s="300">
        <v>1.5702611626845127</v>
      </c>
      <c r="H71" s="300">
        <v>0.87137481939384598</v>
      </c>
      <c r="I71" s="300">
        <v>0.2297792913652445</v>
      </c>
      <c r="J71" s="300">
        <f>SUM(G71:I71)</f>
        <v>2.6714152734436034</v>
      </c>
      <c r="K71" s="300"/>
      <c r="L71" s="300">
        <v>1.5816548204347254</v>
      </c>
      <c r="M71" s="300">
        <v>0.92814746111901303</v>
      </c>
      <c r="N71" s="300">
        <v>0.29226902723580883</v>
      </c>
      <c r="O71" s="300">
        <f>SUM(L71:N71)</f>
        <v>2.802071308789547</v>
      </c>
      <c r="P71" s="300"/>
      <c r="Q71" s="300">
        <v>1.5445185019949159</v>
      </c>
      <c r="R71" s="300">
        <v>0.91244446444426086</v>
      </c>
      <c r="S71" s="300">
        <v>0.28688345669760018</v>
      </c>
      <c r="T71" s="300">
        <f>SUM(Q71:S71)</f>
        <v>2.7438464231367767</v>
      </c>
      <c r="U71" s="300"/>
      <c r="V71" s="300">
        <v>1.5653845528946577</v>
      </c>
      <c r="W71" s="300">
        <v>0.93476175124373451</v>
      </c>
      <c r="X71" s="300">
        <v>0.29886306986201133</v>
      </c>
      <c r="Y71" s="300">
        <f>SUM(V71:X71)</f>
        <v>2.7990093740004034</v>
      </c>
    </row>
    <row r="72" spans="1:25" x14ac:dyDescent="0.2">
      <c r="A72" s="260" t="s">
        <v>364</v>
      </c>
      <c r="B72" s="300">
        <v>12.449873535364199</v>
      </c>
      <c r="C72" s="300">
        <v>0.46069773552235671</v>
      </c>
      <c r="D72" s="300">
        <v>4.5141021628326969</v>
      </c>
      <c r="E72" s="300">
        <f t="shared" ref="E72:E73" si="104">SUM(B72:D72)</f>
        <v>17.424673433719253</v>
      </c>
      <c r="F72" s="300"/>
      <c r="G72" s="300">
        <v>11.853654489093959</v>
      </c>
      <c r="H72" s="300">
        <v>0.52331771585680154</v>
      </c>
      <c r="I72" s="300">
        <v>7.3366125216056499</v>
      </c>
      <c r="J72" s="300">
        <f t="shared" ref="J72:J73" si="105">SUM(G72:I72)</f>
        <v>19.713584726556412</v>
      </c>
      <c r="K72" s="300"/>
      <c r="L72" s="300">
        <v>11.809524376991243</v>
      </c>
      <c r="M72" s="300">
        <v>0.56690912903334045</v>
      </c>
      <c r="N72" s="300">
        <v>6.212495185185877</v>
      </c>
      <c r="O72" s="300">
        <f t="shared" ref="O72:O73" si="106">SUM(L72:N72)</f>
        <v>18.588928691210462</v>
      </c>
      <c r="P72" s="300"/>
      <c r="Q72" s="300">
        <v>11.337634208349586</v>
      </c>
      <c r="R72" s="300">
        <v>0.56198143084008589</v>
      </c>
      <c r="S72" s="300">
        <v>6.1005379376735549</v>
      </c>
      <c r="T72" s="300">
        <f t="shared" ref="T72:T73" si="107">SUM(Q72:S72)</f>
        <v>18.000153576863227</v>
      </c>
      <c r="U72" s="300"/>
      <c r="V72" s="300">
        <v>10.977554005282256</v>
      </c>
      <c r="W72" s="300">
        <v>0.58189850051588055</v>
      </c>
      <c r="X72" s="300">
        <v>6.2345381202014503</v>
      </c>
      <c r="Y72" s="300">
        <f t="shared" ref="Y72:Y73" si="108">SUM(V72:X72)</f>
        <v>17.793990625999587</v>
      </c>
    </row>
    <row r="73" spans="1:25" x14ac:dyDescent="0.2">
      <c r="A73" s="264" t="s">
        <v>363</v>
      </c>
      <c r="B73" s="301">
        <f>SUM(B71:B72)</f>
        <v>14.009441119061519</v>
      </c>
      <c r="C73" s="301">
        <f t="shared" ref="C73" si="109">SUM(C71:C72)</f>
        <v>1.1672235375076343</v>
      </c>
      <c r="D73" s="301">
        <f t="shared" ref="D73" si="110">SUM(D71:D72)</f>
        <v>5.3573353434308384</v>
      </c>
      <c r="E73" s="301">
        <f t="shared" si="104"/>
        <v>20.533999999999992</v>
      </c>
      <c r="F73" s="301"/>
      <c r="G73" s="301">
        <f>SUM(G71:G72)</f>
        <v>13.423915651778472</v>
      </c>
      <c r="H73" s="301">
        <f t="shared" ref="H73" si="111">SUM(H71:H72)</f>
        <v>1.3946925352506474</v>
      </c>
      <c r="I73" s="301">
        <f t="shared" ref="I73" si="112">SUM(I71:I72)</f>
        <v>7.5663918129708945</v>
      </c>
      <c r="J73" s="301">
        <f t="shared" si="105"/>
        <v>22.385000000000016</v>
      </c>
      <c r="K73" s="301"/>
      <c r="L73" s="301">
        <f>SUM(L71:L72)</f>
        <v>13.391179197425968</v>
      </c>
      <c r="M73" s="301">
        <f t="shared" ref="M73" si="113">SUM(M71:M72)</f>
        <v>1.4950565901523536</v>
      </c>
      <c r="N73" s="301">
        <f t="shared" ref="N73" si="114">SUM(N71:N72)</f>
        <v>6.5047642124216853</v>
      </c>
      <c r="O73" s="301">
        <f t="shared" si="106"/>
        <v>21.391000000000005</v>
      </c>
      <c r="P73" s="301"/>
      <c r="Q73" s="301">
        <f>SUM(Q71:Q72)</f>
        <v>12.882152710344503</v>
      </c>
      <c r="R73" s="301">
        <f t="shared" ref="R73" si="115">SUM(R71:R72)</f>
        <v>1.4744258952843468</v>
      </c>
      <c r="S73" s="301">
        <f t="shared" ref="S73" si="116">SUM(S71:S72)</f>
        <v>6.3874213943711551</v>
      </c>
      <c r="T73" s="301">
        <f t="shared" si="107"/>
        <v>20.744000000000003</v>
      </c>
      <c r="U73" s="301"/>
      <c r="V73" s="301">
        <f>SUM(V71:V72)</f>
        <v>12.542938558176914</v>
      </c>
      <c r="W73" s="301">
        <f t="shared" ref="W73" si="117">SUM(W71:W72)</f>
        <v>1.5166602517596151</v>
      </c>
      <c r="X73" s="301">
        <f t="shared" ref="X73" si="118">SUM(X71:X72)</f>
        <v>6.5334011900634614</v>
      </c>
      <c r="Y73" s="301">
        <f t="shared" si="108"/>
        <v>20.592999999999989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10.667118845437175</v>
      </c>
      <c r="C80" s="300">
        <v>16.354869894208353</v>
      </c>
      <c r="D80" s="300">
        <v>1.5978402065622388</v>
      </c>
      <c r="E80" s="300">
        <f>SUM(B80:D80)</f>
        <v>28.619828946207768</v>
      </c>
      <c r="F80" s="300"/>
      <c r="G80" s="300">
        <v>9.675164356089633</v>
      </c>
      <c r="H80" s="300">
        <v>15.190835538227557</v>
      </c>
      <c r="I80" s="300">
        <v>1.8129440134393613</v>
      </c>
      <c r="J80" s="300">
        <f>SUM(G80:I80)</f>
        <v>26.678943907756551</v>
      </c>
      <c r="K80" s="300"/>
      <c r="L80" s="300">
        <v>10.13255666074153</v>
      </c>
      <c r="M80" s="300">
        <v>16.042095172562991</v>
      </c>
      <c r="N80" s="300">
        <v>1.2510461899193976</v>
      </c>
      <c r="O80" s="300">
        <f>SUM(L80:N80)</f>
        <v>27.425698023223919</v>
      </c>
      <c r="P80" s="300"/>
      <c r="Q80" s="300">
        <v>10.382404031091403</v>
      </c>
      <c r="R80" s="300">
        <v>15.296844747966567</v>
      </c>
      <c r="S80" s="300">
        <v>1.2825843742979932</v>
      </c>
      <c r="T80" s="300">
        <f>SUM(Q80:S80)</f>
        <v>26.961833153355965</v>
      </c>
      <c r="U80" s="300"/>
      <c r="V80" s="300">
        <v>11.079245615696557</v>
      </c>
      <c r="W80" s="300">
        <v>14.178098828949066</v>
      </c>
      <c r="X80" s="300">
        <v>1.3739485851743538</v>
      </c>
      <c r="Y80" s="300">
        <f>SUM(V80:X80)</f>
        <v>26.631293029819979</v>
      </c>
    </row>
    <row r="81" spans="1:25" x14ac:dyDescent="0.2">
      <c r="A81" s="260" t="s">
        <v>364</v>
      </c>
      <c r="B81" s="300">
        <v>15.150045551270315</v>
      </c>
      <c r="C81" s="300">
        <v>7.9599237376680856</v>
      </c>
      <c r="D81" s="300">
        <v>3.9152017648538084</v>
      </c>
      <c r="E81" s="300">
        <f t="shared" ref="E81:E82" si="119">SUM(B81:D81)</f>
        <v>27.02517105379221</v>
      </c>
      <c r="F81" s="300"/>
      <c r="G81" s="300">
        <v>19.733867674446664</v>
      </c>
      <c r="H81" s="300">
        <v>6.3244523997441453</v>
      </c>
      <c r="I81" s="300">
        <v>3.2167360180526194</v>
      </c>
      <c r="J81" s="300">
        <f t="shared" ref="J81:J82" si="120">SUM(G81:I81)</f>
        <v>29.275056092243428</v>
      </c>
      <c r="K81" s="300"/>
      <c r="L81" s="300">
        <v>18.875134815445968</v>
      </c>
      <c r="M81" s="300">
        <v>7.0822714377331311</v>
      </c>
      <c r="N81" s="300">
        <v>2.4748957235970006</v>
      </c>
      <c r="O81" s="300">
        <f t="shared" ref="O81:O82" si="121">SUM(L81:N81)</f>
        <v>28.432301976776099</v>
      </c>
      <c r="P81" s="300"/>
      <c r="Q81" s="300">
        <v>19.098662383780006</v>
      </c>
      <c r="R81" s="300">
        <v>7.0222232741972954</v>
      </c>
      <c r="S81" s="300">
        <v>2.4952811886667079</v>
      </c>
      <c r="T81" s="300">
        <f t="shared" ref="T81:T82" si="122">SUM(Q81:S81)</f>
        <v>28.61616684664401</v>
      </c>
      <c r="U81" s="300"/>
      <c r="V81" s="300">
        <v>19.713946149608699</v>
      </c>
      <c r="W81" s="300">
        <v>7.0512945544982202</v>
      </c>
      <c r="X81" s="300">
        <v>2.5584662660731268</v>
      </c>
      <c r="Y81" s="300">
        <f t="shared" ref="Y81:Y82" si="123">SUM(V81:X81)</f>
        <v>29.323706970180044</v>
      </c>
    </row>
    <row r="82" spans="1:25" x14ac:dyDescent="0.2">
      <c r="A82" s="264" t="s">
        <v>363</v>
      </c>
      <c r="B82" s="301">
        <f>SUM(B80:B81)</f>
        <v>25.81716439670749</v>
      </c>
      <c r="C82" s="301">
        <f t="shared" ref="C82" si="124">SUM(C80:C81)</f>
        <v>24.314793631876437</v>
      </c>
      <c r="D82" s="301">
        <f t="shared" ref="D82" si="125">SUM(D80:D81)</f>
        <v>5.5130419714160475</v>
      </c>
      <c r="E82" s="301">
        <f t="shared" si="119"/>
        <v>55.644999999999968</v>
      </c>
      <c r="F82" s="301"/>
      <c r="G82" s="301">
        <f>SUM(G80:G81)</f>
        <v>29.409032030536295</v>
      </c>
      <c r="H82" s="301">
        <f t="shared" ref="H82" si="126">SUM(H80:H81)</f>
        <v>21.515287937971703</v>
      </c>
      <c r="I82" s="301">
        <f t="shared" ref="I82" si="127">SUM(I80:I81)</f>
        <v>5.0296800314919805</v>
      </c>
      <c r="J82" s="301">
        <f t="shared" si="120"/>
        <v>55.953999999999979</v>
      </c>
      <c r="K82" s="301"/>
      <c r="L82" s="301">
        <f>SUM(L80:L81)</f>
        <v>29.007691476187496</v>
      </c>
      <c r="M82" s="301">
        <f t="shared" ref="M82" si="128">SUM(M80:M81)</f>
        <v>23.124366610296121</v>
      </c>
      <c r="N82" s="301">
        <f t="shared" ref="N82" si="129">SUM(N80:N81)</f>
        <v>3.7259419135163983</v>
      </c>
      <c r="O82" s="301">
        <f t="shared" si="121"/>
        <v>55.858000000000018</v>
      </c>
      <c r="P82" s="301"/>
      <c r="Q82" s="301">
        <f>SUM(Q80:Q81)</f>
        <v>29.481066414871407</v>
      </c>
      <c r="R82" s="301">
        <f t="shared" ref="R82" si="130">SUM(R80:R81)</f>
        <v>22.319068022163862</v>
      </c>
      <c r="S82" s="301">
        <f t="shared" ref="S82" si="131">SUM(S80:S81)</f>
        <v>3.7778655629647009</v>
      </c>
      <c r="T82" s="301">
        <f t="shared" si="122"/>
        <v>55.577999999999967</v>
      </c>
      <c r="U82" s="301"/>
      <c r="V82" s="301">
        <f>SUM(V80:V81)</f>
        <v>30.793191765305256</v>
      </c>
      <c r="W82" s="301">
        <f t="shared" ref="W82" si="132">SUM(W80:W81)</f>
        <v>21.229393383447288</v>
      </c>
      <c r="X82" s="301">
        <f t="shared" ref="X82" si="133">SUM(X80:X81)</f>
        <v>3.9324148512474806</v>
      </c>
      <c r="Y82" s="301">
        <f t="shared" si="123"/>
        <v>55.95500000000002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1.5889559658877501</v>
      </c>
      <c r="C89" s="300">
        <v>1.2382705966038001</v>
      </c>
      <c r="D89" s="300">
        <v>0.16168323863858597</v>
      </c>
      <c r="E89" s="300">
        <f>SUM(B89:D89)</f>
        <v>2.988909801130136</v>
      </c>
      <c r="F89" s="300"/>
      <c r="G89" s="300">
        <v>1.788409569897037</v>
      </c>
      <c r="H89" s="300">
        <v>1.2957606514495521</v>
      </c>
      <c r="I89" s="300">
        <v>0.21674340745566822</v>
      </c>
      <c r="J89" s="300">
        <f>SUM(G89:I89)</f>
        <v>3.3009136288022578</v>
      </c>
      <c r="K89" s="300"/>
      <c r="L89" s="300">
        <v>1.9678188008148483</v>
      </c>
      <c r="M89" s="300">
        <v>1.3333603686163642</v>
      </c>
      <c r="N89" s="300">
        <v>0.88198620134701311</v>
      </c>
      <c r="O89" s="300">
        <f>SUM(L89:N89)</f>
        <v>4.1831653707782257</v>
      </c>
      <c r="P89" s="300"/>
      <c r="Q89" s="300">
        <v>2.1791199287898584</v>
      </c>
      <c r="R89" s="300">
        <v>1.4930543612287273</v>
      </c>
      <c r="S89" s="300">
        <v>0.93847542792817362</v>
      </c>
      <c r="T89" s="300">
        <f>SUM(Q89:S89)</f>
        <v>4.6106497179467594</v>
      </c>
      <c r="U89" s="300"/>
      <c r="V89" s="300">
        <v>2.2929533096168053</v>
      </c>
      <c r="W89" s="300">
        <v>1.626569886581245</v>
      </c>
      <c r="X89" s="300">
        <v>0.9450477572592102</v>
      </c>
      <c r="Y89" s="300">
        <f>SUM(V89:X89)</f>
        <v>4.8645709534572603</v>
      </c>
    </row>
    <row r="90" spans="1:25" x14ac:dyDescent="0.2">
      <c r="A90" s="260" t="s">
        <v>364</v>
      </c>
      <c r="B90" s="300">
        <v>8.3085671164666977</v>
      </c>
      <c r="C90" s="300">
        <v>1.0930344460335504</v>
      </c>
      <c r="D90" s="300">
        <v>1.7394886363695943</v>
      </c>
      <c r="E90" s="300">
        <f t="shared" ref="E90:E91" si="134">SUM(B90:D90)</f>
        <v>11.141090198869843</v>
      </c>
      <c r="F90" s="300"/>
      <c r="G90" s="300">
        <v>9.2820917159510667</v>
      </c>
      <c r="H90" s="300">
        <v>1.179648111760071</v>
      </c>
      <c r="I90" s="300">
        <v>2.6863465434865819</v>
      </c>
      <c r="J90" s="300">
        <f t="shared" ref="J90:J91" si="135">SUM(G90:I90)</f>
        <v>13.148086371197721</v>
      </c>
      <c r="K90" s="300"/>
      <c r="L90" s="300">
        <v>8.8489829276660235</v>
      </c>
      <c r="M90" s="300">
        <v>1.2562438740934911</v>
      </c>
      <c r="N90" s="300">
        <v>2.1846078274622429</v>
      </c>
      <c r="O90" s="300">
        <f t="shared" ref="O90:O91" si="136">SUM(L90:N90)</f>
        <v>12.289834629221756</v>
      </c>
      <c r="P90" s="300"/>
      <c r="Q90" s="300">
        <v>9.3172040630517063</v>
      </c>
      <c r="R90" s="300">
        <v>1.3334912996640562</v>
      </c>
      <c r="S90" s="300">
        <v>2.3756549193374679</v>
      </c>
      <c r="T90" s="300">
        <f t="shared" ref="T90:T91" si="137">SUM(Q90:S90)</f>
        <v>13.02635028205323</v>
      </c>
      <c r="U90" s="300"/>
      <c r="V90" s="300">
        <v>9.1011659421256876</v>
      </c>
      <c r="W90" s="300">
        <v>1.381827468246265</v>
      </c>
      <c r="X90" s="300">
        <v>2.5214356361707804</v>
      </c>
      <c r="Y90" s="300">
        <f t="shared" ref="Y90:Y91" si="138">SUM(V90:X90)</f>
        <v>13.004429046542732</v>
      </c>
    </row>
    <row r="91" spans="1:25" x14ac:dyDescent="0.2">
      <c r="A91" s="264" t="s">
        <v>363</v>
      </c>
      <c r="B91" s="301">
        <f>SUM(B89:B90)</f>
        <v>9.8975230823544482</v>
      </c>
      <c r="C91" s="301">
        <f t="shared" ref="C91" si="139">SUM(C89:C90)</f>
        <v>2.3313050426373505</v>
      </c>
      <c r="D91" s="301">
        <f t="shared" ref="D91" si="140">SUM(D89:D90)</f>
        <v>1.9011718750081803</v>
      </c>
      <c r="E91" s="301">
        <f t="shared" si="134"/>
        <v>14.129999999999978</v>
      </c>
      <c r="F91" s="301"/>
      <c r="G91" s="301">
        <f>SUM(G89:G90)</f>
        <v>11.070501285848104</v>
      </c>
      <c r="H91" s="301">
        <f t="shared" ref="H91" si="141">SUM(H89:H90)</f>
        <v>2.4754087632096233</v>
      </c>
      <c r="I91" s="301">
        <f t="shared" ref="I91" si="142">SUM(I89:I90)</f>
        <v>2.9030899509422499</v>
      </c>
      <c r="J91" s="301">
        <f t="shared" si="135"/>
        <v>16.448999999999977</v>
      </c>
      <c r="K91" s="301"/>
      <c r="L91" s="301">
        <f>SUM(L89:L90)</f>
        <v>10.816801728480872</v>
      </c>
      <c r="M91" s="301">
        <f t="shared" ref="M91" si="143">SUM(M89:M90)</f>
        <v>2.5896042427098553</v>
      </c>
      <c r="N91" s="301">
        <f t="shared" ref="N91" si="144">SUM(N89:N90)</f>
        <v>3.0665940288092561</v>
      </c>
      <c r="O91" s="301">
        <f t="shared" si="136"/>
        <v>16.472999999999985</v>
      </c>
      <c r="P91" s="301"/>
      <c r="Q91" s="301">
        <f>SUM(Q89:Q90)</f>
        <v>11.496323991841564</v>
      </c>
      <c r="R91" s="301">
        <f t="shared" ref="R91" si="145">SUM(R89:R90)</f>
        <v>2.8265456608927835</v>
      </c>
      <c r="S91" s="301">
        <f t="shared" ref="S91" si="146">SUM(S89:S90)</f>
        <v>3.3141303472656416</v>
      </c>
      <c r="T91" s="301">
        <f t="shared" si="137"/>
        <v>17.63699999999999</v>
      </c>
      <c r="U91" s="301"/>
      <c r="V91" s="301">
        <f>SUM(V89:V90)</f>
        <v>11.394119251742493</v>
      </c>
      <c r="W91" s="301">
        <f t="shared" ref="W91" si="147">SUM(W89:W90)</f>
        <v>3.00839735482751</v>
      </c>
      <c r="X91" s="301">
        <f t="shared" ref="X91" si="148">SUM(X89:X90)</f>
        <v>3.4664833934299906</v>
      </c>
      <c r="Y91" s="301">
        <f t="shared" si="138"/>
        <v>17.868999999999993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4.8623828934888076</v>
      </c>
      <c r="C98" s="300">
        <v>13.499929498981741</v>
      </c>
      <c r="D98" s="300">
        <v>1.5754773139890603</v>
      </c>
      <c r="E98" s="300">
        <f>SUM(B98:D98)</f>
        <v>19.937789706459611</v>
      </c>
      <c r="F98" s="300"/>
      <c r="G98" s="300">
        <v>7.2952320799512735</v>
      </c>
      <c r="H98" s="300">
        <v>12.033279286049998</v>
      </c>
      <c r="I98" s="300">
        <v>2.1782788817581151</v>
      </c>
      <c r="J98" s="300">
        <f>SUM(G98:I98)</f>
        <v>21.506790247759387</v>
      </c>
      <c r="K98" s="300"/>
      <c r="L98" s="300">
        <v>8.0585558712265506</v>
      </c>
      <c r="M98" s="300">
        <v>12.730108685521659</v>
      </c>
      <c r="N98" s="300">
        <v>1.7707102656379761</v>
      </c>
      <c r="O98" s="300">
        <f>SUM(L98:N98)</f>
        <v>22.559374822386186</v>
      </c>
      <c r="P98" s="300"/>
      <c r="Q98" s="300">
        <v>8.3404315991303903</v>
      </c>
      <c r="R98" s="300">
        <v>13.137609532938171</v>
      </c>
      <c r="S98" s="300">
        <v>1.8313781594108876</v>
      </c>
      <c r="T98" s="300">
        <f>SUM(Q98:S98)</f>
        <v>23.30941929147945</v>
      </c>
      <c r="U98" s="300"/>
      <c r="V98" s="300">
        <v>10.269990013181918</v>
      </c>
      <c r="W98" s="300">
        <v>15.928212187899058</v>
      </c>
      <c r="X98" s="300">
        <v>2.2685907851159479</v>
      </c>
      <c r="Y98" s="300">
        <f>SUM(V98:X98)</f>
        <v>28.466792986196921</v>
      </c>
    </row>
    <row r="99" spans="1:25" x14ac:dyDescent="0.2">
      <c r="A99" s="260" t="s">
        <v>364</v>
      </c>
      <c r="B99" s="300">
        <v>6.6549932987851417</v>
      </c>
      <c r="C99" s="300">
        <v>5.2057561543210671</v>
      </c>
      <c r="D99" s="300">
        <v>1.5894608404341803</v>
      </c>
      <c r="E99" s="300">
        <f t="shared" ref="E99:E100" si="149">SUM(B99:D99)</f>
        <v>13.450210293540389</v>
      </c>
      <c r="F99" s="300"/>
      <c r="G99" s="300">
        <v>8.1951338122034603</v>
      </c>
      <c r="H99" s="300">
        <v>8.7871744255787849</v>
      </c>
      <c r="I99" s="300">
        <v>3.0489015144583682</v>
      </c>
      <c r="J99" s="300">
        <f t="shared" ref="J99:J100" si="150">SUM(G99:I99)</f>
        <v>20.031209752240613</v>
      </c>
      <c r="K99" s="300"/>
      <c r="L99" s="300">
        <v>8.116250312181851</v>
      </c>
      <c r="M99" s="300">
        <v>7.7755985768282603</v>
      </c>
      <c r="N99" s="300">
        <v>0.95577628860371933</v>
      </c>
      <c r="O99" s="300">
        <f t="shared" ref="O99:O100" si="151">SUM(L99:N99)</f>
        <v>16.847625177613832</v>
      </c>
      <c r="P99" s="300"/>
      <c r="Q99" s="300">
        <v>8.4454232155368718</v>
      </c>
      <c r="R99" s="300">
        <v>8.0348462430316268</v>
      </c>
      <c r="S99" s="300">
        <v>0.98931124995204667</v>
      </c>
      <c r="T99" s="300">
        <f t="shared" ref="T99:T100" si="152">SUM(Q99:S99)</f>
        <v>17.469580708520546</v>
      </c>
      <c r="U99" s="300"/>
      <c r="V99" s="300">
        <v>10.498691282484621</v>
      </c>
      <c r="W99" s="300">
        <v>9.7510313367762578</v>
      </c>
      <c r="X99" s="300">
        <v>1.2234843945422191</v>
      </c>
      <c r="Y99" s="300">
        <f t="shared" ref="Y99:Y100" si="153">SUM(V99:X99)</f>
        <v>21.473207013803098</v>
      </c>
    </row>
    <row r="100" spans="1:25" x14ac:dyDescent="0.2">
      <c r="A100" s="264" t="s">
        <v>363</v>
      </c>
      <c r="B100" s="301">
        <f>SUM(B98:B99)</f>
        <v>11.51737619227395</v>
      </c>
      <c r="C100" s="301">
        <f t="shared" ref="C100" si="154">SUM(C98:C99)</f>
        <v>18.705685653302808</v>
      </c>
      <c r="D100" s="301">
        <f t="shared" ref="D100" si="155">SUM(D98:D99)</f>
        <v>3.1649381544232407</v>
      </c>
      <c r="E100" s="301">
        <f t="shared" si="149"/>
        <v>33.387999999999998</v>
      </c>
      <c r="F100" s="301"/>
      <c r="G100" s="301">
        <f>SUM(G98:G99)</f>
        <v>15.490365892154735</v>
      </c>
      <c r="H100" s="301">
        <f t="shared" ref="H100" si="156">SUM(H98:H99)</f>
        <v>20.820453711628783</v>
      </c>
      <c r="I100" s="301">
        <f t="shared" ref="I100" si="157">SUM(I98:I99)</f>
        <v>5.2271803962164833</v>
      </c>
      <c r="J100" s="301">
        <f t="shared" si="150"/>
        <v>41.537999999999997</v>
      </c>
      <c r="K100" s="301"/>
      <c r="L100" s="301">
        <f>SUM(L98:L99)</f>
        <v>16.1748061834084</v>
      </c>
      <c r="M100" s="301">
        <f t="shared" ref="M100" si="158">SUM(M98:M99)</f>
        <v>20.505707262349919</v>
      </c>
      <c r="N100" s="301">
        <f t="shared" ref="N100" si="159">SUM(N98:N99)</f>
        <v>2.7264865542416956</v>
      </c>
      <c r="O100" s="301">
        <f t="shared" si="151"/>
        <v>39.407000000000018</v>
      </c>
      <c r="P100" s="301"/>
      <c r="Q100" s="301">
        <f>SUM(Q98:Q99)</f>
        <v>16.78585481466726</v>
      </c>
      <c r="R100" s="301">
        <f t="shared" ref="R100" si="160">SUM(R98:R99)</f>
        <v>21.172455775969798</v>
      </c>
      <c r="S100" s="301">
        <f t="shared" ref="S100" si="161">SUM(S98:S99)</f>
        <v>2.8206894093629344</v>
      </c>
      <c r="T100" s="301">
        <f t="shared" si="152"/>
        <v>40.778999999999989</v>
      </c>
      <c r="U100" s="301"/>
      <c r="V100" s="301">
        <f>SUM(V98:V99)</f>
        <v>20.768681295666539</v>
      </c>
      <c r="W100" s="301">
        <f t="shared" ref="W100" si="162">SUM(W98:W99)</f>
        <v>25.679243524675314</v>
      </c>
      <c r="X100" s="301">
        <f t="shared" ref="X100" si="163">SUM(X98:X99)</f>
        <v>3.4920751796581673</v>
      </c>
      <c r="Y100" s="301">
        <f t="shared" si="153"/>
        <v>49.940000000000019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0.728143130982977</v>
      </c>
      <c r="C107" s="300">
        <v>0.28605623003462322</v>
      </c>
      <c r="D107" s="300">
        <v>0.68753865815047521</v>
      </c>
      <c r="E107" s="300">
        <f>SUM(B107:D107)</f>
        <v>1.7017380191680755</v>
      </c>
      <c r="F107" s="300"/>
      <c r="G107" s="300">
        <v>0.66581539807129597</v>
      </c>
      <c r="H107" s="300">
        <v>0.43682108486458021</v>
      </c>
      <c r="I107" s="300">
        <v>0</v>
      </c>
      <c r="J107" s="300">
        <f>SUM(G107:I107)</f>
        <v>1.1026364829358761</v>
      </c>
      <c r="K107" s="300"/>
      <c r="L107" s="300">
        <v>0.54862327149964296</v>
      </c>
      <c r="M107" s="300">
        <v>0.250909499719769</v>
      </c>
      <c r="N107" s="300">
        <v>1.5266878021319152</v>
      </c>
      <c r="O107" s="300">
        <f>SUM(L107:N107)</f>
        <v>2.3262205733513275</v>
      </c>
      <c r="P107" s="300"/>
      <c r="Q107" s="300">
        <v>0.53921054438055405</v>
      </c>
      <c r="R107" s="300">
        <v>0.25005466606209176</v>
      </c>
      <c r="S107" s="300">
        <v>1.4872942588859357</v>
      </c>
      <c r="T107" s="300">
        <f>SUM(Q107:S107)</f>
        <v>2.2765594693285816</v>
      </c>
      <c r="U107" s="300"/>
      <c r="V107" s="300">
        <v>0.55753230527677644</v>
      </c>
      <c r="W107" s="300">
        <v>0.25684072490058812</v>
      </c>
      <c r="X107" s="300">
        <v>1.4600889239036963</v>
      </c>
      <c r="Y107" s="300">
        <f>SUM(V107:X107)</f>
        <v>2.2744619540810609</v>
      </c>
    </row>
    <row r="108" spans="1:25" x14ac:dyDescent="0.2">
      <c r="A108" s="260" t="s">
        <v>364</v>
      </c>
      <c r="B108" s="300">
        <v>1.0009686900888035</v>
      </c>
      <c r="C108" s="300">
        <v>0.32757316294204375</v>
      </c>
      <c r="D108" s="300">
        <v>0.53972012780108392</v>
      </c>
      <c r="E108" s="300">
        <f t="shared" ref="E108:E109" si="164">SUM(B108:D108)</f>
        <v>1.8682619808319312</v>
      </c>
      <c r="F108" s="300"/>
      <c r="G108" s="300">
        <v>1.3739658792617551</v>
      </c>
      <c r="H108" s="300">
        <v>0.34637795275992006</v>
      </c>
      <c r="I108" s="300">
        <v>1.5760196850424499</v>
      </c>
      <c r="J108" s="300">
        <f t="shared" ref="J108:J109" si="165">SUM(G108:I108)</f>
        <v>3.2963635170641252</v>
      </c>
      <c r="K108" s="300"/>
      <c r="L108" s="300">
        <v>1.3452609331069418</v>
      </c>
      <c r="M108" s="300">
        <v>0.32473479482939205</v>
      </c>
      <c r="N108" s="300">
        <v>0.29578369871233867</v>
      </c>
      <c r="O108" s="300">
        <f t="shared" ref="O108:O109" si="166">SUM(L108:N108)</f>
        <v>1.9657794266486728</v>
      </c>
      <c r="P108" s="300"/>
      <c r="Q108" s="300">
        <v>1.3168902104356299</v>
      </c>
      <c r="R108" s="300">
        <v>0.33453259378010686</v>
      </c>
      <c r="S108" s="300">
        <v>0.2930177264556813</v>
      </c>
      <c r="T108" s="300">
        <f t="shared" ref="T108:T109" si="167">SUM(Q108:S108)</f>
        <v>1.9444405306714181</v>
      </c>
      <c r="U108" s="300"/>
      <c r="V108" s="300">
        <v>1.3372101530723599</v>
      </c>
      <c r="W108" s="300">
        <v>0.36622692480596913</v>
      </c>
      <c r="X108" s="300">
        <v>0.30310096804060382</v>
      </c>
      <c r="Y108" s="300">
        <f t="shared" ref="Y108:Y109" si="168">SUM(V108:X108)</f>
        <v>2.0065380459189326</v>
      </c>
    </row>
    <row r="109" spans="1:25" x14ac:dyDescent="0.2">
      <c r="A109" s="264" t="s">
        <v>363</v>
      </c>
      <c r="B109" s="301">
        <f>SUM(B107:B108)</f>
        <v>1.7291118210717804</v>
      </c>
      <c r="C109" s="301">
        <f t="shared" ref="C109" si="169">SUM(C107:C108)</f>
        <v>0.61362939297666697</v>
      </c>
      <c r="D109" s="301">
        <f t="shared" ref="D109" si="170">SUM(D107:D108)</f>
        <v>1.2272587859515591</v>
      </c>
      <c r="E109" s="301">
        <f t="shared" si="164"/>
        <v>3.5700000000000065</v>
      </c>
      <c r="F109" s="301"/>
      <c r="G109" s="301">
        <f>SUM(G107:G108)</f>
        <v>2.0397812773330513</v>
      </c>
      <c r="H109" s="301">
        <f t="shared" ref="H109" si="171">SUM(H107:H108)</f>
        <v>0.78319903762450027</v>
      </c>
      <c r="I109" s="301">
        <f t="shared" ref="I109" si="172">SUM(I107:I108)</f>
        <v>1.5760196850424499</v>
      </c>
      <c r="J109" s="301">
        <f t="shared" si="165"/>
        <v>4.3990000000000009</v>
      </c>
      <c r="K109" s="301"/>
      <c r="L109" s="301">
        <f>SUM(L107:L108)</f>
        <v>1.8938842046065849</v>
      </c>
      <c r="M109" s="301">
        <f t="shared" ref="M109" si="173">SUM(M107:M108)</f>
        <v>0.57564429454916111</v>
      </c>
      <c r="N109" s="301">
        <f t="shared" ref="N109" si="174">SUM(N107:N108)</f>
        <v>1.8224715008442538</v>
      </c>
      <c r="O109" s="301">
        <f t="shared" si="166"/>
        <v>4.2919999999999998</v>
      </c>
      <c r="P109" s="301"/>
      <c r="Q109" s="301">
        <f>SUM(Q107:Q108)</f>
        <v>1.8561007548161839</v>
      </c>
      <c r="R109" s="301">
        <f t="shared" ref="R109" si="175">SUM(R107:R108)</f>
        <v>0.58458725984219861</v>
      </c>
      <c r="S109" s="301">
        <f t="shared" ref="S109" si="176">SUM(S107:S108)</f>
        <v>1.7803119853416169</v>
      </c>
      <c r="T109" s="301">
        <f t="shared" si="167"/>
        <v>4.2210000000000001</v>
      </c>
      <c r="U109" s="301"/>
      <c r="V109" s="301">
        <f>SUM(V107:V108)</f>
        <v>1.8947424583491363</v>
      </c>
      <c r="W109" s="301">
        <f t="shared" ref="W109" si="177">SUM(W107:W108)</f>
        <v>0.62306764970655726</v>
      </c>
      <c r="X109" s="301">
        <f t="shared" ref="X109" si="178">SUM(X107:X108)</f>
        <v>1.7631898919443001</v>
      </c>
      <c r="Y109" s="301">
        <f t="shared" si="168"/>
        <v>4.2809999999999935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3.0609879099459243</v>
      </c>
      <c r="C116" s="300">
        <v>1.3045197660214602</v>
      </c>
      <c r="D116" s="300">
        <v>0.42390951959491391</v>
      </c>
      <c r="E116" s="300">
        <f>SUM(B116:D116)</f>
        <v>4.7894171955622982</v>
      </c>
      <c r="F116" s="300"/>
      <c r="G116" s="300">
        <v>3.0859780510977708</v>
      </c>
      <c r="H116" s="300">
        <v>1.4844176746650561</v>
      </c>
      <c r="I116" s="300">
        <v>0</v>
      </c>
      <c r="J116" s="300">
        <f>SUM(G116:I116)</f>
        <v>4.5703957257628272</v>
      </c>
      <c r="K116" s="300"/>
      <c r="L116" s="300">
        <v>2.8850911481903414</v>
      </c>
      <c r="M116" s="300">
        <v>0.53299112856728936</v>
      </c>
      <c r="N116" s="300">
        <v>0.62272027478159486</v>
      </c>
      <c r="O116" s="300">
        <f>SUM(L116:N116)</f>
        <v>4.0408025515392252</v>
      </c>
      <c r="P116" s="300"/>
      <c r="Q116" s="300">
        <v>3.2501471413279508</v>
      </c>
      <c r="R116" s="300">
        <v>0.5789173678502938</v>
      </c>
      <c r="S116" s="300">
        <v>0.69663257818829627</v>
      </c>
      <c r="T116" s="300">
        <f>SUM(Q116:S116)</f>
        <v>4.5256970873665407</v>
      </c>
      <c r="U116" s="300"/>
      <c r="V116" s="300">
        <v>3.7764514973327743</v>
      </c>
      <c r="W116" s="300">
        <v>0.62280035192342231</v>
      </c>
      <c r="X116" s="300">
        <v>0.77834794224713699</v>
      </c>
      <c r="Y116" s="300">
        <f>SUM(V116:X116)</f>
        <v>5.1775997915033338</v>
      </c>
    </row>
    <row r="117" spans="1:25" x14ac:dyDescent="0.2">
      <c r="A117" s="260" t="s">
        <v>364</v>
      </c>
      <c r="B117" s="300">
        <v>7.4987312887387567</v>
      </c>
      <c r="C117" s="300">
        <v>0.65582414465939787</v>
      </c>
      <c r="D117" s="300">
        <v>0.46002737103956853</v>
      </c>
      <c r="E117" s="300">
        <f t="shared" ref="E117:E118" si="179">SUM(B117:D117)</f>
        <v>8.614582804437724</v>
      </c>
      <c r="F117" s="300"/>
      <c r="G117" s="300">
        <v>11.772231414754859</v>
      </c>
      <c r="H117" s="300">
        <v>0.72604070400067111</v>
      </c>
      <c r="I117" s="300">
        <v>0.88833215548166578</v>
      </c>
      <c r="J117" s="300">
        <f t="shared" ref="J117:J118" si="180">SUM(G117:I117)</f>
        <v>13.386604274237195</v>
      </c>
      <c r="K117" s="300"/>
      <c r="L117" s="300">
        <v>10.139991717342976</v>
      </c>
      <c r="M117" s="300">
        <v>0.74176094210547461</v>
      </c>
      <c r="N117" s="300">
        <v>0.31644478901235601</v>
      </c>
      <c r="O117" s="300">
        <f t="shared" ref="O117:O118" si="181">SUM(L117:N117)</f>
        <v>11.198197448460807</v>
      </c>
      <c r="P117" s="300"/>
      <c r="Q117" s="300">
        <v>11.082736138095639</v>
      </c>
      <c r="R117" s="300">
        <v>0.82340280473593541</v>
      </c>
      <c r="S117" s="300">
        <v>0.3561639698018717</v>
      </c>
      <c r="T117" s="300">
        <f t="shared" ref="T117:T118" si="182">SUM(Q117:S117)</f>
        <v>12.262302912633446</v>
      </c>
      <c r="U117" s="300"/>
      <c r="V117" s="300">
        <v>12.212010818172926</v>
      </c>
      <c r="W117" s="300">
        <v>0.92413568378165256</v>
      </c>
      <c r="X117" s="300">
        <v>0.4062537065421078</v>
      </c>
      <c r="Y117" s="300">
        <f t="shared" ref="Y117:Y118" si="183">SUM(V117:X117)</f>
        <v>13.542400208496687</v>
      </c>
    </row>
    <row r="118" spans="1:25" x14ac:dyDescent="0.2">
      <c r="A118" s="264" t="s">
        <v>363</v>
      </c>
      <c r="B118" s="301">
        <f>SUM(B116:B117)</f>
        <v>10.559719198684681</v>
      </c>
      <c r="C118" s="301">
        <f t="shared" ref="C118" si="184">SUM(C116:C117)</f>
        <v>1.9603439106808582</v>
      </c>
      <c r="D118" s="301">
        <f t="shared" ref="D118" si="185">SUM(D116:D117)</f>
        <v>0.88393689063448244</v>
      </c>
      <c r="E118" s="301">
        <f t="shared" si="179"/>
        <v>13.404000000000021</v>
      </c>
      <c r="F118" s="301"/>
      <c r="G118" s="301">
        <f>SUM(G116:G117)</f>
        <v>14.85820946585263</v>
      </c>
      <c r="H118" s="301">
        <f t="shared" ref="H118" si="186">SUM(H116:H117)</f>
        <v>2.2104583786657273</v>
      </c>
      <c r="I118" s="301">
        <f t="shared" ref="I118" si="187">SUM(I116:I117)</f>
        <v>0.88833215548166578</v>
      </c>
      <c r="J118" s="301">
        <f t="shared" si="180"/>
        <v>17.957000000000026</v>
      </c>
      <c r="K118" s="301"/>
      <c r="L118" s="301">
        <f>SUM(L116:L117)</f>
        <v>13.025082865533317</v>
      </c>
      <c r="M118" s="301">
        <f t="shared" ref="M118" si="188">SUM(M116:M117)</f>
        <v>1.274752070672764</v>
      </c>
      <c r="N118" s="301">
        <f t="shared" ref="N118" si="189">SUM(N116:N117)</f>
        <v>0.93916506379395082</v>
      </c>
      <c r="O118" s="301">
        <f t="shared" si="181"/>
        <v>15.239000000000033</v>
      </c>
      <c r="P118" s="301"/>
      <c r="Q118" s="301">
        <f>SUM(Q116:Q117)</f>
        <v>14.332883279423589</v>
      </c>
      <c r="R118" s="301">
        <f t="shared" ref="R118" si="190">SUM(R116:R117)</f>
        <v>1.4023201725862293</v>
      </c>
      <c r="S118" s="301">
        <f t="shared" ref="S118" si="191">SUM(S116:S117)</f>
        <v>1.052796547990168</v>
      </c>
      <c r="T118" s="301">
        <f t="shared" si="182"/>
        <v>16.787999999999986</v>
      </c>
      <c r="U118" s="301"/>
      <c r="V118" s="301">
        <f>SUM(V116:V117)</f>
        <v>15.9884623155057</v>
      </c>
      <c r="W118" s="301">
        <f t="shared" ref="W118" si="192">SUM(W116:W117)</f>
        <v>1.546936035705075</v>
      </c>
      <c r="X118" s="301">
        <f t="shared" ref="X118" si="193">SUM(X116:X117)</f>
        <v>1.1846016487892448</v>
      </c>
      <c r="Y118" s="301">
        <f t="shared" si="183"/>
        <v>18.720000000000017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3.3643127364288143</v>
      </c>
      <c r="C125" s="300">
        <v>1.3993694829894796</v>
      </c>
      <c r="D125" s="300">
        <v>0</v>
      </c>
      <c r="E125" s="300">
        <f>SUM(B125:D125)</f>
        <v>4.7636822194182944</v>
      </c>
      <c r="F125" s="300"/>
      <c r="G125" s="300">
        <v>3.6068652196569215</v>
      </c>
      <c r="H125" s="300">
        <v>1.2943206620345542</v>
      </c>
      <c r="I125" s="300">
        <v>0</v>
      </c>
      <c r="J125" s="300">
        <f>SUM(G125:I125)</f>
        <v>4.9011858816914753</v>
      </c>
      <c r="K125" s="300"/>
      <c r="L125" s="300">
        <v>3.3634209226696692</v>
      </c>
      <c r="M125" s="300">
        <v>1.2371500974763217</v>
      </c>
      <c r="N125" s="300">
        <v>0</v>
      </c>
      <c r="O125" s="300">
        <f>SUM(L125:N125)</f>
        <v>4.6005710201459911</v>
      </c>
      <c r="P125" s="300"/>
      <c r="Q125" s="300">
        <v>3.4892640964563939</v>
      </c>
      <c r="R125" s="300">
        <v>1.2697354012258077</v>
      </c>
      <c r="S125" s="300">
        <v>0</v>
      </c>
      <c r="T125" s="300">
        <f>SUM(Q125:S125)</f>
        <v>4.7589994976822014</v>
      </c>
      <c r="U125" s="300"/>
      <c r="V125" s="300">
        <v>3.4959692539497786</v>
      </c>
      <c r="W125" s="300">
        <v>1.2603222491378685</v>
      </c>
      <c r="X125" s="300">
        <v>0</v>
      </c>
      <c r="Y125" s="300">
        <f>SUM(V125:X125)</f>
        <v>4.7562915030876471</v>
      </c>
    </row>
    <row r="126" spans="1:25" x14ac:dyDescent="0.2">
      <c r="A126" s="260" t="s">
        <v>364</v>
      </c>
      <c r="B126" s="300">
        <v>3.7134930642965838</v>
      </c>
      <c r="C126" s="300">
        <v>0.12559899117347309</v>
      </c>
      <c r="D126" s="300">
        <v>1.2972257251116448</v>
      </c>
      <c r="E126" s="300">
        <f t="shared" ref="E126:E127" si="194">SUM(B126:D126)</f>
        <v>5.1363177805817015</v>
      </c>
      <c r="F126" s="300"/>
      <c r="G126" s="300">
        <v>4.03618257962939</v>
      </c>
      <c r="H126" s="300">
        <v>0.15209672613182557</v>
      </c>
      <c r="I126" s="300">
        <v>0.21353481254730625</v>
      </c>
      <c r="J126" s="300">
        <f t="shared" ref="J126:J127" si="195">SUM(G126:I126)</f>
        <v>4.4018141183085211</v>
      </c>
      <c r="K126" s="300"/>
      <c r="L126" s="300">
        <v>3.5853312540547981</v>
      </c>
      <c r="M126" s="300">
        <v>0.18381572449730543</v>
      </c>
      <c r="N126" s="300">
        <v>0.16828200130189094</v>
      </c>
      <c r="O126" s="300">
        <f t="shared" ref="O126:O127" si="196">SUM(L126:N126)</f>
        <v>3.9374289798539945</v>
      </c>
      <c r="P126" s="300"/>
      <c r="Q126" s="300">
        <v>3.7348874795788909</v>
      </c>
      <c r="R126" s="300">
        <v>0.19917418058279529</v>
      </c>
      <c r="S126" s="300">
        <v>0.1839388421561032</v>
      </c>
      <c r="T126" s="300">
        <f t="shared" ref="T126:T127" si="197">SUM(Q126:S126)</f>
        <v>4.1180005023177895</v>
      </c>
      <c r="U126" s="300"/>
      <c r="V126" s="300">
        <v>3.7548885453662542</v>
      </c>
      <c r="W126" s="300">
        <v>0.21421380231831283</v>
      </c>
      <c r="X126" s="300">
        <v>0.1926061492277846</v>
      </c>
      <c r="Y126" s="300">
        <f t="shared" ref="Y126:Y127" si="198">SUM(V126:X126)</f>
        <v>4.1617084969123512</v>
      </c>
    </row>
    <row r="127" spans="1:25" x14ac:dyDescent="0.2">
      <c r="A127" s="264" t="s">
        <v>363</v>
      </c>
      <c r="B127" s="301">
        <f>SUM(B125:B126)</f>
        <v>7.0778058007253986</v>
      </c>
      <c r="C127" s="301">
        <f t="shared" ref="C127" si="199">SUM(C125:C126)</f>
        <v>1.5249684741629528</v>
      </c>
      <c r="D127" s="301">
        <f t="shared" ref="D127" si="200">SUM(D125:D126)</f>
        <v>1.2972257251116448</v>
      </c>
      <c r="E127" s="301">
        <f t="shared" si="194"/>
        <v>9.899999999999995</v>
      </c>
      <c r="F127" s="301"/>
      <c r="G127" s="301">
        <f>SUM(G125:G126)</f>
        <v>7.6430477992863111</v>
      </c>
      <c r="H127" s="301">
        <f t="shared" ref="H127" si="201">SUM(H125:H126)</f>
        <v>1.4464173881663798</v>
      </c>
      <c r="I127" s="301">
        <f t="shared" ref="I127" si="202">SUM(I125:I126)</f>
        <v>0.21353481254730625</v>
      </c>
      <c r="J127" s="301">
        <f t="shared" si="195"/>
        <v>9.3029999999999973</v>
      </c>
      <c r="K127" s="301"/>
      <c r="L127" s="301">
        <f>SUM(L125:L126)</f>
        <v>6.9487521767244669</v>
      </c>
      <c r="M127" s="301">
        <f t="shared" ref="M127" si="203">SUM(M125:M126)</f>
        <v>1.4209658219736272</v>
      </c>
      <c r="N127" s="301">
        <f t="shared" ref="N127" si="204">SUM(N125:N126)</f>
        <v>0.16828200130189094</v>
      </c>
      <c r="O127" s="301">
        <f t="shared" si="196"/>
        <v>8.537999999999986</v>
      </c>
      <c r="P127" s="301"/>
      <c r="Q127" s="301">
        <f>SUM(Q125:Q126)</f>
        <v>7.2241515760352844</v>
      </c>
      <c r="R127" s="301">
        <f t="shared" ref="R127" si="205">SUM(R125:R126)</f>
        <v>1.4689095818086031</v>
      </c>
      <c r="S127" s="301">
        <f t="shared" ref="S127" si="206">SUM(S125:S126)</f>
        <v>0.1839388421561032</v>
      </c>
      <c r="T127" s="301">
        <f t="shared" si="197"/>
        <v>8.87699999999999</v>
      </c>
      <c r="U127" s="301"/>
      <c r="V127" s="301">
        <f>SUM(V125:V126)</f>
        <v>7.2508577993160328</v>
      </c>
      <c r="W127" s="301">
        <f t="shared" ref="W127" si="207">SUM(W125:W126)</f>
        <v>1.4745360514561814</v>
      </c>
      <c r="X127" s="301">
        <f t="shared" ref="X127" si="208">SUM(X125:X126)</f>
        <v>0.1926061492277846</v>
      </c>
      <c r="Y127" s="301">
        <f t="shared" si="198"/>
        <v>8.9179999999999993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1.773342305496606</v>
      </c>
      <c r="C134" s="300">
        <v>1.1231043725352039</v>
      </c>
      <c r="D134" s="300">
        <v>0.20345553662963897</v>
      </c>
      <c r="E134" s="300">
        <f>SUM(B134:D134)</f>
        <v>3.0999022146614488</v>
      </c>
      <c r="F134" s="300"/>
      <c r="G134" s="300">
        <v>2.8898653054963144</v>
      </c>
      <c r="H134" s="300">
        <v>1.2392072561780438</v>
      </c>
      <c r="I134" s="300">
        <v>0.41104622014210013</v>
      </c>
      <c r="J134" s="300">
        <f>SUM(G134:I134)</f>
        <v>4.5401187818164583</v>
      </c>
      <c r="K134" s="300"/>
      <c r="L134" s="300">
        <v>2.2953072036065829</v>
      </c>
      <c r="M134" s="300">
        <v>1.1911068698324894</v>
      </c>
      <c r="N134" s="300">
        <v>0.60997017335577952</v>
      </c>
      <c r="O134" s="300">
        <f>SUM(L134:N134)</f>
        <v>4.0963842467948517</v>
      </c>
      <c r="P134" s="300"/>
      <c r="Q134" s="300">
        <v>2.3590100421331255</v>
      </c>
      <c r="R134" s="300">
        <v>1.1303589785375137</v>
      </c>
      <c r="S134" s="300">
        <v>0.61412244896915857</v>
      </c>
      <c r="T134" s="300">
        <f>SUM(Q134:S134)</f>
        <v>4.1034914696397982</v>
      </c>
      <c r="U134" s="300"/>
      <c r="V134" s="300">
        <v>2.8431567674935407</v>
      </c>
      <c r="W134" s="300">
        <v>1.1646520262551687</v>
      </c>
      <c r="X134" s="300">
        <v>0.69604420436560033</v>
      </c>
      <c r="Y134" s="300">
        <f>SUM(V134:X134)</f>
        <v>4.7038529981143098</v>
      </c>
    </row>
    <row r="135" spans="1:25" x14ac:dyDescent="0.2">
      <c r="A135" s="260" t="s">
        <v>364</v>
      </c>
      <c r="B135" s="300">
        <v>2.8822867688721443</v>
      </c>
      <c r="C135" s="300">
        <v>0.1237128904032182</v>
      </c>
      <c r="D135" s="300">
        <v>0.45609812606319122</v>
      </c>
      <c r="E135" s="300">
        <f t="shared" ref="E135:E136" si="209">SUM(B135:D135)</f>
        <v>3.4620977853385537</v>
      </c>
      <c r="F135" s="300"/>
      <c r="G135" s="300">
        <v>2.5876492361912087</v>
      </c>
      <c r="H135" s="300">
        <v>0.52513582060518682</v>
      </c>
      <c r="I135" s="300">
        <v>0.61009616138715772</v>
      </c>
      <c r="J135" s="300">
        <f t="shared" ref="J135:J136" si="210">SUM(G135:I135)</f>
        <v>3.7228812181835536</v>
      </c>
      <c r="K135" s="300"/>
      <c r="L135" s="300">
        <v>2.8488287391006888</v>
      </c>
      <c r="M135" s="300">
        <v>0.59738090879596339</v>
      </c>
      <c r="N135" s="300">
        <v>4.0610530849614793E-4</v>
      </c>
      <c r="O135" s="300">
        <f t="shared" ref="O135:O136" si="211">SUM(L135:N135)</f>
        <v>3.4466157532051485</v>
      </c>
      <c r="P135" s="300"/>
      <c r="Q135" s="300">
        <v>2.8248820321424644</v>
      </c>
      <c r="R135" s="300">
        <v>0.59422033257689788</v>
      </c>
      <c r="S135" s="300">
        <v>4.0616564084443427E-4</v>
      </c>
      <c r="T135" s="300">
        <f t="shared" ref="T135:T136" si="212">SUM(Q135:S135)</f>
        <v>3.4195085303602069</v>
      </c>
      <c r="U135" s="300"/>
      <c r="V135" s="300">
        <v>3.1780497711461724</v>
      </c>
      <c r="W135" s="300">
        <v>0.68069325847930762</v>
      </c>
      <c r="X135" s="300">
        <v>4.0397226021254357E-4</v>
      </c>
      <c r="Y135" s="300">
        <f t="shared" ref="Y135:Y136" si="213">SUM(V135:X135)</f>
        <v>3.8591470018856926</v>
      </c>
    </row>
    <row r="136" spans="1:25" x14ac:dyDescent="0.2">
      <c r="A136" s="264" t="s">
        <v>363</v>
      </c>
      <c r="B136" s="301">
        <f>SUM(B134:B135)</f>
        <v>4.6556290743687505</v>
      </c>
      <c r="C136" s="301">
        <f t="shared" ref="C136" si="214">SUM(C134:C135)</f>
        <v>1.2468172629384222</v>
      </c>
      <c r="D136" s="301">
        <f t="shared" ref="D136" si="215">SUM(D134:D135)</f>
        <v>0.65955366269283022</v>
      </c>
      <c r="E136" s="301">
        <f t="shared" si="209"/>
        <v>6.5620000000000029</v>
      </c>
      <c r="F136" s="301"/>
      <c r="G136" s="301">
        <f>SUM(G134:G135)</f>
        <v>5.4775145416875226</v>
      </c>
      <c r="H136" s="301">
        <f t="shared" ref="H136" si="216">SUM(H134:H135)</f>
        <v>1.7643430767832307</v>
      </c>
      <c r="I136" s="301">
        <f t="shared" ref="I136" si="217">SUM(I134:I135)</f>
        <v>1.0211423815292577</v>
      </c>
      <c r="J136" s="301">
        <f t="shared" si="210"/>
        <v>8.2630000000000106</v>
      </c>
      <c r="K136" s="301"/>
      <c r="L136" s="301">
        <f>SUM(L134:L135)</f>
        <v>5.1441359427072717</v>
      </c>
      <c r="M136" s="301">
        <f t="shared" ref="M136" si="218">SUM(M134:M135)</f>
        <v>1.7884877786284528</v>
      </c>
      <c r="N136" s="301">
        <f t="shared" ref="N136" si="219">SUM(N134:N135)</f>
        <v>0.61037627866427568</v>
      </c>
      <c r="O136" s="301">
        <f t="shared" si="211"/>
        <v>7.543000000000001</v>
      </c>
      <c r="P136" s="301"/>
      <c r="Q136" s="301">
        <f>SUM(Q134:Q135)</f>
        <v>5.1838920742755903</v>
      </c>
      <c r="R136" s="301">
        <f t="shared" ref="R136" si="220">SUM(R134:R135)</f>
        <v>1.7245793111144114</v>
      </c>
      <c r="S136" s="301">
        <f t="shared" ref="S136" si="221">SUM(S134:S135)</f>
        <v>0.61452861461000297</v>
      </c>
      <c r="T136" s="301">
        <f t="shared" si="212"/>
        <v>7.5230000000000041</v>
      </c>
      <c r="U136" s="301"/>
      <c r="V136" s="301">
        <f>SUM(V134:V135)</f>
        <v>6.0212065386397136</v>
      </c>
      <c r="W136" s="301">
        <f t="shared" ref="W136" si="222">SUM(W134:W135)</f>
        <v>1.8453452847344765</v>
      </c>
      <c r="X136" s="301">
        <f t="shared" ref="X136" si="223">SUM(X134:X135)</f>
        <v>0.69644817662581282</v>
      </c>
      <c r="Y136" s="301">
        <f t="shared" si="213"/>
        <v>8.5630000000000024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6.1490494324837446</v>
      </c>
      <c r="C143" s="300">
        <v>3.3059766527696679</v>
      </c>
      <c r="D143" s="300">
        <v>1.7531411788299158</v>
      </c>
      <c r="E143" s="300">
        <f>SUM(B143:D143)</f>
        <v>11.208167264083327</v>
      </c>
      <c r="F143" s="300"/>
      <c r="G143" s="300">
        <v>6.0019545801159744</v>
      </c>
      <c r="H143" s="300">
        <v>3.7397502932547999</v>
      </c>
      <c r="I143" s="300">
        <v>2.2473767300387704</v>
      </c>
      <c r="J143" s="300">
        <f>SUM(G143:I143)</f>
        <v>11.989081603409545</v>
      </c>
      <c r="K143" s="300"/>
      <c r="L143" s="300">
        <v>7.0691770662078017</v>
      </c>
      <c r="M143" s="300">
        <v>3.496978104067892</v>
      </c>
      <c r="N143" s="300">
        <v>0.65085837236393163</v>
      </c>
      <c r="O143" s="300">
        <f>SUM(L143:N143)</f>
        <v>11.217013542639625</v>
      </c>
      <c r="P143" s="300"/>
      <c r="Q143" s="300">
        <v>7.3784552855921515</v>
      </c>
      <c r="R143" s="300">
        <v>3.6779189051828292</v>
      </c>
      <c r="S143" s="300">
        <v>0.72891757780952071</v>
      </c>
      <c r="T143" s="300">
        <f>SUM(Q143:S143)</f>
        <v>11.785291768584502</v>
      </c>
      <c r="U143" s="300"/>
      <c r="V143" s="300">
        <v>7.8195426304023732</v>
      </c>
      <c r="W143" s="300">
        <v>3.8987301051786609</v>
      </c>
      <c r="X143" s="300">
        <v>0.84780719389262449</v>
      </c>
      <c r="Y143" s="300">
        <f>SUM(V143:X143)</f>
        <v>12.566079929473659</v>
      </c>
    </row>
    <row r="144" spans="1:25" x14ac:dyDescent="0.2">
      <c r="A144" s="260" t="s">
        <v>364</v>
      </c>
      <c r="B144" s="300">
        <v>14.662601403722265</v>
      </c>
      <c r="C144" s="300">
        <v>1.015329848677389</v>
      </c>
      <c r="D144" s="300">
        <v>3.0859014835170311</v>
      </c>
      <c r="E144" s="300">
        <f t="shared" ref="E144:E145" si="224">SUM(B144:D144)</f>
        <v>18.763832735916687</v>
      </c>
      <c r="F144" s="300"/>
      <c r="G144" s="300">
        <v>11.019279234021264</v>
      </c>
      <c r="H144" s="300">
        <v>1.0030641860236058</v>
      </c>
      <c r="I144" s="300">
        <v>3.322574976545587</v>
      </c>
      <c r="J144" s="300">
        <f t="shared" ref="J144:J145" si="225">SUM(G144:I144)</f>
        <v>15.344918396590456</v>
      </c>
      <c r="K144" s="300"/>
      <c r="L144" s="300">
        <v>11.897564358847861</v>
      </c>
      <c r="M144" s="300">
        <v>1.7570008859678077</v>
      </c>
      <c r="N144" s="300">
        <v>3.2804212125447134</v>
      </c>
      <c r="O144" s="300">
        <f t="shared" ref="O144:O145" si="226">SUM(L144:N144)</f>
        <v>16.934986457360381</v>
      </c>
      <c r="P144" s="300"/>
      <c r="Q144" s="300">
        <v>11.92456780023169</v>
      </c>
      <c r="R144" s="300">
        <v>1.8351898733990186</v>
      </c>
      <c r="S144" s="300">
        <v>3.4509505577847706</v>
      </c>
      <c r="T144" s="300">
        <f t="shared" ref="T144:T145" si="227">SUM(Q144:S144)</f>
        <v>17.210708231415481</v>
      </c>
      <c r="U144" s="300"/>
      <c r="V144" s="300">
        <v>12.146513950597708</v>
      </c>
      <c r="W144" s="300">
        <v>1.9767709130209026</v>
      </c>
      <c r="X144" s="300">
        <v>3.7106352069078046</v>
      </c>
      <c r="Y144" s="300">
        <f t="shared" ref="Y144:Y145" si="228">SUM(V144:X144)</f>
        <v>17.833920070526418</v>
      </c>
    </row>
    <row r="145" spans="1:25" x14ac:dyDescent="0.2">
      <c r="A145" s="264" t="s">
        <v>363</v>
      </c>
      <c r="B145" s="301">
        <f>SUM(B143:B144)</f>
        <v>20.81165083620601</v>
      </c>
      <c r="C145" s="301">
        <f t="shared" ref="C145" si="229">SUM(C143:C144)</f>
        <v>4.3213065014470571</v>
      </c>
      <c r="D145" s="301">
        <f t="shared" ref="D145" si="230">SUM(D143:D144)</f>
        <v>4.8390426623469471</v>
      </c>
      <c r="E145" s="301">
        <f t="shared" si="224"/>
        <v>29.972000000000016</v>
      </c>
      <c r="F145" s="301"/>
      <c r="G145" s="301">
        <f>SUM(G143:G144)</f>
        <v>17.02123381413724</v>
      </c>
      <c r="H145" s="301">
        <f t="shared" ref="H145" si="231">SUM(H143:H144)</f>
        <v>4.7428144792784055</v>
      </c>
      <c r="I145" s="301">
        <f t="shared" ref="I145" si="232">SUM(I143:I144)</f>
        <v>5.5699517065843569</v>
      </c>
      <c r="J145" s="301">
        <f t="shared" si="225"/>
        <v>27.334000000000003</v>
      </c>
      <c r="K145" s="301"/>
      <c r="L145" s="301">
        <f>SUM(L143:L144)</f>
        <v>18.966741425055663</v>
      </c>
      <c r="M145" s="301">
        <f t="shared" ref="M145" si="233">SUM(M143:M144)</f>
        <v>5.2539789900356997</v>
      </c>
      <c r="N145" s="301">
        <f t="shared" ref="N145" si="234">SUM(N143:N144)</f>
        <v>3.931279584908645</v>
      </c>
      <c r="O145" s="301">
        <f t="shared" si="226"/>
        <v>28.152000000000008</v>
      </c>
      <c r="P145" s="301"/>
      <c r="Q145" s="301">
        <f>SUM(Q143:Q144)</f>
        <v>19.303023085823842</v>
      </c>
      <c r="R145" s="301">
        <f t="shared" ref="R145" si="235">SUM(R143:R144)</f>
        <v>5.5131087785818478</v>
      </c>
      <c r="S145" s="301">
        <f t="shared" ref="S145" si="236">SUM(S143:S144)</f>
        <v>4.1798681355942913</v>
      </c>
      <c r="T145" s="301">
        <f t="shared" si="227"/>
        <v>28.995999999999981</v>
      </c>
      <c r="U145" s="301"/>
      <c r="V145" s="301">
        <f>SUM(V143:V144)</f>
        <v>19.966056581000082</v>
      </c>
      <c r="W145" s="301">
        <f t="shared" ref="W145" si="237">SUM(W143:W144)</f>
        <v>5.8755010181995635</v>
      </c>
      <c r="X145" s="301">
        <f t="shared" ref="X145" si="238">SUM(X143:X144)</f>
        <v>4.5584424008004287</v>
      </c>
      <c r="Y145" s="301">
        <f t="shared" si="228"/>
        <v>30.400000000000077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6.8465848226155996</v>
      </c>
      <c r="C152" s="300">
        <v>6.1617817909873063</v>
      </c>
      <c r="D152" s="300">
        <v>1.4230893609213342</v>
      </c>
      <c r="E152" s="300">
        <f>SUM(B152:D152)</f>
        <v>14.431455974524241</v>
      </c>
      <c r="F152" s="300"/>
      <c r="G152" s="300">
        <v>5.9107676848252382</v>
      </c>
      <c r="H152" s="300">
        <v>5.4879754182867044</v>
      </c>
      <c r="I152" s="300">
        <v>0.69332382363371137</v>
      </c>
      <c r="J152" s="300">
        <f>SUM(G152:I152)</f>
        <v>12.092066926745655</v>
      </c>
      <c r="K152" s="300"/>
      <c r="L152" s="300">
        <v>6.25863906975066</v>
      </c>
      <c r="M152" s="300">
        <v>5.6378758999174616</v>
      </c>
      <c r="N152" s="300">
        <v>0.78315398239197853</v>
      </c>
      <c r="O152" s="300">
        <f>SUM(L152:N152)</f>
        <v>12.6796689520601</v>
      </c>
      <c r="P152" s="300"/>
      <c r="Q152" s="300">
        <v>6.5013479407475412</v>
      </c>
      <c r="R152" s="300">
        <v>5.6453689213489877</v>
      </c>
      <c r="S152" s="300">
        <v>0.78557231716942921</v>
      </c>
      <c r="T152" s="300">
        <f>SUM(Q152:S152)</f>
        <v>12.932289179265958</v>
      </c>
      <c r="U152" s="300"/>
      <c r="V152" s="300">
        <v>6.9048478923986414</v>
      </c>
      <c r="W152" s="300">
        <v>5.6642277943019357</v>
      </c>
      <c r="X152" s="300">
        <v>0.82373016009651068</v>
      </c>
      <c r="Y152" s="300">
        <f>SUM(V152:X152)</f>
        <v>13.392805846797089</v>
      </c>
    </row>
    <row r="153" spans="1:25" x14ac:dyDescent="0.2">
      <c r="A153" s="260" t="s">
        <v>364</v>
      </c>
      <c r="B153" s="300">
        <v>11.773914288370618</v>
      </c>
      <c r="C153" s="300">
        <v>3.7846660428952741</v>
      </c>
      <c r="D153" s="300">
        <v>0.90596369420990364</v>
      </c>
      <c r="E153" s="300">
        <f t="shared" ref="E153:E154" si="239">SUM(B153:D153)</f>
        <v>16.464544025475796</v>
      </c>
      <c r="F153" s="300"/>
      <c r="G153" s="300">
        <v>12.747585699576396</v>
      </c>
      <c r="H153" s="300">
        <v>3.3972520522582972</v>
      </c>
      <c r="I153" s="300">
        <v>2.6910953214195619</v>
      </c>
      <c r="J153" s="300">
        <f t="shared" ref="J153:J154" si="240">SUM(G153:I153)</f>
        <v>18.835933073254253</v>
      </c>
      <c r="K153" s="300"/>
      <c r="L153" s="300">
        <v>12.571755399421995</v>
      </c>
      <c r="M153" s="300">
        <v>3.4917494572110823</v>
      </c>
      <c r="N153" s="300">
        <v>1.6218261913067924</v>
      </c>
      <c r="O153" s="300">
        <f t="shared" ref="O153:O154" si="241">SUM(L153:N153)</f>
        <v>17.685331047939869</v>
      </c>
      <c r="P153" s="300"/>
      <c r="Q153" s="300">
        <v>12.828586696348555</v>
      </c>
      <c r="R153" s="300">
        <v>3.5557118744562977</v>
      </c>
      <c r="S153" s="300">
        <v>1.6294122499291592</v>
      </c>
      <c r="T153" s="300">
        <f t="shared" ref="T153:T154" si="242">SUM(Q153:S153)</f>
        <v>18.013710820734012</v>
      </c>
      <c r="U153" s="300"/>
      <c r="V153" s="300">
        <v>13.326962880377197</v>
      </c>
      <c r="W153" s="300">
        <v>3.660522373225136</v>
      </c>
      <c r="X153" s="300">
        <v>1.6977088996005212</v>
      </c>
      <c r="Y153" s="300">
        <f t="shared" ref="Y153:Y154" si="243">SUM(V153:X153)</f>
        <v>18.685194153202854</v>
      </c>
    </row>
    <row r="154" spans="1:25" x14ac:dyDescent="0.2">
      <c r="A154" s="264" t="s">
        <v>363</v>
      </c>
      <c r="B154" s="301">
        <f>SUM(B152:B153)</f>
        <v>18.620499110986216</v>
      </c>
      <c r="C154" s="301">
        <f t="shared" ref="C154" si="244">SUM(C152:C153)</f>
        <v>9.9464478338825799</v>
      </c>
      <c r="D154" s="301">
        <f t="shared" ref="D154" si="245">SUM(D152:D153)</f>
        <v>2.3290530551312378</v>
      </c>
      <c r="E154" s="301">
        <f t="shared" si="239"/>
        <v>30.896000000000033</v>
      </c>
      <c r="F154" s="301"/>
      <c r="G154" s="301">
        <f>SUM(G152:G153)</f>
        <v>18.658353384401636</v>
      </c>
      <c r="H154" s="301">
        <f t="shared" ref="H154" si="246">SUM(H152:H153)</f>
        <v>8.8852274705450007</v>
      </c>
      <c r="I154" s="301">
        <f t="shared" ref="I154" si="247">SUM(I152:I153)</f>
        <v>3.3844191450532732</v>
      </c>
      <c r="J154" s="301">
        <f t="shared" si="240"/>
        <v>30.927999999999908</v>
      </c>
      <c r="K154" s="301"/>
      <c r="L154" s="301">
        <f>SUM(L152:L153)</f>
        <v>18.830394469172656</v>
      </c>
      <c r="M154" s="301">
        <f t="shared" ref="M154" si="248">SUM(M152:M153)</f>
        <v>9.1296253571285444</v>
      </c>
      <c r="N154" s="301">
        <f t="shared" ref="N154" si="249">SUM(N152:N153)</f>
        <v>2.404980173698771</v>
      </c>
      <c r="O154" s="301">
        <f t="shared" si="241"/>
        <v>30.36499999999997</v>
      </c>
      <c r="P154" s="301"/>
      <c r="Q154" s="301">
        <f>SUM(Q152:Q153)</f>
        <v>19.329934637096095</v>
      </c>
      <c r="R154" s="301">
        <f t="shared" ref="R154" si="250">SUM(R152:R153)</f>
        <v>9.2010807958052858</v>
      </c>
      <c r="S154" s="301">
        <f t="shared" ref="S154" si="251">SUM(S152:S153)</f>
        <v>2.4149845670985886</v>
      </c>
      <c r="T154" s="301">
        <f t="shared" si="242"/>
        <v>30.94599999999997</v>
      </c>
      <c r="U154" s="301"/>
      <c r="V154" s="301">
        <f>SUM(V152:V153)</f>
        <v>20.231810772775837</v>
      </c>
      <c r="W154" s="301">
        <f t="shared" ref="W154" si="252">SUM(W152:W153)</f>
        <v>9.3247501675270712</v>
      </c>
      <c r="X154" s="301">
        <f t="shared" ref="X154" si="253">SUM(X152:X153)</f>
        <v>2.5214390596970317</v>
      </c>
      <c r="Y154" s="301">
        <f t="shared" si="243"/>
        <v>32.077999999999939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7.3146384713287524</v>
      </c>
      <c r="C161" s="300">
        <v>6.8945821251934545</v>
      </c>
      <c r="D161" s="300">
        <v>0.24530144682088778</v>
      </c>
      <c r="E161" s="300">
        <f>SUM(B161:D161)</f>
        <v>14.454522043343095</v>
      </c>
      <c r="F161" s="300"/>
      <c r="G161" s="300">
        <v>7.6105998248573679</v>
      </c>
      <c r="H161" s="300">
        <v>6.4287825427161858</v>
      </c>
      <c r="I161" s="300">
        <v>6.8970953146660324E-2</v>
      </c>
      <c r="J161" s="300">
        <f>SUM(G161:I161)</f>
        <v>14.108353320720214</v>
      </c>
      <c r="K161" s="300"/>
      <c r="L161" s="300">
        <v>7.6341728423128163</v>
      </c>
      <c r="M161" s="300">
        <v>6.4556639618732854</v>
      </c>
      <c r="N161" s="300">
        <v>0.88649514841620181</v>
      </c>
      <c r="O161" s="300">
        <f>SUM(L161:N161)</f>
        <v>14.976331952602305</v>
      </c>
      <c r="P161" s="300"/>
      <c r="Q161" s="300">
        <v>7.6338859603264169</v>
      </c>
      <c r="R161" s="300">
        <v>6.4686164542546818</v>
      </c>
      <c r="S161" s="300">
        <v>0.88721405710446966</v>
      </c>
      <c r="T161" s="300">
        <f>SUM(Q161:S161)</f>
        <v>14.989716471685568</v>
      </c>
      <c r="U161" s="300"/>
      <c r="V161" s="300">
        <v>7.8365640081722381</v>
      </c>
      <c r="W161" s="300">
        <v>6.6433024647354415</v>
      </c>
      <c r="X161" s="300">
        <v>0.918445445256443</v>
      </c>
      <c r="Y161" s="300">
        <f>SUM(V161:X161)</f>
        <v>15.398311918164124</v>
      </c>
    </row>
    <row r="162" spans="1:25" x14ac:dyDescent="0.2">
      <c r="A162" s="260" t="s">
        <v>364</v>
      </c>
      <c r="B162" s="300">
        <v>7.9871583503812431</v>
      </c>
      <c r="C162" s="300">
        <v>1.2866687568522202</v>
      </c>
      <c r="D162" s="300">
        <v>0.42865084942348025</v>
      </c>
      <c r="E162" s="300">
        <f t="shared" ref="E162:E163" si="254">SUM(B162:D162)</f>
        <v>9.7024779566569439</v>
      </c>
      <c r="F162" s="300"/>
      <c r="G162" s="300">
        <v>8.1237437162172803</v>
      </c>
      <c r="H162" s="300">
        <v>1.2376837541882879</v>
      </c>
      <c r="I162" s="300">
        <v>0.15621920887420973</v>
      </c>
      <c r="J162" s="300">
        <f t="shared" ref="J162:J163" si="255">SUM(G162:I162)</f>
        <v>9.5176466792797783</v>
      </c>
      <c r="K162" s="300"/>
      <c r="L162" s="300">
        <v>8.3391176870749835</v>
      </c>
      <c r="M162" s="300">
        <v>1.2485503603227071</v>
      </c>
      <c r="N162" s="300">
        <v>0</v>
      </c>
      <c r="O162" s="300">
        <f t="shared" ref="O162:O163" si="256">SUM(L162:N162)</f>
        <v>9.5876680473976901</v>
      </c>
      <c r="P162" s="300"/>
      <c r="Q162" s="300">
        <v>8.1704154885128411</v>
      </c>
      <c r="R162" s="300">
        <v>1.31586803980163</v>
      </c>
      <c r="S162" s="300">
        <v>0</v>
      </c>
      <c r="T162" s="300">
        <f t="shared" ref="T162:T163" si="257">SUM(Q162:S162)</f>
        <v>9.4862835283144715</v>
      </c>
      <c r="U162" s="300"/>
      <c r="V162" s="300">
        <v>8.0457256075614687</v>
      </c>
      <c r="W162" s="300">
        <v>1.4899624742744046</v>
      </c>
      <c r="X162" s="300">
        <v>0</v>
      </c>
      <c r="Y162" s="300">
        <f t="shared" ref="Y162:Y163" si="258">SUM(V162:X162)</f>
        <v>9.5356880818358736</v>
      </c>
    </row>
    <row r="163" spans="1:25" x14ac:dyDescent="0.2">
      <c r="A163" s="264" t="s">
        <v>363</v>
      </c>
      <c r="B163" s="301">
        <f>SUM(B161:B162)</f>
        <v>15.301796821709996</v>
      </c>
      <c r="C163" s="301">
        <f t="shared" ref="C163" si="259">SUM(C161:C162)</f>
        <v>8.1812508820456742</v>
      </c>
      <c r="D163" s="301">
        <f t="shared" ref="D163" si="260">SUM(D161:D162)</f>
        <v>0.67395229624436803</v>
      </c>
      <c r="E163" s="301">
        <f t="shared" si="254"/>
        <v>24.157000000000039</v>
      </c>
      <c r="F163" s="301"/>
      <c r="G163" s="301">
        <f>SUM(G161:G162)</f>
        <v>15.734343541074647</v>
      </c>
      <c r="H163" s="301">
        <f t="shared" ref="H163" si="261">SUM(H161:H162)</f>
        <v>7.6664662969044741</v>
      </c>
      <c r="I163" s="301">
        <f t="shared" ref="I163" si="262">SUM(I161:I162)</f>
        <v>0.22519016202087005</v>
      </c>
      <c r="J163" s="301">
        <f t="shared" si="255"/>
        <v>23.625999999999991</v>
      </c>
      <c r="K163" s="301"/>
      <c r="L163" s="301">
        <f>SUM(L161:L162)</f>
        <v>15.9732905293878</v>
      </c>
      <c r="M163" s="301">
        <f t="shared" ref="M163" si="263">SUM(M161:M162)</f>
        <v>7.7042143221959929</v>
      </c>
      <c r="N163" s="301">
        <f t="shared" ref="N163" si="264">SUM(N161:N162)</f>
        <v>0.88649514841620181</v>
      </c>
      <c r="O163" s="301">
        <f t="shared" si="256"/>
        <v>24.563999999999993</v>
      </c>
      <c r="P163" s="301"/>
      <c r="Q163" s="301">
        <f>SUM(Q161:Q162)</f>
        <v>15.804301448839258</v>
      </c>
      <c r="R163" s="301">
        <f t="shared" ref="R163" si="265">SUM(R161:R162)</f>
        <v>7.7844844940563114</v>
      </c>
      <c r="S163" s="301">
        <f t="shared" ref="S163" si="266">SUM(S161:S162)</f>
        <v>0.88721405710446966</v>
      </c>
      <c r="T163" s="301">
        <f t="shared" si="257"/>
        <v>24.476000000000038</v>
      </c>
      <c r="U163" s="301"/>
      <c r="V163" s="301">
        <f>SUM(V161:V162)</f>
        <v>15.882289615733708</v>
      </c>
      <c r="W163" s="301">
        <f t="shared" ref="W163" si="267">SUM(W161:W162)</f>
        <v>8.1332649390098464</v>
      </c>
      <c r="X163" s="301">
        <f t="shared" ref="X163" si="268">SUM(X161:X162)</f>
        <v>0.918445445256443</v>
      </c>
      <c r="Y163" s="301">
        <f t="shared" si="258"/>
        <v>24.933999999999994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10.932745750467957</v>
      </c>
      <c r="C170" s="300">
        <v>10.429831483640992</v>
      </c>
      <c r="D170" s="300">
        <v>1.8663559773941103</v>
      </c>
      <c r="E170" s="300">
        <f>SUM(B170:D170)</f>
        <v>23.228933211503058</v>
      </c>
      <c r="F170" s="300"/>
      <c r="G170" s="300">
        <v>12.311095398941704</v>
      </c>
      <c r="H170" s="300">
        <v>11.314891111016703</v>
      </c>
      <c r="I170" s="300">
        <v>2.6016312376201012</v>
      </c>
      <c r="J170" s="300">
        <f>SUM(G170:I170)</f>
        <v>26.22761774757851</v>
      </c>
      <c r="K170" s="300"/>
      <c r="L170" s="300">
        <v>13.526262090062085</v>
      </c>
      <c r="M170" s="300">
        <v>11.078172068573721</v>
      </c>
      <c r="N170" s="300">
        <v>1.2635758755735675</v>
      </c>
      <c r="O170" s="300">
        <f>SUM(L170:N170)</f>
        <v>25.868010034209373</v>
      </c>
      <c r="P170" s="300"/>
      <c r="Q170" s="300">
        <v>14.687428472705193</v>
      </c>
      <c r="R170" s="300">
        <v>11.51413155914255</v>
      </c>
      <c r="S170" s="300">
        <v>1.3574659023378246</v>
      </c>
      <c r="T170" s="300">
        <f>SUM(Q170:S170)</f>
        <v>27.559025934185566</v>
      </c>
      <c r="U170" s="300"/>
      <c r="V170" s="300">
        <v>15.864505519280549</v>
      </c>
      <c r="W170" s="300">
        <v>11.369297968752496</v>
      </c>
      <c r="X170" s="300">
        <v>1.403012250987079</v>
      </c>
      <c r="Y170" s="300">
        <f>SUM(V170:X170)</f>
        <v>28.636815739020125</v>
      </c>
    </row>
    <row r="171" spans="1:25" x14ac:dyDescent="0.2">
      <c r="A171" s="260" t="s">
        <v>364</v>
      </c>
      <c r="B171" s="300">
        <v>9.7146051267226152</v>
      </c>
      <c r="C171" s="300">
        <v>1.9618964183228682</v>
      </c>
      <c r="D171" s="300">
        <v>1.0605652434515125</v>
      </c>
      <c r="E171" s="300">
        <f t="shared" ref="E171" si="269">SUM(B171:D171)</f>
        <v>12.737066788496994</v>
      </c>
      <c r="F171" s="300"/>
      <c r="G171" s="300">
        <v>8.1043899733520792</v>
      </c>
      <c r="H171" s="300">
        <v>2.2887299618082477</v>
      </c>
      <c r="I171" s="300">
        <v>1.3482623172611248</v>
      </c>
      <c r="J171" s="300">
        <f t="shared" ref="J171:J172" si="270">SUM(G171:I171)</f>
        <v>11.741382252421451</v>
      </c>
      <c r="K171" s="300"/>
      <c r="L171" s="300">
        <v>7.6742821964657972</v>
      </c>
      <c r="M171" s="300">
        <v>1.7997132373491282</v>
      </c>
      <c r="N171" s="300">
        <v>1.4509945319757509</v>
      </c>
      <c r="O171" s="300">
        <f t="shared" ref="O171:O172" si="271">SUM(L171:N171)</f>
        <v>10.924989965790676</v>
      </c>
      <c r="P171" s="300"/>
      <c r="Q171" s="300">
        <v>8.0453654440962392</v>
      </c>
      <c r="R171" s="300">
        <v>1.9374740604673917</v>
      </c>
      <c r="S171" s="300">
        <v>1.5711345612507828</v>
      </c>
      <c r="T171" s="300">
        <f t="shared" ref="T171:T172" si="272">SUM(Q171:S171)</f>
        <v>11.553974065814414</v>
      </c>
      <c r="U171" s="300"/>
      <c r="V171" s="300">
        <v>8.0952502903500996</v>
      </c>
      <c r="W171" s="300">
        <v>2.0433722759834239</v>
      </c>
      <c r="X171" s="300">
        <v>1.6715616946463605</v>
      </c>
      <c r="Y171" s="300">
        <f t="shared" ref="Y171:Y172" si="273">SUM(V171:X171)</f>
        <v>11.810184260979884</v>
      </c>
    </row>
    <row r="172" spans="1:25" x14ac:dyDescent="0.2">
      <c r="A172" s="264" t="s">
        <v>363</v>
      </c>
      <c r="B172" s="301">
        <f>SUM(B170:B171)</f>
        <v>20.647350877190572</v>
      </c>
      <c r="C172" s="301">
        <f t="shared" ref="C172" si="274">SUM(C170:C171)</f>
        <v>12.391727901963861</v>
      </c>
      <c r="D172" s="301">
        <f t="shared" ref="D172" si="275">SUM(D170:D171)</f>
        <v>2.9269212208456228</v>
      </c>
      <c r="E172" s="301">
        <f>SUM(B172:D172)</f>
        <v>35.966000000000058</v>
      </c>
      <c r="F172" s="301"/>
      <c r="G172" s="301">
        <f>SUM(G170:G171)</f>
        <v>20.415485372293784</v>
      </c>
      <c r="H172" s="301">
        <f t="shared" ref="H172" si="276">SUM(H170:H171)</f>
        <v>13.60362107282495</v>
      </c>
      <c r="I172" s="301">
        <f t="shared" ref="I172" si="277">SUM(I170:I171)</f>
        <v>3.9498935548812257</v>
      </c>
      <c r="J172" s="301">
        <f t="shared" si="270"/>
        <v>37.968999999999966</v>
      </c>
      <c r="K172" s="301"/>
      <c r="L172" s="301">
        <f>SUM(L170:L171)</f>
        <v>21.200544286527883</v>
      </c>
      <c r="M172" s="301">
        <f t="shared" ref="M172" si="278">SUM(M170:M171)</f>
        <v>12.877885305922849</v>
      </c>
      <c r="N172" s="301">
        <f t="shared" ref="N172" si="279">SUM(N170:N171)</f>
        <v>2.7145704075493184</v>
      </c>
      <c r="O172" s="301">
        <f t="shared" si="271"/>
        <v>36.793000000000049</v>
      </c>
      <c r="P172" s="301"/>
      <c r="Q172" s="301">
        <f>SUM(Q170:Q171)</f>
        <v>22.732793916801434</v>
      </c>
      <c r="R172" s="301">
        <f t="shared" ref="R172" si="280">SUM(R170:R171)</f>
        <v>13.451605619609941</v>
      </c>
      <c r="S172" s="301">
        <f t="shared" ref="S172" si="281">SUM(S170:S171)</f>
        <v>2.9286004635886074</v>
      </c>
      <c r="T172" s="301">
        <f t="shared" si="272"/>
        <v>39.112999999999985</v>
      </c>
      <c r="U172" s="301"/>
      <c r="V172" s="301">
        <f>SUM(V170:V171)</f>
        <v>23.95975580963065</v>
      </c>
      <c r="W172" s="301">
        <f t="shared" ref="W172" si="282">SUM(W170:W171)</f>
        <v>13.412670244735921</v>
      </c>
      <c r="X172" s="301">
        <f t="shared" ref="X172" si="283">SUM(X170:X171)</f>
        <v>3.0745739456334396</v>
      </c>
      <c r="Y172" s="301">
        <f t="shared" si="273"/>
        <v>40.44700000000001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29.650127981640793</v>
      </c>
      <c r="C179" s="300">
        <v>23.595195326466015</v>
      </c>
      <c r="D179" s="300">
        <v>2.8548642103884685</v>
      </c>
      <c r="E179" s="300">
        <f>SUM(B179:D179)</f>
        <v>56.100187518495275</v>
      </c>
      <c r="F179" s="300"/>
      <c r="G179" s="300">
        <v>26.82438873057438</v>
      </c>
      <c r="H179" s="300">
        <v>22.261889239970561</v>
      </c>
      <c r="I179" s="300">
        <v>3.8327955975561658</v>
      </c>
      <c r="J179" s="300">
        <f>SUM(G179:I179)</f>
        <v>52.919073568101105</v>
      </c>
      <c r="K179" s="300"/>
      <c r="L179" s="300">
        <v>29.476899344993857</v>
      </c>
      <c r="M179" s="300">
        <v>26.44596792472132</v>
      </c>
      <c r="N179" s="300">
        <v>2.4919304661805284</v>
      </c>
      <c r="O179" s="300">
        <f>SUM(L179:N179)</f>
        <v>58.414797735895704</v>
      </c>
      <c r="P179" s="300"/>
      <c r="Q179" s="300">
        <v>32.268185196743715</v>
      </c>
      <c r="R179" s="300">
        <v>27.376005402002807</v>
      </c>
      <c r="S179" s="300">
        <v>2.8015209571888815</v>
      </c>
      <c r="T179" s="300">
        <f>SUM(Q179:S179)</f>
        <v>62.445711555935404</v>
      </c>
      <c r="U179" s="300"/>
      <c r="V179" s="300">
        <v>36.776111686258204</v>
      </c>
      <c r="W179" s="300">
        <v>27.874966032994895</v>
      </c>
      <c r="X179" s="300">
        <v>3.2798172908514656</v>
      </c>
      <c r="Y179" s="300">
        <f>SUM(V179:X179)</f>
        <v>67.930895010104564</v>
      </c>
    </row>
    <row r="180" spans="1:25" x14ac:dyDescent="0.2">
      <c r="A180" s="260" t="s">
        <v>364</v>
      </c>
      <c r="B180" s="300">
        <v>9.0066268328331631</v>
      </c>
      <c r="C180" s="300">
        <v>2.4038309416216066</v>
      </c>
      <c r="D180" s="300">
        <v>1.5953547070499539</v>
      </c>
      <c r="E180" s="300">
        <f t="shared" ref="E180:E181" si="284">SUM(B180:D180)</f>
        <v>13.005812481504723</v>
      </c>
      <c r="F180" s="300"/>
      <c r="G180" s="300">
        <v>9.1209286239852592</v>
      </c>
      <c r="H180" s="300">
        <v>2.9772806892356951</v>
      </c>
      <c r="I180" s="300">
        <v>0.30971711867788898</v>
      </c>
      <c r="J180" s="300">
        <f t="shared" ref="J180:J181" si="285">SUM(G180:I180)</f>
        <v>12.407926431898844</v>
      </c>
      <c r="K180" s="300"/>
      <c r="L180" s="300">
        <v>9.8978794868568354</v>
      </c>
      <c r="M180" s="300">
        <v>3.5236238409873555</v>
      </c>
      <c r="N180" s="300">
        <v>0.99069893626017691</v>
      </c>
      <c r="O180" s="300">
        <f t="shared" ref="O180:O181" si="286">SUM(L180:N180)</f>
        <v>14.412202264104367</v>
      </c>
      <c r="P180" s="300"/>
      <c r="Q180" s="300">
        <v>10.603852113168267</v>
      </c>
      <c r="R180" s="300">
        <v>3.8222655998627157</v>
      </c>
      <c r="S180" s="300">
        <v>1.0161707310335573</v>
      </c>
      <c r="T180" s="300">
        <f t="shared" ref="T180:T181" si="287">SUM(Q180:S180)</f>
        <v>15.442288444064541</v>
      </c>
      <c r="U180" s="300"/>
      <c r="V180" s="300">
        <v>11.644124924536964</v>
      </c>
      <c r="W180" s="300">
        <v>4.2494519545302856</v>
      </c>
      <c r="X180" s="300">
        <v>1.0195281108281111</v>
      </c>
      <c r="Y180" s="300">
        <f t="shared" ref="Y180:Y181" si="288">SUM(V180:X180)</f>
        <v>16.913104989895363</v>
      </c>
    </row>
    <row r="181" spans="1:25" x14ac:dyDescent="0.2">
      <c r="A181" s="264" t="s">
        <v>363</v>
      </c>
      <c r="B181" s="301">
        <f>SUM(B179:B180)</f>
        <v>38.656754814473956</v>
      </c>
      <c r="C181" s="301">
        <f t="shared" ref="C181" si="289">SUM(C179:C180)</f>
        <v>25.999026268087622</v>
      </c>
      <c r="D181" s="301">
        <f t="shared" ref="D181" si="290">SUM(D179:D180)</f>
        <v>4.4502189174384226</v>
      </c>
      <c r="E181" s="301">
        <f t="shared" si="284"/>
        <v>69.105999999999995</v>
      </c>
      <c r="F181" s="301"/>
      <c r="G181" s="301">
        <f>SUM(G179:G180)</f>
        <v>35.945317354559641</v>
      </c>
      <c r="H181" s="301">
        <f t="shared" ref="H181" si="291">SUM(H179:H180)</f>
        <v>25.239169929206255</v>
      </c>
      <c r="I181" s="301">
        <f t="shared" ref="I181" si="292">SUM(I179:I180)</f>
        <v>4.1425127162340551</v>
      </c>
      <c r="J181" s="301">
        <f t="shared" si="285"/>
        <v>65.326999999999956</v>
      </c>
      <c r="K181" s="301"/>
      <c r="L181" s="301">
        <f>SUM(L179:L180)</f>
        <v>39.374778831850691</v>
      </c>
      <c r="M181" s="301">
        <f t="shared" ref="M181" si="293">SUM(M179:M180)</f>
        <v>29.969591765708675</v>
      </c>
      <c r="N181" s="301">
        <f t="shared" ref="N181" si="294">SUM(N179:N180)</f>
        <v>3.4826294024407054</v>
      </c>
      <c r="O181" s="301">
        <f t="shared" si="286"/>
        <v>72.827000000000069</v>
      </c>
      <c r="P181" s="301"/>
      <c r="Q181" s="301">
        <f>SUM(Q179:Q180)</f>
        <v>42.872037309911981</v>
      </c>
      <c r="R181" s="301">
        <f t="shared" ref="R181" si="295">SUM(R179:R180)</f>
        <v>31.198271001865521</v>
      </c>
      <c r="S181" s="301">
        <f t="shared" ref="S181" si="296">SUM(S179:S180)</f>
        <v>3.817691688222439</v>
      </c>
      <c r="T181" s="301">
        <f t="shared" si="287"/>
        <v>77.887999999999934</v>
      </c>
      <c r="U181" s="301"/>
      <c r="V181" s="301">
        <f>SUM(V179:V180)</f>
        <v>48.420236610795172</v>
      </c>
      <c r="W181" s="301">
        <f t="shared" ref="W181" si="297">SUM(W179:W180)</f>
        <v>32.124417987525177</v>
      </c>
      <c r="X181" s="301">
        <f t="shared" ref="X181" si="298">SUM(X179:X180)</f>
        <v>4.2993454016795765</v>
      </c>
      <c r="Y181" s="301">
        <f t="shared" si="288"/>
        <v>84.843999999999923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2.0848497917975339</v>
      </c>
      <c r="C188" s="300">
        <v>2.8000473238116679</v>
      </c>
      <c r="D188" s="300">
        <v>1.7290145266139976</v>
      </c>
      <c r="E188" s="300">
        <f>SUM(B188:D188)</f>
        <v>6.6139116422231989</v>
      </c>
      <c r="F188" s="300"/>
      <c r="G188" s="300">
        <v>2.1800630327894375</v>
      </c>
      <c r="H188" s="300">
        <v>2.469086540935483</v>
      </c>
      <c r="I188" s="300">
        <v>1.7589144924261491</v>
      </c>
      <c r="J188" s="300">
        <f>SUM(G188:I188)</f>
        <v>6.4080640661510699</v>
      </c>
      <c r="K188" s="300"/>
      <c r="L188" s="300">
        <v>1.722385031963926</v>
      </c>
      <c r="M188" s="300">
        <v>3.4148805189155227</v>
      </c>
      <c r="N188" s="300">
        <v>0.48906768044039273</v>
      </c>
      <c r="O188" s="300">
        <f>SUM(L188:N188)</f>
        <v>5.6263332313198413</v>
      </c>
      <c r="P188" s="300"/>
      <c r="Q188" s="300">
        <v>1.7486609762384278</v>
      </c>
      <c r="R188" s="300">
        <v>3.5793958388863221</v>
      </c>
      <c r="S188" s="300">
        <v>0.46995732193210243</v>
      </c>
      <c r="T188" s="300">
        <f>SUM(Q188:S188)</f>
        <v>5.7980141370568523</v>
      </c>
      <c r="U188" s="300"/>
      <c r="V188" s="300">
        <v>1.8057212364279898</v>
      </c>
      <c r="W188" s="300">
        <v>3.9355947768871888</v>
      </c>
      <c r="X188" s="300">
        <v>0.55601387044401218</v>
      </c>
      <c r="Y188" s="300">
        <f>SUM(V188:X188)</f>
        <v>6.2973298837591907</v>
      </c>
    </row>
    <row r="189" spans="1:25" x14ac:dyDescent="0.2">
      <c r="A189" s="260" t="s">
        <v>364</v>
      </c>
      <c r="B189" s="300">
        <v>2.2894158804187899</v>
      </c>
      <c r="C189" s="300">
        <v>2.2894158804465872</v>
      </c>
      <c r="D189" s="300">
        <v>1.8912565969114206</v>
      </c>
      <c r="E189" s="300">
        <f t="shared" ref="E189:E190" si="299">SUM(B189:D189)</f>
        <v>6.4700883577767971</v>
      </c>
      <c r="F189" s="300"/>
      <c r="G189" s="300">
        <v>2.6826636527863883</v>
      </c>
      <c r="H189" s="300">
        <v>1.6564425213179732</v>
      </c>
      <c r="I189" s="300">
        <v>2.3298297597445599</v>
      </c>
      <c r="J189" s="300">
        <f t="shared" ref="J189:J190" si="300">SUM(G189:I189)</f>
        <v>6.6689359338489211</v>
      </c>
      <c r="K189" s="300"/>
      <c r="L189" s="300">
        <v>2.1576515313646909</v>
      </c>
      <c r="M189" s="300">
        <v>2.3029894440408296</v>
      </c>
      <c r="N189" s="300">
        <v>2.1240257932746487</v>
      </c>
      <c r="O189" s="300">
        <f t="shared" ref="O189:O190" si="301">SUM(L189:N189)</f>
        <v>6.5846667686801688</v>
      </c>
      <c r="P189" s="300"/>
      <c r="Q189" s="300">
        <v>2.2733342224117044</v>
      </c>
      <c r="R189" s="300">
        <v>2.4959455854546091</v>
      </c>
      <c r="S189" s="300">
        <v>2.0777060550768316</v>
      </c>
      <c r="T189" s="300">
        <f t="shared" ref="T189:T190" si="302">SUM(Q189:S189)</f>
        <v>6.8469858629431446</v>
      </c>
      <c r="U189" s="300"/>
      <c r="V189" s="300">
        <v>2.5024406577065057</v>
      </c>
      <c r="W189" s="300">
        <v>2.8458832389242263</v>
      </c>
      <c r="X189" s="300">
        <v>2.3163462196101023</v>
      </c>
      <c r="Y189" s="300">
        <f t="shared" ref="Y189:Y190" si="303">SUM(V189:X189)</f>
        <v>7.6646701162408348</v>
      </c>
    </row>
    <row r="190" spans="1:25" x14ac:dyDescent="0.2">
      <c r="A190" s="264" t="s">
        <v>363</v>
      </c>
      <c r="B190" s="301">
        <f>SUM(B188:B189)</f>
        <v>4.3742656722163238</v>
      </c>
      <c r="C190" s="301">
        <f t="shared" ref="C190" si="304">SUM(C188:C189)</f>
        <v>5.089463204258255</v>
      </c>
      <c r="D190" s="301">
        <f t="shared" ref="D190" si="305">SUM(D188:D189)</f>
        <v>3.6202711235254181</v>
      </c>
      <c r="E190" s="301">
        <f t="shared" si="299"/>
        <v>13.083999999999998</v>
      </c>
      <c r="F190" s="301"/>
      <c r="G190" s="301">
        <f>SUM(G188:G189)</f>
        <v>4.8627266855758258</v>
      </c>
      <c r="H190" s="301">
        <f t="shared" ref="H190" si="306">SUM(H188:H189)</f>
        <v>4.1255290622534559</v>
      </c>
      <c r="I190" s="301">
        <f t="shared" ref="I190" si="307">SUM(I188:I189)</f>
        <v>4.0887442521707094</v>
      </c>
      <c r="J190" s="301">
        <f t="shared" si="300"/>
        <v>13.076999999999991</v>
      </c>
      <c r="K190" s="301"/>
      <c r="L190" s="301">
        <f>SUM(L188:L189)</f>
        <v>3.8800365633286171</v>
      </c>
      <c r="M190" s="301">
        <f t="shared" ref="M190" si="308">SUM(M188:M189)</f>
        <v>5.7178699629563523</v>
      </c>
      <c r="N190" s="301">
        <f t="shared" ref="N190" si="309">SUM(N188:N189)</f>
        <v>2.6130934737150415</v>
      </c>
      <c r="O190" s="301">
        <f t="shared" si="301"/>
        <v>12.211000000000011</v>
      </c>
      <c r="P190" s="301"/>
      <c r="Q190" s="301">
        <f>SUM(Q188:Q189)</f>
        <v>4.0219951986501323</v>
      </c>
      <c r="R190" s="301">
        <f t="shared" ref="R190" si="310">SUM(R188:R189)</f>
        <v>6.0753414243409312</v>
      </c>
      <c r="S190" s="301">
        <f t="shared" ref="S190" si="311">SUM(S188:S189)</f>
        <v>2.5476633770089339</v>
      </c>
      <c r="T190" s="301">
        <f t="shared" si="302"/>
        <v>12.644999999999998</v>
      </c>
      <c r="U190" s="301"/>
      <c r="V190" s="301">
        <f>SUM(V188:V189)</f>
        <v>4.3081618941344955</v>
      </c>
      <c r="W190" s="301">
        <f t="shared" ref="W190" si="312">SUM(W188:W189)</f>
        <v>6.7814780158114152</v>
      </c>
      <c r="X190" s="301">
        <f t="shared" ref="X190" si="313">SUM(X188:X189)</f>
        <v>2.8723600900541144</v>
      </c>
      <c r="Y190" s="301">
        <f t="shared" si="303"/>
        <v>13.962000000000025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3.5967749010463206</v>
      </c>
      <c r="C197" s="300">
        <v>2.7406253943587506</v>
      </c>
      <c r="D197" s="300">
        <v>3.3307616305479746</v>
      </c>
      <c r="E197" s="300">
        <f>SUM(B197:D197)</f>
        <v>9.6681619259530471</v>
      </c>
      <c r="F197" s="300"/>
      <c r="G197" s="300">
        <v>2.2324490364689664</v>
      </c>
      <c r="H197" s="300">
        <v>3.0553989714212375</v>
      </c>
      <c r="I197" s="300">
        <v>4.076698866167475</v>
      </c>
      <c r="J197" s="300">
        <f>SUM(G197:I197)</f>
        <v>9.3645468740576803</v>
      </c>
      <c r="K197" s="300"/>
      <c r="L197" s="300">
        <v>2.0200889205067596</v>
      </c>
      <c r="M197" s="300">
        <v>1.9772096745645582</v>
      </c>
      <c r="N197" s="300">
        <v>4.9481855770721141</v>
      </c>
      <c r="O197" s="300">
        <f>SUM(L197:N197)</f>
        <v>8.9454841721434324</v>
      </c>
      <c r="P197" s="300"/>
      <c r="Q197" s="300">
        <v>1.7725138106432354</v>
      </c>
      <c r="R197" s="300">
        <v>1.7649515331811452</v>
      </c>
      <c r="S197" s="300">
        <v>4.4945135685949351</v>
      </c>
      <c r="T197" s="300">
        <f>SUM(Q197:S197)</f>
        <v>8.0319789124193157</v>
      </c>
      <c r="U197" s="300"/>
      <c r="V197" s="300">
        <v>1.6483048370794509</v>
      </c>
      <c r="W197" s="300">
        <v>1.6642284085896852</v>
      </c>
      <c r="X197" s="300">
        <v>4.309693117054775</v>
      </c>
      <c r="Y197" s="300">
        <f>SUM(V197:X197)</f>
        <v>7.6222263627239109</v>
      </c>
    </row>
    <row r="198" spans="1:25" x14ac:dyDescent="0.2">
      <c r="A198" s="260" t="s">
        <v>364</v>
      </c>
      <c r="B198" s="300">
        <v>3.032465196023534</v>
      </c>
      <c r="C198" s="300">
        <v>1.1458370975096588</v>
      </c>
      <c r="D198" s="300">
        <v>3.3445357805137692</v>
      </c>
      <c r="E198" s="300">
        <f t="shared" ref="E198:E199" si="314">SUM(B198:D198)</f>
        <v>7.5228380740469625</v>
      </c>
      <c r="F198" s="300"/>
      <c r="G198" s="300">
        <v>2.311789020360739</v>
      </c>
      <c r="H198" s="300">
        <v>0.60395538757168787</v>
      </c>
      <c r="I198" s="300">
        <v>0.78570871800990749</v>
      </c>
      <c r="J198" s="300">
        <f t="shared" ref="J198:J199" si="315">SUM(G198:I198)</f>
        <v>3.7014531259423342</v>
      </c>
      <c r="K198" s="300"/>
      <c r="L198" s="300">
        <v>3.2131642361731441</v>
      </c>
      <c r="M198" s="300">
        <v>1.2363515916834145</v>
      </c>
      <c r="N198" s="300">
        <v>0</v>
      </c>
      <c r="O198" s="300">
        <f t="shared" ref="O198:O199" si="316">SUM(L198:N198)</f>
        <v>4.4495158278565583</v>
      </c>
      <c r="P198" s="300"/>
      <c r="Q198" s="300">
        <v>3.0051650361389219</v>
      </c>
      <c r="R198" s="300">
        <v>1.1158560514417664</v>
      </c>
      <c r="S198" s="300">
        <v>0</v>
      </c>
      <c r="T198" s="300">
        <f t="shared" ref="T198:T199" si="317">SUM(Q198:S198)</f>
        <v>4.1210210875806883</v>
      </c>
      <c r="U198" s="300"/>
      <c r="V198" s="300">
        <v>3.0672241706731342</v>
      </c>
      <c r="W198" s="300">
        <v>1.0905494666029529</v>
      </c>
      <c r="X198" s="300">
        <v>0</v>
      </c>
      <c r="Y198" s="300">
        <f t="shared" ref="Y198:Y199" si="318">SUM(V198:X198)</f>
        <v>4.1577736372760867</v>
      </c>
    </row>
    <row r="199" spans="1:25" x14ac:dyDescent="0.2">
      <c r="A199" s="264" t="s">
        <v>363</v>
      </c>
      <c r="B199" s="301">
        <f>SUM(B197:B198)</f>
        <v>6.6292400970698546</v>
      </c>
      <c r="C199" s="301">
        <f t="shared" ref="C199" si="319">SUM(C197:C198)</f>
        <v>3.8864624918684094</v>
      </c>
      <c r="D199" s="301">
        <f t="shared" ref="D199" si="320">SUM(D197:D198)</f>
        <v>6.6752974110617433</v>
      </c>
      <c r="E199" s="301">
        <f t="shared" si="314"/>
        <v>17.19100000000001</v>
      </c>
      <c r="F199" s="301"/>
      <c r="G199" s="301">
        <f>SUM(G197:G198)</f>
        <v>4.5442380568297054</v>
      </c>
      <c r="H199" s="301">
        <f t="shared" ref="H199" si="321">SUM(H197:H198)</f>
        <v>3.6593543589929256</v>
      </c>
      <c r="I199" s="301">
        <f t="shared" ref="I199" si="322">SUM(I197:I198)</f>
        <v>4.8624075841773822</v>
      </c>
      <c r="J199" s="301">
        <f t="shared" si="315"/>
        <v>13.066000000000013</v>
      </c>
      <c r="K199" s="301"/>
      <c r="L199" s="301">
        <f>SUM(L197:L198)</f>
        <v>5.2332531566799041</v>
      </c>
      <c r="M199" s="301">
        <f t="shared" ref="M199" si="323">SUM(M197:M198)</f>
        <v>3.2135612662479724</v>
      </c>
      <c r="N199" s="301">
        <f t="shared" ref="N199" si="324">SUM(N197:N198)</f>
        <v>4.9481855770721141</v>
      </c>
      <c r="O199" s="301">
        <f t="shared" si="316"/>
        <v>13.394999999999989</v>
      </c>
      <c r="P199" s="301"/>
      <c r="Q199" s="301">
        <f>SUM(Q197:Q198)</f>
        <v>4.7776788467821572</v>
      </c>
      <c r="R199" s="301">
        <f t="shared" ref="R199" si="325">SUM(R197:R198)</f>
        <v>2.8808075846229118</v>
      </c>
      <c r="S199" s="301">
        <f t="shared" ref="S199" si="326">SUM(S197:S198)</f>
        <v>4.4945135685949351</v>
      </c>
      <c r="T199" s="301">
        <f t="shared" si="317"/>
        <v>12.153000000000004</v>
      </c>
      <c r="U199" s="301"/>
      <c r="V199" s="301">
        <f>SUM(V197:V198)</f>
        <v>4.7155290077525853</v>
      </c>
      <c r="W199" s="301">
        <f t="shared" ref="W199" si="327">SUM(W197:W198)</f>
        <v>2.7547778751926382</v>
      </c>
      <c r="X199" s="301">
        <f t="shared" ref="X199" si="328">SUM(X197:X198)</f>
        <v>4.309693117054775</v>
      </c>
      <c r="Y199" s="301">
        <f t="shared" si="318"/>
        <v>11.779999999999998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North of Tyne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0.19700277350471751</v>
      </c>
      <c r="N7">
        <f>'Ind T4'!C122</f>
        <v>0.53351290000283047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1.054424441217483</v>
      </c>
      <c r="N9">
        <f>'Ind T4'!C120</f>
        <v>1.0233845285088972</v>
      </c>
    </row>
    <row r="10" spans="1:16" x14ac:dyDescent="0.2">
      <c r="L10" s="13" t="str">
        <f>'Ind T4'!A80</f>
        <v>Education</v>
      </c>
      <c r="M10">
        <f>'Ind T4'!B119</f>
        <v>0.45570643693788604</v>
      </c>
      <c r="N10">
        <f>'Ind T4'!C119</f>
        <v>0.63322890670525211</v>
      </c>
    </row>
    <row r="11" spans="1:16" x14ac:dyDescent="0.2">
      <c r="L11" s="13" t="str">
        <f>'Ind T4'!A79</f>
        <v>Public admin. and defence</v>
      </c>
      <c r="M11">
        <f>'Ind T4'!B118</f>
        <v>0.3347141870094994</v>
      </c>
      <c r="N11">
        <f>'Ind T4'!C118</f>
        <v>9.9718869273712762E-2</v>
      </c>
    </row>
    <row r="12" spans="1:16" x14ac:dyDescent="0.2">
      <c r="L12" s="1" t="str">
        <f>CONCATENATE("[",'Ind T4'!A78,"]")</f>
        <v>[Non-marketed services]</v>
      </c>
      <c r="M12">
        <f>'Ind T4'!B117</f>
        <v>0.75535790319876117</v>
      </c>
      <c r="N12">
        <f>'Ind T4'!C117</f>
        <v>0.75565529145775745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-4.8676301721011335</v>
      </c>
      <c r="N14" s="13">
        <f>'Ind T4'!C115</f>
        <v>-0.85286446451241504</v>
      </c>
    </row>
    <row r="15" spans="1:16" x14ac:dyDescent="0.2">
      <c r="L15" s="13" t="str">
        <f>'Ind T4'!A75</f>
        <v>Arts and entertainment</v>
      </c>
      <c r="M15" s="13">
        <f>'Ind T4'!B114</f>
        <v>-1.3715656345579919</v>
      </c>
      <c r="N15" s="13">
        <f>'Ind T4'!C114</f>
        <v>0.89735005185436201</v>
      </c>
    </row>
    <row r="16" spans="1:16" x14ac:dyDescent="0.2">
      <c r="L16" s="13" t="str">
        <f>'Ind T4'!A74</f>
        <v>Support services</v>
      </c>
      <c r="M16" s="13">
        <f>'Ind T4'!B113</f>
        <v>-0.34612154035096321</v>
      </c>
      <c r="N16" s="13">
        <f>'Ind T4'!C113</f>
        <v>0.36653548814362669</v>
      </c>
    </row>
    <row r="17" spans="12:14" x14ac:dyDescent="0.2">
      <c r="L17" s="13" t="str">
        <f>'Ind T4'!A73</f>
        <v>Professional services</v>
      </c>
      <c r="M17" s="13">
        <f>'Ind T4'!B112</f>
        <v>-1.2450880814497745</v>
      </c>
      <c r="N17" s="13">
        <f>'Ind T4'!C112</f>
        <v>0.51347517767734718</v>
      </c>
    </row>
    <row r="18" spans="12:14" x14ac:dyDescent="0.2">
      <c r="L18" s="13" t="str">
        <f>'Ind T4'!A72</f>
        <v>Real estate</v>
      </c>
      <c r="M18" s="13">
        <f>'Ind T4'!B111</f>
        <v>2.8256767077539768</v>
      </c>
      <c r="N18" s="13">
        <f>'Ind T4'!C111</f>
        <v>0.84912219863382266</v>
      </c>
    </row>
    <row r="19" spans="12:14" x14ac:dyDescent="0.2">
      <c r="L19" t="str">
        <f>'Ind T4'!A71</f>
        <v>Finance and insurance</v>
      </c>
      <c r="M19">
        <f>'Ind T4'!B110</f>
        <v>-2.9167757867831989</v>
      </c>
      <c r="N19">
        <f>'Ind T4'!C110</f>
        <v>0.29072122936386613</v>
      </c>
    </row>
    <row r="20" spans="12:14" x14ac:dyDescent="0.2">
      <c r="L20" t="str">
        <f>'Ind T4'!A70</f>
        <v>Information technology</v>
      </c>
      <c r="M20">
        <f>'Ind T4'!B109</f>
        <v>2.5993028905623383</v>
      </c>
      <c r="N20">
        <f>'Ind T4'!C109</f>
        <v>1.3810126824435498</v>
      </c>
    </row>
    <row r="21" spans="12:14" x14ac:dyDescent="0.2">
      <c r="L21" t="str">
        <f>'Ind T4'!A69</f>
        <v>Media</v>
      </c>
      <c r="M21">
        <f>'Ind T4'!B108</f>
        <v>3.7524353183705061</v>
      </c>
      <c r="N21">
        <f>'Ind T4'!C108</f>
        <v>-1.7106520705489903E-2</v>
      </c>
    </row>
    <row r="22" spans="12:14" x14ac:dyDescent="0.2">
      <c r="L22" s="1" t="str">
        <f>CONCATENATE("[",'Ind T4'!A68,"]")</f>
        <v>[Business and other services]</v>
      </c>
      <c r="M22">
        <f>'Ind T4'!B107</f>
        <v>-0.7900443212020325</v>
      </c>
      <c r="N22">
        <f>'Ind T4'!C107</f>
        <v>0.48261878431246075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3.3704944932431147</v>
      </c>
      <c r="N24">
        <f>'Ind T4'!C105</f>
        <v>1.5917272656299275</v>
      </c>
    </row>
    <row r="25" spans="12:14" x14ac:dyDescent="0.2">
      <c r="L25" s="13" t="str">
        <f>'Ind T4'!A65</f>
        <v>Transport and storage</v>
      </c>
      <c r="M25">
        <f>'Ind T4'!B104</f>
        <v>3.1160117472524673</v>
      </c>
      <c r="N25">
        <f>'Ind T4'!C104</f>
        <v>0.54377103647496039</v>
      </c>
    </row>
    <row r="26" spans="12:14" x14ac:dyDescent="0.2">
      <c r="L26" s="13" t="str">
        <f>'Ind T4'!A64</f>
        <v>Wholesale and retail trade</v>
      </c>
      <c r="M26">
        <f>'Ind T4'!B103</f>
        <v>7.6439793439986303E-2</v>
      </c>
      <c r="N26">
        <f>'Ind T4'!C103</f>
        <v>1.1567603589890396E-2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1.6097507712868664</v>
      </c>
      <c r="N27">
        <f>'Ind T4'!C102</f>
        <v>0.68379179430710924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0.82111730574983</v>
      </c>
      <c r="N29">
        <f>'Ind T4'!C100</f>
        <v>-0.25313946430338685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-5.5563132688582151</v>
      </c>
      <c r="N31">
        <f>'Ind T4'!C98</f>
        <v>-0.75595524152621829</v>
      </c>
    </row>
    <row r="32" spans="12:14" x14ac:dyDescent="0.2">
      <c r="L32" s="13" t="str">
        <f>'Ind T4'!A58</f>
        <v>Engineering</v>
      </c>
      <c r="M32">
        <f>'Ind T4'!B97</f>
        <v>-5.8734079865417455</v>
      </c>
      <c r="N32">
        <f>'Ind T4'!C97</f>
        <v>0.25126203042133977</v>
      </c>
    </row>
    <row r="33" spans="12:14" x14ac:dyDescent="0.2">
      <c r="L33" s="13" t="str">
        <f>'Ind T4'!A57</f>
        <v>Food drink and tobacco</v>
      </c>
      <c r="M33">
        <f>'Ind T4'!B96</f>
        <v>0.48438615734021084</v>
      </c>
      <c r="N33">
        <f>'Ind T4'!C96</f>
        <v>-9.7532123822807737E-2</v>
      </c>
    </row>
    <row r="34" spans="12:14" x14ac:dyDescent="0.2">
      <c r="L34" s="1" t="str">
        <f>CONCATENATE("[",'Ind T4'!A56,"]")</f>
        <v>[Manufacturing]</v>
      </c>
      <c r="M34">
        <f>'Ind T4'!B95</f>
        <v>-4.8050078453390714</v>
      </c>
      <c r="N34">
        <f>'Ind T4'!C95</f>
        <v>-0.47175997706321304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4.8076967282888461</v>
      </c>
      <c r="N36">
        <f>'Ind T4'!C93</f>
        <v>0.78277882869357551</v>
      </c>
    </row>
    <row r="37" spans="12:14" x14ac:dyDescent="0.2">
      <c r="L37" s="13" t="str">
        <f>'Ind T4'!A53</f>
        <v>Electricity and gas</v>
      </c>
      <c r="M37">
        <f>'Ind T4'!B92</f>
        <v>34.460489268156877</v>
      </c>
      <c r="N37">
        <f>'Ind T4'!C92</f>
        <v>-8.4621398131046188E-2</v>
      </c>
    </row>
    <row r="38" spans="12:14" x14ac:dyDescent="0.2">
      <c r="L38" s="13" t="str">
        <f>'Ind T4'!A52</f>
        <v>Mining and quarrying</v>
      </c>
      <c r="M38">
        <f>'Ind T4'!B91</f>
        <v>-0.31660518120248948</v>
      </c>
      <c r="N38">
        <f>'Ind T4'!C91</f>
        <v>-1.8105844794238712</v>
      </c>
    </row>
    <row r="39" spans="12:14" x14ac:dyDescent="0.2">
      <c r="L39" s="45" t="str">
        <f>'Ind T4'!A51</f>
        <v>Agriculture</v>
      </c>
      <c r="M39">
        <f>'Ind T4'!B90</f>
        <v>-5.9098068994653978</v>
      </c>
      <c r="N39">
        <f>'Ind T4'!C90</f>
        <v>0.42203031835352789</v>
      </c>
    </row>
    <row r="40" spans="12:14" x14ac:dyDescent="0.2">
      <c r="L40" s="1" t="str">
        <f>CONCATENATE("[",'Ind T4'!A50,"]")</f>
        <v>[Primary sector and utilities]</v>
      </c>
      <c r="M40">
        <f>'Ind T4'!B89</f>
        <v>4.1562783804165671</v>
      </c>
      <c r="N40">
        <f>'Ind T4'!C89</f>
        <v>0.25662606661447374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North of Tyne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7.6849999999999996</v>
      </c>
      <c r="N5" s="11">
        <f t="shared" ref="N5:AL5" si="1">SUM(N6:N9)</f>
        <v>11.067000000000018</v>
      </c>
      <c r="O5" s="11">
        <f t="shared" si="1"/>
        <v>5.5189999999999975</v>
      </c>
      <c r="P5" s="11">
        <f t="shared" si="1"/>
        <v>7.2019999999999982</v>
      </c>
      <c r="Q5" s="11">
        <f t="shared" si="1"/>
        <v>8.8609999999999918</v>
      </c>
      <c r="R5" s="11">
        <f t="shared" si="1"/>
        <v>6.39</v>
      </c>
      <c r="S5" s="11">
        <f t="shared" si="1"/>
        <v>6.4609999999999896</v>
      </c>
      <c r="T5" s="11">
        <f t="shared" si="1"/>
        <v>7.402000000000001</v>
      </c>
      <c r="U5" s="11">
        <f t="shared" si="1"/>
        <v>9.6409999999999947</v>
      </c>
      <c r="V5" s="11">
        <f t="shared" si="1"/>
        <v>7.7359999999999971</v>
      </c>
      <c r="W5" s="11">
        <f t="shared" si="1"/>
        <v>7.8330000000000011</v>
      </c>
      <c r="X5" s="11">
        <f t="shared" si="1"/>
        <v>7.7680000000000007</v>
      </c>
      <c r="Y5" s="11">
        <f t="shared" si="1"/>
        <v>7.7219999999999995</v>
      </c>
      <c r="Z5" s="11">
        <f t="shared" si="1"/>
        <v>7.7570000000000086</v>
      </c>
      <c r="AA5" s="11">
        <f t="shared" si="1"/>
        <v>7.8689999999999998</v>
      </c>
      <c r="AB5" s="11">
        <f t="shared" si="1"/>
        <v>7.9230000000000071</v>
      </c>
      <c r="AC5" s="11">
        <f t="shared" si="1"/>
        <v>7.9650000000000016</v>
      </c>
      <c r="AD5" s="11">
        <f t="shared" si="1"/>
        <v>7.9950000000000081</v>
      </c>
      <c r="AE5" s="11">
        <f t="shared" si="1"/>
        <v>8.0160000000000036</v>
      </c>
      <c r="AF5" s="11">
        <f t="shared" si="1"/>
        <v>8.0320000000000071</v>
      </c>
      <c r="AG5" s="11">
        <f t="shared" si="1"/>
        <v>8.0539999999999896</v>
      </c>
      <c r="AH5" s="11">
        <f t="shared" si="1"/>
        <v>8.073000000000004</v>
      </c>
      <c r="AI5" s="11">
        <f t="shared" si="1"/>
        <v>8.0889999999999933</v>
      </c>
      <c r="AJ5" s="11">
        <f t="shared" si="1"/>
        <v>8.1060000000000016</v>
      </c>
      <c r="AK5" s="11">
        <f t="shared" si="1"/>
        <v>8.1229999999999993</v>
      </c>
      <c r="AL5" s="11">
        <f t="shared" si="1"/>
        <v>8.1400000000000041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5.0599999999999996</v>
      </c>
      <c r="N6" s="11">
        <v>7.7270000000000181</v>
      </c>
      <c r="O6" s="11">
        <v>2.5269999999999984</v>
      </c>
      <c r="P6" s="11">
        <v>4.1649999999999965</v>
      </c>
      <c r="Q6" s="11">
        <v>5.7139999999999942</v>
      </c>
      <c r="R6" s="11">
        <v>3.66</v>
      </c>
      <c r="S6" s="11">
        <v>2.7549999999999919</v>
      </c>
      <c r="T6" s="11">
        <v>3.8060000000000009</v>
      </c>
      <c r="U6" s="11">
        <v>5.3049999999999926</v>
      </c>
      <c r="V6" s="11">
        <v>2.7999999999999994</v>
      </c>
      <c r="W6" s="11">
        <v>2.6990000000000069</v>
      </c>
      <c r="X6" s="11">
        <v>2.7210000000000032</v>
      </c>
      <c r="Y6" s="11">
        <v>2.7399999999999967</v>
      </c>
      <c r="Z6" s="11">
        <v>2.7700000000000031</v>
      </c>
      <c r="AA6" s="11">
        <v>2.7900000000000014</v>
      </c>
      <c r="AB6" s="11">
        <v>2.7960000000000083</v>
      </c>
      <c r="AC6" s="11">
        <v>2.8040000000000003</v>
      </c>
      <c r="AD6" s="11">
        <v>2.8109999999999977</v>
      </c>
      <c r="AE6" s="11">
        <v>2.8170000000000028</v>
      </c>
      <c r="AF6" s="11">
        <v>2.8230000000000008</v>
      </c>
      <c r="AG6" s="11">
        <v>2.8329999999999949</v>
      </c>
      <c r="AH6" s="11">
        <v>2.842000000000001</v>
      </c>
      <c r="AI6" s="11">
        <v>2.8509999999999964</v>
      </c>
      <c r="AJ6" s="11">
        <v>2.8590000000000031</v>
      </c>
      <c r="AK6" s="172">
        <v>2.8670000000000035</v>
      </c>
      <c r="AL6" s="11">
        <v>2.8750000000000013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0.72600000000000087</v>
      </c>
      <c r="N7" s="11">
        <v>0.88899999999999946</v>
      </c>
      <c r="O7" s="11">
        <v>0.66699999999999759</v>
      </c>
      <c r="P7" s="11">
        <v>0.6589999999999977</v>
      </c>
      <c r="Q7" s="11">
        <v>0.49600000000000083</v>
      </c>
      <c r="R7" s="11">
        <v>0.44500000000000028</v>
      </c>
      <c r="S7" s="11">
        <v>0.56199999999999972</v>
      </c>
      <c r="T7" s="11">
        <v>0.29600000000000093</v>
      </c>
      <c r="U7" s="11">
        <v>0.30599999999999961</v>
      </c>
      <c r="V7" s="11">
        <v>0.34899999999999981</v>
      </c>
      <c r="W7" s="11">
        <v>0.43800000000000078</v>
      </c>
      <c r="X7" s="11">
        <v>0.42600000000000054</v>
      </c>
      <c r="Y7" s="11">
        <v>0.42200000000000037</v>
      </c>
      <c r="Z7" s="11">
        <v>0.40900000000000025</v>
      </c>
      <c r="AA7" s="11">
        <v>0.39400000000000046</v>
      </c>
      <c r="AB7" s="11">
        <v>0.38400000000000045</v>
      </c>
      <c r="AC7" s="11">
        <v>0.377</v>
      </c>
      <c r="AD7" s="11">
        <v>0.37099999999999883</v>
      </c>
      <c r="AE7" s="11">
        <v>0.36500000000000032</v>
      </c>
      <c r="AF7" s="11">
        <v>0.35899999999999943</v>
      </c>
      <c r="AG7" s="11">
        <v>0.35499999999999921</v>
      </c>
      <c r="AH7" s="11">
        <v>0.34999999999999987</v>
      </c>
      <c r="AI7" s="11">
        <v>0.3449999999999997</v>
      </c>
      <c r="AJ7" s="11">
        <v>0.34099999999999986</v>
      </c>
      <c r="AK7" s="172">
        <v>0.33699999999999924</v>
      </c>
      <c r="AL7" s="11">
        <v>0.33300000000000096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0.87000000000000077</v>
      </c>
      <c r="N8" s="11">
        <v>0.46700000000000064</v>
      </c>
      <c r="O8" s="11">
        <v>0.4569999999999993</v>
      </c>
      <c r="P8" s="11">
        <v>0.75699999999999923</v>
      </c>
      <c r="Q8" s="11">
        <v>0.80600000000000094</v>
      </c>
      <c r="R8" s="11">
        <v>0.57700000000000029</v>
      </c>
      <c r="S8" s="11">
        <v>0.96000000000000119</v>
      </c>
      <c r="T8" s="11">
        <v>0.88899999999999946</v>
      </c>
      <c r="U8" s="11">
        <v>0.95300000000000018</v>
      </c>
      <c r="V8" s="11">
        <v>2.4560000000000008</v>
      </c>
      <c r="W8" s="11">
        <v>2.5359999999999951</v>
      </c>
      <c r="X8" s="11">
        <v>2.5249999999999981</v>
      </c>
      <c r="Y8" s="11">
        <v>2.4850000000000039</v>
      </c>
      <c r="Z8" s="11">
        <v>2.4750000000000023</v>
      </c>
      <c r="AA8" s="11">
        <v>2.4759999999999978</v>
      </c>
      <c r="AB8" s="11">
        <v>2.4750000000000001</v>
      </c>
      <c r="AC8" s="11">
        <v>2.4740000000000029</v>
      </c>
      <c r="AD8" s="11">
        <v>2.4740000000000069</v>
      </c>
      <c r="AE8" s="11">
        <v>2.4750000000000001</v>
      </c>
      <c r="AF8" s="11">
        <v>2.4760000000000018</v>
      </c>
      <c r="AG8" s="11">
        <v>2.4799999999999942</v>
      </c>
      <c r="AH8" s="11">
        <v>2.4840000000000004</v>
      </c>
      <c r="AI8" s="11">
        <v>2.4879999999999978</v>
      </c>
      <c r="AJ8" s="11">
        <v>2.4930000000000012</v>
      </c>
      <c r="AK8" s="172">
        <v>2.4980000000000002</v>
      </c>
      <c r="AL8" s="11">
        <v>2.5040000000000031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1.0289999999999979</v>
      </c>
      <c r="N9" s="11">
        <v>1.9840000000000009</v>
      </c>
      <c r="O9" s="11">
        <v>1.8680000000000023</v>
      </c>
      <c r="P9" s="11">
        <v>1.6210000000000044</v>
      </c>
      <c r="Q9" s="11">
        <v>1.8449999999999966</v>
      </c>
      <c r="R9" s="11">
        <v>1.7079999999999995</v>
      </c>
      <c r="S9" s="11">
        <v>2.1839999999999962</v>
      </c>
      <c r="T9" s="11">
        <v>2.4109999999999991</v>
      </c>
      <c r="U9" s="11">
        <v>3.0770000000000022</v>
      </c>
      <c r="V9" s="11">
        <v>2.1309999999999971</v>
      </c>
      <c r="W9" s="11">
        <v>2.1599999999999984</v>
      </c>
      <c r="X9" s="11">
        <v>2.0959999999999979</v>
      </c>
      <c r="Y9" s="11">
        <v>2.0749999999999984</v>
      </c>
      <c r="Z9" s="11">
        <v>2.1030000000000029</v>
      </c>
      <c r="AA9" s="11">
        <v>2.2089999999999992</v>
      </c>
      <c r="AB9" s="11">
        <v>2.2679999999999985</v>
      </c>
      <c r="AC9" s="11">
        <v>2.3099999999999992</v>
      </c>
      <c r="AD9" s="11">
        <v>2.3390000000000044</v>
      </c>
      <c r="AE9" s="11">
        <v>2.3589999999999995</v>
      </c>
      <c r="AF9" s="11">
        <v>2.3740000000000054</v>
      </c>
      <c r="AG9" s="11">
        <v>2.3860000000000015</v>
      </c>
      <c r="AH9" s="11">
        <v>2.3970000000000016</v>
      </c>
      <c r="AI9" s="11">
        <v>2.4049999999999989</v>
      </c>
      <c r="AJ9" s="11">
        <v>2.4129999999999967</v>
      </c>
      <c r="AK9" s="172">
        <v>2.4209999999999958</v>
      </c>
      <c r="AL9" s="11">
        <v>2.4279999999999995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29.044000000000025</v>
      </c>
      <c r="N11" s="11">
        <f t="shared" si="2"/>
        <v>26.359000000000055</v>
      </c>
      <c r="O11" s="11">
        <f t="shared" si="2"/>
        <v>28.343999999999955</v>
      </c>
      <c r="P11" s="11">
        <f t="shared" si="2"/>
        <v>27.23900000000004</v>
      </c>
      <c r="Q11" s="11">
        <f t="shared" si="2"/>
        <v>26.934999999999867</v>
      </c>
      <c r="R11" s="11">
        <f t="shared" ref="R11" si="3">SUM(R12:R14)</f>
        <v>31.514999999999972</v>
      </c>
      <c r="S11" s="11">
        <f t="shared" ref="S11" si="4">SUM(S12:S14)</f>
        <v>28.543999999999986</v>
      </c>
      <c r="T11" s="11">
        <f t="shared" ref="T11" si="5">SUM(T12:T14)</f>
        <v>30.805000000000014</v>
      </c>
      <c r="U11" s="11">
        <f t="shared" ref="U11" si="6">SUM(U12:U14)</f>
        <v>31.080999999999907</v>
      </c>
      <c r="V11" s="11">
        <f t="shared" ref="V11" si="7">SUM(V12:V14)</f>
        <v>26.117000000000026</v>
      </c>
      <c r="W11" s="11">
        <f t="shared" ref="W11" si="8">SUM(W12:W14)</f>
        <v>24.636999999999972</v>
      </c>
      <c r="X11" s="11">
        <f t="shared" ref="X11" si="9">SUM(X12:X14)</f>
        <v>25.016999999999939</v>
      </c>
      <c r="Y11" s="11">
        <f t="shared" ref="Y11" si="10">SUM(Y12:Y14)</f>
        <v>24.89399999999997</v>
      </c>
      <c r="Z11" s="11">
        <f t="shared" ref="Z11" si="11">SUM(Z12:Z14)</f>
        <v>24.787999999999954</v>
      </c>
      <c r="AA11" s="11">
        <f t="shared" ref="AA11" si="12">SUM(AA12:AA14)</f>
        <v>24.726999999999983</v>
      </c>
      <c r="AB11" s="11">
        <f t="shared" ref="AB11" si="13">SUM(AB12:AB14)</f>
        <v>24.541999999999994</v>
      </c>
      <c r="AC11" s="11">
        <f t="shared" ref="AC11" si="14">SUM(AC12:AC14)</f>
        <v>24.350000000000023</v>
      </c>
      <c r="AD11" s="11">
        <f>SUM(AD12:AD14)</f>
        <v>24.155000000000008</v>
      </c>
      <c r="AE11" s="11">
        <f t="shared" ref="AE11" si="15">SUM(AE12:AE14)</f>
        <v>23.97000000000001</v>
      </c>
      <c r="AF11" s="11">
        <f t="shared" ref="AF11" si="16">SUM(AF12:AF14)</f>
        <v>23.793000000000028</v>
      </c>
      <c r="AG11" s="11">
        <f t="shared" ref="AG11:AL11" si="17">SUM(AG12:AG14)</f>
        <v>23.644000000000005</v>
      </c>
      <c r="AH11" s="11">
        <f t="shared" si="17"/>
        <v>23.492999999999945</v>
      </c>
      <c r="AI11" s="11">
        <f t="shared" si="17"/>
        <v>23.346999999999987</v>
      </c>
      <c r="AJ11" s="11">
        <f t="shared" si="17"/>
        <v>23.208999999999982</v>
      </c>
      <c r="AK11" s="11">
        <f t="shared" si="17"/>
        <v>23.076000000000047</v>
      </c>
      <c r="AL11" s="11">
        <f t="shared" si="17"/>
        <v>22.950000000000031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3.5149999999999952</v>
      </c>
      <c r="N12" s="11">
        <v>2.3209999999999997</v>
      </c>
      <c r="O12" s="11">
        <v>4.2160000000000144</v>
      </c>
      <c r="P12" s="11">
        <v>4.091000000000002</v>
      </c>
      <c r="Q12" s="11">
        <v>3.2519999999999931</v>
      </c>
      <c r="R12" s="11">
        <v>3.762</v>
      </c>
      <c r="S12" s="11">
        <v>3.5469999999999944</v>
      </c>
      <c r="T12" s="11">
        <v>3.007999999999996</v>
      </c>
      <c r="U12" s="11">
        <v>5.2609999999999886</v>
      </c>
      <c r="V12" s="11">
        <v>3.9470000000000076</v>
      </c>
      <c r="W12" s="11">
        <v>3.8540000000000005</v>
      </c>
      <c r="X12" s="11">
        <v>3.8639999999999981</v>
      </c>
      <c r="Y12" s="11">
        <v>3.8769999999999958</v>
      </c>
      <c r="Z12" s="11">
        <v>3.9010000000000016</v>
      </c>
      <c r="AA12" s="11">
        <v>3.9029999999999965</v>
      </c>
      <c r="AB12" s="11">
        <v>3.8909999999999987</v>
      </c>
      <c r="AC12" s="11">
        <v>3.8850000000000109</v>
      </c>
      <c r="AD12" s="11">
        <v>3.8769999999999891</v>
      </c>
      <c r="AE12" s="11">
        <v>3.8669999999999956</v>
      </c>
      <c r="AF12" s="11">
        <v>3.8570000000000055</v>
      </c>
      <c r="AG12" s="11">
        <v>3.8479999999999981</v>
      </c>
      <c r="AH12" s="11">
        <v>3.8390000000000009</v>
      </c>
      <c r="AI12" s="11">
        <v>3.8290000000000006</v>
      </c>
      <c r="AJ12" s="11">
        <v>3.8190000000000044</v>
      </c>
      <c r="AK12" s="172">
        <v>3.8090000000000006</v>
      </c>
      <c r="AL12" s="11">
        <v>3.7980000000000049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5.9539999999999926</v>
      </c>
      <c r="N13" s="11">
        <v>5.8219999999999912</v>
      </c>
      <c r="O13" s="11">
        <v>6.2549999999999963</v>
      </c>
      <c r="P13" s="11">
        <v>5.4609999999999967</v>
      </c>
      <c r="Q13" s="11">
        <v>5.8799999999999875</v>
      </c>
      <c r="R13" s="11">
        <v>5.6099999999999923</v>
      </c>
      <c r="S13" s="11">
        <v>5.0519999999999881</v>
      </c>
      <c r="T13" s="11">
        <v>5.4790000000000072</v>
      </c>
      <c r="U13" s="11">
        <v>5.6710000000000065</v>
      </c>
      <c r="V13" s="11">
        <v>4.3210000000000068</v>
      </c>
      <c r="W13" s="11">
        <v>4.1449999999999978</v>
      </c>
      <c r="X13" s="11">
        <v>4.2679999999999927</v>
      </c>
      <c r="Y13" s="11">
        <v>4.2900000000000036</v>
      </c>
      <c r="Z13" s="11">
        <v>4.3330000000000011</v>
      </c>
      <c r="AA13" s="11">
        <v>4.3719999999999866</v>
      </c>
      <c r="AB13" s="11">
        <v>4.3950000000000076</v>
      </c>
      <c r="AC13" s="11">
        <v>4.3850000000000051</v>
      </c>
      <c r="AD13" s="11">
        <v>4.3740000000000006</v>
      </c>
      <c r="AE13" s="11">
        <v>4.3639999999999999</v>
      </c>
      <c r="AF13" s="11">
        <v>4.3530000000000095</v>
      </c>
      <c r="AG13" s="11">
        <v>4.347000000000004</v>
      </c>
      <c r="AH13" s="11">
        <v>4.3399999999999865</v>
      </c>
      <c r="AI13" s="11">
        <v>4.330999999999996</v>
      </c>
      <c r="AJ13" s="11">
        <v>4.3230000000000022</v>
      </c>
      <c r="AK13" s="172">
        <v>4.3130000000000051</v>
      </c>
      <c r="AL13" s="11">
        <v>4.3039999999999941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19.575000000000038</v>
      </c>
      <c r="N14" s="11">
        <v>18.216000000000065</v>
      </c>
      <c r="O14" s="11">
        <v>17.872999999999944</v>
      </c>
      <c r="P14" s="11">
        <v>17.68700000000004</v>
      </c>
      <c r="Q14" s="11">
        <v>17.802999999999887</v>
      </c>
      <c r="R14" s="11">
        <v>22.142999999999979</v>
      </c>
      <c r="S14" s="11">
        <v>19.945000000000004</v>
      </c>
      <c r="T14" s="11">
        <v>22.318000000000008</v>
      </c>
      <c r="U14" s="11">
        <v>20.148999999999912</v>
      </c>
      <c r="V14" s="11">
        <v>17.849000000000011</v>
      </c>
      <c r="W14" s="11">
        <v>16.637999999999973</v>
      </c>
      <c r="X14" s="11">
        <v>16.884999999999948</v>
      </c>
      <c r="Y14" s="11">
        <v>16.726999999999968</v>
      </c>
      <c r="Z14" s="11">
        <v>16.553999999999952</v>
      </c>
      <c r="AA14" s="11">
        <v>16.452000000000002</v>
      </c>
      <c r="AB14" s="11">
        <v>16.25599999999999</v>
      </c>
      <c r="AC14" s="11">
        <v>16.080000000000005</v>
      </c>
      <c r="AD14" s="11">
        <v>15.904000000000019</v>
      </c>
      <c r="AE14" s="11">
        <v>15.739000000000015</v>
      </c>
      <c r="AF14" s="11">
        <v>15.583000000000014</v>
      </c>
      <c r="AG14" s="11">
        <v>15.449000000000002</v>
      </c>
      <c r="AH14" s="11">
        <v>15.313999999999956</v>
      </c>
      <c r="AI14" s="11">
        <v>15.186999999999989</v>
      </c>
      <c r="AJ14" s="11">
        <v>15.066999999999977</v>
      </c>
      <c r="AK14" s="172">
        <v>14.954000000000041</v>
      </c>
      <c r="AL14" s="11">
        <v>14.848000000000031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25.832999999999977</v>
      </c>
      <c r="N16" s="11">
        <v>24.940000000000033</v>
      </c>
      <c r="O16" s="11">
        <v>22.205999999999985</v>
      </c>
      <c r="P16" s="11">
        <v>21.984999999999928</v>
      </c>
      <c r="Q16" s="11">
        <v>22.258999999999975</v>
      </c>
      <c r="R16" s="11">
        <v>20.533999999999978</v>
      </c>
      <c r="S16" s="11">
        <v>20.351999999999993</v>
      </c>
      <c r="T16" s="11">
        <v>21.685000000000052</v>
      </c>
      <c r="U16" s="11">
        <v>22.312999999999981</v>
      </c>
      <c r="V16" s="11">
        <v>22.38500000000003</v>
      </c>
      <c r="W16" s="11">
        <v>21.391000000000009</v>
      </c>
      <c r="X16" s="11">
        <v>20.94899999999998</v>
      </c>
      <c r="Y16" s="11">
        <v>20.881000000000011</v>
      </c>
      <c r="Z16" s="11">
        <v>20.76799999999999</v>
      </c>
      <c r="AA16" s="11">
        <v>20.727000000000018</v>
      </c>
      <c r="AB16" s="11">
        <v>20.743999999999993</v>
      </c>
      <c r="AC16" s="11">
        <v>20.743000000000077</v>
      </c>
      <c r="AD16" s="11">
        <v>20.700999999999997</v>
      </c>
      <c r="AE16" s="11">
        <v>20.67799999999999</v>
      </c>
      <c r="AF16" s="11">
        <v>20.64400000000002</v>
      </c>
      <c r="AG16" s="11">
        <v>20.629999999999946</v>
      </c>
      <c r="AH16" s="11">
        <v>20.617999999999988</v>
      </c>
      <c r="AI16" s="11">
        <v>20.609999999999967</v>
      </c>
      <c r="AJ16" s="11">
        <v>20.603999999999957</v>
      </c>
      <c r="AK16" s="172">
        <v>20.597999999999971</v>
      </c>
      <c r="AL16" s="11">
        <v>20.593000000000021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90.365999999999872</v>
      </c>
      <c r="N18" s="11">
        <f t="shared" ref="N18:AL18" si="18">SUM(N19:N21)</f>
        <v>97.712000000000117</v>
      </c>
      <c r="O18" s="11">
        <f t="shared" si="18"/>
        <v>91.754000000000104</v>
      </c>
      <c r="P18" s="11">
        <f t="shared" si="18"/>
        <v>98.865999999999786</v>
      </c>
      <c r="Q18" s="11">
        <f t="shared" si="18"/>
        <v>100.43600000000002</v>
      </c>
      <c r="R18" s="11">
        <f t="shared" si="18"/>
        <v>103.16300000000004</v>
      </c>
      <c r="S18" s="11">
        <f t="shared" si="18"/>
        <v>101.22399999999996</v>
      </c>
      <c r="T18" s="11">
        <f t="shared" si="18"/>
        <v>105.97500000000005</v>
      </c>
      <c r="U18" s="11">
        <f t="shared" si="18"/>
        <v>104.50700000000026</v>
      </c>
      <c r="V18" s="11">
        <f t="shared" si="18"/>
        <v>113.94099999999997</v>
      </c>
      <c r="W18" s="11">
        <f t="shared" si="18"/>
        <v>111.73799999999999</v>
      </c>
      <c r="X18" s="11">
        <f t="shared" si="18"/>
        <v>109.38800000000008</v>
      </c>
      <c r="Y18" s="11">
        <f t="shared" si="18"/>
        <v>109.94399999999993</v>
      </c>
      <c r="Z18" s="11">
        <f t="shared" si="18"/>
        <v>111.13500000000012</v>
      </c>
      <c r="AA18" s="11">
        <f t="shared" si="18"/>
        <v>112.64900000000003</v>
      </c>
      <c r="AB18" s="11">
        <f t="shared" si="18"/>
        <v>113.99399999999991</v>
      </c>
      <c r="AC18" s="11">
        <f t="shared" si="18"/>
        <v>115.1169999999999</v>
      </c>
      <c r="AD18" s="11">
        <f t="shared" si="18"/>
        <v>116.15800000000017</v>
      </c>
      <c r="AE18" s="11">
        <f t="shared" si="18"/>
        <v>117.15600000000003</v>
      </c>
      <c r="AF18" s="11">
        <f t="shared" si="18"/>
        <v>118.12900000000003</v>
      </c>
      <c r="AG18" s="11">
        <f t="shared" si="18"/>
        <v>119.10799999999998</v>
      </c>
      <c r="AH18" s="11">
        <f t="shared" si="18"/>
        <v>120.06999999999977</v>
      </c>
      <c r="AI18" s="11">
        <f t="shared" si="18"/>
        <v>121.01200000000011</v>
      </c>
      <c r="AJ18" s="11">
        <f t="shared" si="18"/>
        <v>121.95899999999986</v>
      </c>
      <c r="AK18" s="11">
        <f t="shared" si="18"/>
        <v>122.87400000000025</v>
      </c>
      <c r="AL18" s="11">
        <f t="shared" si="18"/>
        <v>123.76399999999995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52.330999999999918</v>
      </c>
      <c r="N19" s="11">
        <v>52.98900000000004</v>
      </c>
      <c r="O19" s="11">
        <v>51.187000000000133</v>
      </c>
      <c r="P19" s="11">
        <v>51.255999999999872</v>
      </c>
      <c r="Q19" s="11">
        <v>56.214000000000006</v>
      </c>
      <c r="R19" s="11">
        <v>55.645000000000039</v>
      </c>
      <c r="S19" s="11">
        <v>53.697999999999986</v>
      </c>
      <c r="T19" s="11">
        <v>51.215000000000032</v>
      </c>
      <c r="U19" s="11">
        <v>50.762000000000249</v>
      </c>
      <c r="V19" s="11">
        <v>55.953999999999986</v>
      </c>
      <c r="W19" s="11">
        <v>55.858000000000047</v>
      </c>
      <c r="X19" s="11">
        <v>55.623000000000012</v>
      </c>
      <c r="Y19" s="11">
        <v>55.476999999999961</v>
      </c>
      <c r="Z19" s="11">
        <v>55.483000000000132</v>
      </c>
      <c r="AA19" s="11">
        <v>55.515999999999991</v>
      </c>
      <c r="AB19" s="11">
        <v>55.57800000000001</v>
      </c>
      <c r="AC19" s="11">
        <v>55.60999999999985</v>
      </c>
      <c r="AD19" s="11">
        <v>55.635000000000176</v>
      </c>
      <c r="AE19" s="11">
        <v>55.656999999999989</v>
      </c>
      <c r="AF19" s="11">
        <v>55.679000000000052</v>
      </c>
      <c r="AG19" s="11">
        <v>55.710999999999984</v>
      </c>
      <c r="AH19" s="11">
        <v>55.746999999999879</v>
      </c>
      <c r="AI19" s="11">
        <v>55.782000000000039</v>
      </c>
      <c r="AJ19" s="11">
        <v>55.84399999999988</v>
      </c>
      <c r="AK19" s="172">
        <v>55.901000000000124</v>
      </c>
      <c r="AL19" s="11">
        <v>55.954999999999963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12.818999999999967</v>
      </c>
      <c r="N20" s="11">
        <v>15.815000000000067</v>
      </c>
      <c r="O20" s="11">
        <v>13.991999999999946</v>
      </c>
      <c r="P20" s="11">
        <v>14.768999999999936</v>
      </c>
      <c r="Q20" s="11">
        <v>14.628000000000018</v>
      </c>
      <c r="R20" s="11">
        <v>14.129999999999985</v>
      </c>
      <c r="S20" s="11">
        <v>14.965999999999962</v>
      </c>
      <c r="T20" s="11">
        <v>14.947000000000033</v>
      </c>
      <c r="U20" s="11">
        <v>17.609000000000027</v>
      </c>
      <c r="V20" s="11">
        <v>16.448999999999998</v>
      </c>
      <c r="W20" s="11">
        <v>16.472999999999992</v>
      </c>
      <c r="X20" s="11">
        <v>16.991000000000014</v>
      </c>
      <c r="Y20" s="11">
        <v>17.22599999999996</v>
      </c>
      <c r="Z20" s="11">
        <v>17.38799999999997</v>
      </c>
      <c r="AA20" s="11">
        <v>17.565000000000037</v>
      </c>
      <c r="AB20" s="11">
        <v>17.636999999999976</v>
      </c>
      <c r="AC20" s="11">
        <v>17.67000000000003</v>
      </c>
      <c r="AD20" s="11">
        <v>17.700000000000024</v>
      </c>
      <c r="AE20" s="11">
        <v>17.728000000000002</v>
      </c>
      <c r="AF20" s="11">
        <v>17.752999999999993</v>
      </c>
      <c r="AG20" s="11">
        <v>17.78300000000004</v>
      </c>
      <c r="AH20" s="11">
        <v>17.806000000000012</v>
      </c>
      <c r="AI20" s="11">
        <v>17.826000000000029</v>
      </c>
      <c r="AJ20" s="11">
        <v>17.842999999999996</v>
      </c>
      <c r="AK20" s="172">
        <v>17.856000000000002</v>
      </c>
      <c r="AL20" s="11">
        <v>17.868999999999971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25.215999999999973</v>
      </c>
      <c r="N21" s="11">
        <v>28.908000000000012</v>
      </c>
      <c r="O21" s="11">
        <v>26.575000000000028</v>
      </c>
      <c r="P21" s="11">
        <v>32.840999999999987</v>
      </c>
      <c r="Q21" s="11">
        <v>29.593999999999991</v>
      </c>
      <c r="R21" s="11">
        <v>33.388000000000019</v>
      </c>
      <c r="S21" s="11">
        <v>32.560000000000016</v>
      </c>
      <c r="T21" s="11">
        <v>39.812999999999988</v>
      </c>
      <c r="U21" s="11">
        <v>36.135999999999989</v>
      </c>
      <c r="V21" s="11">
        <v>41.537999999999982</v>
      </c>
      <c r="W21" s="11">
        <v>39.40699999999994</v>
      </c>
      <c r="X21" s="11">
        <v>36.774000000000044</v>
      </c>
      <c r="Y21" s="11">
        <v>37.241000000000014</v>
      </c>
      <c r="Z21" s="11">
        <v>38.264000000000024</v>
      </c>
      <c r="AA21" s="11">
        <v>39.567999999999991</v>
      </c>
      <c r="AB21" s="11">
        <v>40.778999999999932</v>
      </c>
      <c r="AC21" s="11">
        <v>41.83700000000001</v>
      </c>
      <c r="AD21" s="11">
        <v>42.822999999999965</v>
      </c>
      <c r="AE21" s="11">
        <v>43.771000000000036</v>
      </c>
      <c r="AF21" s="11">
        <v>44.696999999999989</v>
      </c>
      <c r="AG21" s="11">
        <v>45.61399999999994</v>
      </c>
      <c r="AH21" s="11">
        <v>46.516999999999875</v>
      </c>
      <c r="AI21" s="11">
        <v>47.40400000000006</v>
      </c>
      <c r="AJ21" s="11">
        <v>48.271999999999991</v>
      </c>
      <c r="AK21" s="172">
        <v>49.117000000000132</v>
      </c>
      <c r="AL21" s="11">
        <v>49.940000000000026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114.58400000000019</v>
      </c>
      <c r="N23" s="11">
        <f t="shared" ref="N23:AL23" si="19">SUM(N24:N31)</f>
        <v>110.87300000000022</v>
      </c>
      <c r="O23" s="11">
        <f t="shared" si="19"/>
        <v>115.0560000000002</v>
      </c>
      <c r="P23" s="11">
        <f t="shared" si="19"/>
        <v>116.39700000000006</v>
      </c>
      <c r="Q23" s="11">
        <f t="shared" si="19"/>
        <v>114.93299999999994</v>
      </c>
      <c r="R23" s="11">
        <f t="shared" si="19"/>
        <v>124.57900000000016</v>
      </c>
      <c r="S23" s="11">
        <f t="shared" si="19"/>
        <v>120.5960000000001</v>
      </c>
      <c r="T23" s="11">
        <f t="shared" si="19"/>
        <v>118.59199999999998</v>
      </c>
      <c r="U23" s="11">
        <f t="shared" si="19"/>
        <v>128.62300000000002</v>
      </c>
      <c r="V23" s="11">
        <f t="shared" si="19"/>
        <v>124.32699999999998</v>
      </c>
      <c r="W23" s="11">
        <f t="shared" si="19"/>
        <v>119.73499999999994</v>
      </c>
      <c r="X23" s="11">
        <f t="shared" si="19"/>
        <v>120.46800000000006</v>
      </c>
      <c r="Y23" s="11">
        <f t="shared" si="19"/>
        <v>120.24799999999991</v>
      </c>
      <c r="Z23" s="11">
        <f t="shared" si="19"/>
        <v>120.79400000000012</v>
      </c>
      <c r="AA23" s="11">
        <f t="shared" si="19"/>
        <v>121.55600000000001</v>
      </c>
      <c r="AB23" s="11">
        <f t="shared" si="19"/>
        <v>122.14899999999993</v>
      </c>
      <c r="AC23" s="11">
        <f t="shared" si="19"/>
        <v>122.79799999999987</v>
      </c>
      <c r="AD23" s="11">
        <f t="shared" si="19"/>
        <v>123.42200000000011</v>
      </c>
      <c r="AE23" s="11">
        <f t="shared" si="19"/>
        <v>124.04699999999995</v>
      </c>
      <c r="AF23" s="11">
        <f t="shared" si="19"/>
        <v>124.68100000000022</v>
      </c>
      <c r="AG23" s="11">
        <f t="shared" si="19"/>
        <v>125.35399999999996</v>
      </c>
      <c r="AH23" s="11">
        <f t="shared" si="19"/>
        <v>126.02699999999999</v>
      </c>
      <c r="AI23" s="11">
        <f t="shared" si="19"/>
        <v>126.70299999999989</v>
      </c>
      <c r="AJ23" s="11">
        <f t="shared" si="19"/>
        <v>127.37499999999993</v>
      </c>
      <c r="AK23" s="11">
        <f t="shared" si="19"/>
        <v>128.04099999999994</v>
      </c>
      <c r="AL23" s="11">
        <f t="shared" si="19"/>
        <v>128.70199999999994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2.113999999999995</v>
      </c>
      <c r="N24" s="11">
        <v>2.602999999999998</v>
      </c>
      <c r="O24" s="11">
        <v>1.9420000000000002</v>
      </c>
      <c r="P24" s="11">
        <v>3.5260000000000029</v>
      </c>
      <c r="Q24" s="11">
        <v>2.2220000000000013</v>
      </c>
      <c r="R24" s="11">
        <v>3.5700000000000061</v>
      </c>
      <c r="S24" s="11">
        <v>2.1919999999999988</v>
      </c>
      <c r="T24" s="11">
        <v>3.110000000000003</v>
      </c>
      <c r="U24" s="11">
        <v>1.8370000000000022</v>
      </c>
      <c r="V24" s="11">
        <v>4.399</v>
      </c>
      <c r="W24" s="11">
        <v>4.2919999999999998</v>
      </c>
      <c r="X24" s="11">
        <v>4.2469999999999981</v>
      </c>
      <c r="Y24" s="11">
        <v>4.2340000000000018</v>
      </c>
      <c r="Z24" s="11">
        <v>4.2180000000000009</v>
      </c>
      <c r="AA24" s="11">
        <v>4.2090000000000023</v>
      </c>
      <c r="AB24" s="11">
        <v>4.2209999999999974</v>
      </c>
      <c r="AC24" s="11">
        <v>4.2280000000000006</v>
      </c>
      <c r="AD24" s="11">
        <v>4.2340000000000027</v>
      </c>
      <c r="AE24" s="11">
        <v>4.2410000000000094</v>
      </c>
      <c r="AF24" s="11">
        <v>4.2470000000000026</v>
      </c>
      <c r="AG24" s="11">
        <v>4.2529999999999983</v>
      </c>
      <c r="AH24" s="11">
        <v>4.2589999999999941</v>
      </c>
      <c r="AI24" s="11">
        <v>4.2639999999999993</v>
      </c>
      <c r="AJ24" s="11">
        <v>4.2699999999999987</v>
      </c>
      <c r="AK24" s="172">
        <v>4.2749999999999968</v>
      </c>
      <c r="AL24" s="11">
        <v>4.2809999999999917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11.852000000000015</v>
      </c>
      <c r="N25" s="11">
        <v>12.604999999999995</v>
      </c>
      <c r="O25" s="11">
        <v>12.662999999999993</v>
      </c>
      <c r="P25" s="11">
        <v>11.716999999999997</v>
      </c>
      <c r="Q25" s="11">
        <v>11.333999999999975</v>
      </c>
      <c r="R25" s="11">
        <v>13.404000000000028</v>
      </c>
      <c r="S25" s="11">
        <v>13.121000000000013</v>
      </c>
      <c r="T25" s="11">
        <v>14.934999999999977</v>
      </c>
      <c r="U25" s="11">
        <v>19.311000000000025</v>
      </c>
      <c r="V25" s="11">
        <v>17.957000000000033</v>
      </c>
      <c r="W25" s="11">
        <v>15.239000000000031</v>
      </c>
      <c r="X25" s="11">
        <v>15.725000000000044</v>
      </c>
      <c r="Y25" s="11">
        <v>15.910000000000007</v>
      </c>
      <c r="Z25" s="11">
        <v>16.27000000000001</v>
      </c>
      <c r="AA25" s="11">
        <v>16.553000000000004</v>
      </c>
      <c r="AB25" s="11">
        <v>16.787999999999975</v>
      </c>
      <c r="AC25" s="11">
        <v>17.012000000000011</v>
      </c>
      <c r="AD25" s="11">
        <v>17.210999999999974</v>
      </c>
      <c r="AE25" s="11">
        <v>17.40200000000004</v>
      </c>
      <c r="AF25" s="11">
        <v>17.592000000000048</v>
      </c>
      <c r="AG25" s="11">
        <v>17.790999999999993</v>
      </c>
      <c r="AH25" s="11">
        <v>17.987999999999978</v>
      </c>
      <c r="AI25" s="11">
        <v>18.180999999999958</v>
      </c>
      <c r="AJ25" s="11">
        <v>18.367999999999927</v>
      </c>
      <c r="AK25" s="172">
        <v>18.548000000000012</v>
      </c>
      <c r="AL25" s="11">
        <v>18.720000000000034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9.5239999999999831</v>
      </c>
      <c r="N26" s="11">
        <v>9.8150000000000119</v>
      </c>
      <c r="O26" s="11">
        <v>8.9500000000000046</v>
      </c>
      <c r="P26" s="11">
        <v>8.8140000000000107</v>
      </c>
      <c r="Q26" s="11">
        <v>10.46599999999998</v>
      </c>
      <c r="R26" s="11">
        <v>9.9000000000000128</v>
      </c>
      <c r="S26" s="11">
        <v>10.105000000000052</v>
      </c>
      <c r="T26" s="11">
        <v>9.4010000000000211</v>
      </c>
      <c r="U26" s="11">
        <v>10.159000000000029</v>
      </c>
      <c r="V26" s="11">
        <v>9.302999999999999</v>
      </c>
      <c r="W26" s="11">
        <v>8.5379999999999843</v>
      </c>
      <c r="X26" s="11">
        <v>8.8740000000000059</v>
      </c>
      <c r="Y26" s="11">
        <v>8.8839999999999684</v>
      </c>
      <c r="Z26" s="11">
        <v>8.8920000000000101</v>
      </c>
      <c r="AA26" s="11">
        <v>8.8789999999999942</v>
      </c>
      <c r="AB26" s="11">
        <v>8.8769999999999918</v>
      </c>
      <c r="AC26" s="11">
        <v>8.8859999999999779</v>
      </c>
      <c r="AD26" s="11">
        <v>8.8929999999999954</v>
      </c>
      <c r="AE26" s="11">
        <v>8.8999999999999968</v>
      </c>
      <c r="AF26" s="11">
        <v>8.9060000000000077</v>
      </c>
      <c r="AG26" s="11">
        <v>8.9140000000000121</v>
      </c>
      <c r="AH26" s="11">
        <v>8.914999999999992</v>
      </c>
      <c r="AI26" s="11">
        <v>8.9159999999999986</v>
      </c>
      <c r="AJ26" s="11">
        <v>8.9170000000000051</v>
      </c>
      <c r="AK26" s="172">
        <v>8.9169999999999821</v>
      </c>
      <c r="AL26" s="11">
        <v>8.9180000000000028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7.681000000000008</v>
      </c>
      <c r="N27" s="11">
        <v>5.9640000000000066</v>
      </c>
      <c r="O27" s="11">
        <v>6.4760000000000106</v>
      </c>
      <c r="P27" s="11">
        <v>7.2800000000000171</v>
      </c>
      <c r="Q27" s="11">
        <v>7.9250000000000087</v>
      </c>
      <c r="R27" s="11">
        <v>6.5620000000000021</v>
      </c>
      <c r="S27" s="11">
        <v>6.5109999999999939</v>
      </c>
      <c r="T27" s="11">
        <v>5.336000000000003</v>
      </c>
      <c r="U27" s="11">
        <v>7.099999999999997</v>
      </c>
      <c r="V27" s="11">
        <v>8.2630000000000106</v>
      </c>
      <c r="W27" s="11">
        <v>7.5429999999999984</v>
      </c>
      <c r="X27" s="11">
        <v>7.4700000000000024</v>
      </c>
      <c r="Y27" s="11">
        <v>7.3980000000000121</v>
      </c>
      <c r="Z27" s="11">
        <v>7.402000000000009</v>
      </c>
      <c r="AA27" s="11">
        <v>7.4580000000000082</v>
      </c>
      <c r="AB27" s="11">
        <v>7.5230000000000041</v>
      </c>
      <c r="AC27" s="11">
        <v>7.6079999999999837</v>
      </c>
      <c r="AD27" s="11">
        <v>7.7029999999999914</v>
      </c>
      <c r="AE27" s="11">
        <v>7.8049999999999979</v>
      </c>
      <c r="AF27" s="11">
        <v>7.9100000000000152</v>
      </c>
      <c r="AG27" s="11">
        <v>8.0159999999999929</v>
      </c>
      <c r="AH27" s="11">
        <v>8.1240000000000041</v>
      </c>
      <c r="AI27" s="11">
        <v>8.2339999999999929</v>
      </c>
      <c r="AJ27" s="11">
        <v>8.3430000000000035</v>
      </c>
      <c r="AK27" s="172">
        <v>8.4529999999999852</v>
      </c>
      <c r="AL27" s="11">
        <v>8.5629999999999864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30.300000000000072</v>
      </c>
      <c r="N28" s="11">
        <v>29.519000000000073</v>
      </c>
      <c r="O28" s="11">
        <v>29.067000000000089</v>
      </c>
      <c r="P28" s="11">
        <v>26.34300000000005</v>
      </c>
      <c r="Q28" s="11">
        <v>27.071999999999932</v>
      </c>
      <c r="R28" s="11">
        <v>29.972000000000001</v>
      </c>
      <c r="S28" s="11">
        <v>32.928000000000026</v>
      </c>
      <c r="T28" s="11">
        <v>24.830999999999936</v>
      </c>
      <c r="U28" s="11">
        <v>27.257000000000009</v>
      </c>
      <c r="V28" s="11">
        <v>27.334000000000028</v>
      </c>
      <c r="W28" s="11">
        <v>28.152000000000008</v>
      </c>
      <c r="X28" s="11">
        <v>28.524000000000008</v>
      </c>
      <c r="Y28" s="11">
        <v>28.595000000000038</v>
      </c>
      <c r="Z28" s="11">
        <v>28.719000000000023</v>
      </c>
      <c r="AA28" s="11">
        <v>28.871000000000048</v>
      </c>
      <c r="AB28" s="11">
        <v>28.995999999999984</v>
      </c>
      <c r="AC28" s="11">
        <v>29.107999999999965</v>
      </c>
      <c r="AD28" s="11">
        <v>29.229000000000017</v>
      </c>
      <c r="AE28" s="11">
        <v>29.356999999999953</v>
      </c>
      <c r="AF28" s="11">
        <v>29.496000000000027</v>
      </c>
      <c r="AG28" s="11">
        <v>29.644999999999989</v>
      </c>
      <c r="AH28" s="11">
        <v>29.795000000000002</v>
      </c>
      <c r="AI28" s="11">
        <v>29.946000000000033</v>
      </c>
      <c r="AJ28" s="11">
        <v>30.096999999999976</v>
      </c>
      <c r="AK28" s="172">
        <v>30.249000000000038</v>
      </c>
      <c r="AL28" s="11">
        <v>30.400000000000031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30.02200000000008</v>
      </c>
      <c r="N29" s="11">
        <v>24.299000000000078</v>
      </c>
      <c r="O29" s="11">
        <v>29.48200000000012</v>
      </c>
      <c r="P29" s="11">
        <v>29.518000000000015</v>
      </c>
      <c r="Q29" s="11">
        <v>28.757000000000016</v>
      </c>
      <c r="R29" s="11">
        <v>30.896000000000047</v>
      </c>
      <c r="S29" s="11">
        <v>31.472000000000026</v>
      </c>
      <c r="T29" s="11">
        <v>35.936000000000035</v>
      </c>
      <c r="U29" s="11">
        <v>35.331999999999979</v>
      </c>
      <c r="V29" s="11">
        <v>30.927999999999887</v>
      </c>
      <c r="W29" s="11">
        <v>30.364999999999906</v>
      </c>
      <c r="X29" s="11">
        <v>30.531999999999989</v>
      </c>
      <c r="Y29" s="11">
        <v>30.683999999999902</v>
      </c>
      <c r="Z29" s="11">
        <v>30.720000000000052</v>
      </c>
      <c r="AA29" s="11">
        <v>30.84499999999996</v>
      </c>
      <c r="AB29" s="11">
        <v>30.945999999999977</v>
      </c>
      <c r="AC29" s="11">
        <v>31.064999999999955</v>
      </c>
      <c r="AD29" s="11">
        <v>31.180000000000131</v>
      </c>
      <c r="AE29" s="11">
        <v>31.292999999999996</v>
      </c>
      <c r="AF29" s="11">
        <v>31.40600000000007</v>
      </c>
      <c r="AG29" s="11">
        <v>31.521999999999952</v>
      </c>
      <c r="AH29" s="11">
        <v>31.634000000000043</v>
      </c>
      <c r="AI29" s="11">
        <v>31.744999999999902</v>
      </c>
      <c r="AJ29" s="11">
        <v>31.856000000000034</v>
      </c>
      <c r="AK29" s="172">
        <v>31.966999999999942</v>
      </c>
      <c r="AL29" s="11">
        <v>32.077999999999918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11.259000000000039</v>
      </c>
      <c r="N30" s="11">
        <v>11.60500000000005</v>
      </c>
      <c r="O30" s="11">
        <v>15.109999999999998</v>
      </c>
      <c r="P30" s="11">
        <v>16.152999999999963</v>
      </c>
      <c r="Q30" s="11">
        <v>12.547000000000015</v>
      </c>
      <c r="R30" s="11">
        <v>13.084000000000016</v>
      </c>
      <c r="S30" s="11">
        <v>11.721999999999996</v>
      </c>
      <c r="T30" s="11">
        <v>12.117999999999999</v>
      </c>
      <c r="U30" s="11">
        <v>11.815999999999983</v>
      </c>
      <c r="V30" s="11">
        <v>13.077000000000004</v>
      </c>
      <c r="W30" s="11">
        <v>12.211000000000006</v>
      </c>
      <c r="X30" s="11">
        <v>12.405000000000019</v>
      </c>
      <c r="Y30" s="11">
        <v>12.258999999999993</v>
      </c>
      <c r="Z30" s="11">
        <v>12.342999999999996</v>
      </c>
      <c r="AA30" s="11">
        <v>12.543000000000008</v>
      </c>
      <c r="AB30" s="11">
        <v>12.644999999999991</v>
      </c>
      <c r="AC30" s="11">
        <v>12.787999999999975</v>
      </c>
      <c r="AD30" s="11">
        <v>12.917999999999999</v>
      </c>
      <c r="AE30" s="11">
        <v>13.039999999999983</v>
      </c>
      <c r="AF30" s="11">
        <v>13.157000000000021</v>
      </c>
      <c r="AG30" s="11">
        <v>13.283000000000017</v>
      </c>
      <c r="AH30" s="11">
        <v>13.414999999999985</v>
      </c>
      <c r="AI30" s="11">
        <v>13.551999999999996</v>
      </c>
      <c r="AJ30" s="11">
        <v>13.688999999999979</v>
      </c>
      <c r="AK30" s="172">
        <v>13.825999999999999</v>
      </c>
      <c r="AL30" s="11">
        <v>13.961999999999993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11.831999999999995</v>
      </c>
      <c r="N31" s="11">
        <v>14.463000000000012</v>
      </c>
      <c r="O31" s="11">
        <v>11.365999999999985</v>
      </c>
      <c r="P31" s="11">
        <v>13.046000000000006</v>
      </c>
      <c r="Q31" s="11">
        <v>14.610000000000012</v>
      </c>
      <c r="R31" s="11">
        <v>17.191000000000045</v>
      </c>
      <c r="S31" s="11">
        <v>12.545000000000005</v>
      </c>
      <c r="T31" s="11">
        <v>12.925000000000011</v>
      </c>
      <c r="U31" s="11">
        <v>15.811000000000002</v>
      </c>
      <c r="V31" s="11">
        <v>13.066000000000026</v>
      </c>
      <c r="W31" s="11">
        <v>13.394999999999994</v>
      </c>
      <c r="X31" s="11">
        <v>12.691000000000008</v>
      </c>
      <c r="Y31" s="11">
        <v>12.283999999999997</v>
      </c>
      <c r="Z31" s="11">
        <v>12.230000000000011</v>
      </c>
      <c r="AA31" s="11">
        <v>12.197999999999993</v>
      </c>
      <c r="AB31" s="11">
        <v>12.152999999999993</v>
      </c>
      <c r="AC31" s="11">
        <v>12.102999999999998</v>
      </c>
      <c r="AD31" s="11">
        <v>12.054000000000002</v>
      </c>
      <c r="AE31" s="11">
        <v>12.008999999999988</v>
      </c>
      <c r="AF31" s="11">
        <v>11.967000000000017</v>
      </c>
      <c r="AG31" s="11">
        <v>11.930000000000003</v>
      </c>
      <c r="AH31" s="11">
        <v>11.896999999999995</v>
      </c>
      <c r="AI31" s="11">
        <v>11.865000000000016</v>
      </c>
      <c r="AJ31" s="11">
        <v>11.834999999999997</v>
      </c>
      <c r="AK31" s="172">
        <v>11.805999999999987</v>
      </c>
      <c r="AL31" s="11">
        <v>11.78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140.10500000000016</v>
      </c>
      <c r="N33" s="11">
        <f t="shared" ref="N33:AK33" si="20">SUM(N34:N36)</f>
        <v>125.03099999999981</v>
      </c>
      <c r="O33" s="11">
        <f t="shared" si="20"/>
        <v>127.97499999999991</v>
      </c>
      <c r="P33" s="11">
        <f t="shared" si="20"/>
        <v>123.10099999999986</v>
      </c>
      <c r="Q33" s="11">
        <f t="shared" si="20"/>
        <v>127.77999999999982</v>
      </c>
      <c r="R33" s="11">
        <f t="shared" si="20"/>
        <v>129.22900000000016</v>
      </c>
      <c r="S33" s="11">
        <f t="shared" si="20"/>
        <v>126.98099999999998</v>
      </c>
      <c r="T33" s="11">
        <f t="shared" si="20"/>
        <v>130.65799999999996</v>
      </c>
      <c r="U33" s="11">
        <f t="shared" si="20"/>
        <v>129.39999999999995</v>
      </c>
      <c r="V33" s="11">
        <f t="shared" si="20"/>
        <v>126.92199999999988</v>
      </c>
      <c r="W33" s="11">
        <f t="shared" si="20"/>
        <v>134.18400000000005</v>
      </c>
      <c r="X33" s="11">
        <f t="shared" si="20"/>
        <v>136.37199999999984</v>
      </c>
      <c r="Y33" s="11">
        <f t="shared" si="20"/>
        <v>138.053</v>
      </c>
      <c r="Z33" s="11">
        <f t="shared" si="20"/>
        <v>139.11000000000007</v>
      </c>
      <c r="AA33" s="11">
        <f t="shared" si="20"/>
        <v>140.43500000000006</v>
      </c>
      <c r="AB33" s="11">
        <f t="shared" si="20"/>
        <v>141.47699999999983</v>
      </c>
      <c r="AC33" s="11">
        <f t="shared" si="20"/>
        <v>142.31399999999999</v>
      </c>
      <c r="AD33" s="11">
        <f t="shared" si="20"/>
        <v>143.14699999999985</v>
      </c>
      <c r="AE33" s="11">
        <f t="shared" si="20"/>
        <v>143.98999999999992</v>
      </c>
      <c r="AF33" s="11">
        <f t="shared" si="20"/>
        <v>144.84899999999993</v>
      </c>
      <c r="AG33" s="11">
        <f t="shared" si="20"/>
        <v>145.7480000000001</v>
      </c>
      <c r="AH33" s="11">
        <f t="shared" si="20"/>
        <v>146.63699999999989</v>
      </c>
      <c r="AI33" s="11">
        <f t="shared" si="20"/>
        <v>147.52899999999997</v>
      </c>
      <c r="AJ33" s="11">
        <f t="shared" si="20"/>
        <v>148.42899999999997</v>
      </c>
      <c r="AK33" s="11">
        <f t="shared" si="20"/>
        <v>149.32899999999995</v>
      </c>
      <c r="AL33" s="11">
        <f>SUM(AL34:AL36)</f>
        <v>150.22499999999988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42.705000000000005</v>
      </c>
      <c r="N34" s="11">
        <v>34.022000000000062</v>
      </c>
      <c r="O34" s="11">
        <v>29.415999999999958</v>
      </c>
      <c r="P34" s="11">
        <v>26.186999999999966</v>
      </c>
      <c r="Q34" s="11">
        <v>25.478000000000005</v>
      </c>
      <c r="R34" s="11">
        <v>24.157000000000032</v>
      </c>
      <c r="S34" s="11">
        <v>24.091000000000019</v>
      </c>
      <c r="T34" s="11">
        <v>24.262999999999991</v>
      </c>
      <c r="U34" s="11">
        <v>21.889000000000017</v>
      </c>
      <c r="V34" s="11">
        <v>23.625999999999987</v>
      </c>
      <c r="W34" s="11">
        <v>24.564</v>
      </c>
      <c r="X34" s="11">
        <v>24.407999999999948</v>
      </c>
      <c r="Y34" s="11">
        <v>24.403000000000045</v>
      </c>
      <c r="Z34" s="11">
        <v>24.406000000000017</v>
      </c>
      <c r="AA34" s="11">
        <v>24.394999999999975</v>
      </c>
      <c r="AB34" s="11">
        <v>24.47600000000002</v>
      </c>
      <c r="AC34" s="11">
        <v>24.527000000000022</v>
      </c>
      <c r="AD34" s="11">
        <v>24.577999999999996</v>
      </c>
      <c r="AE34" s="11">
        <v>24.628999999999994</v>
      </c>
      <c r="AF34" s="11">
        <v>24.67899999999997</v>
      </c>
      <c r="AG34" s="11">
        <v>24.727999999999955</v>
      </c>
      <c r="AH34" s="11">
        <v>24.771999999999991</v>
      </c>
      <c r="AI34" s="11">
        <v>24.81500000000003</v>
      </c>
      <c r="AJ34" s="11">
        <v>24.856999999999974</v>
      </c>
      <c r="AK34" s="172">
        <v>24.896999999999998</v>
      </c>
      <c r="AL34" s="11">
        <v>24.934000000000047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37.776000000000067</v>
      </c>
      <c r="N35" s="11">
        <v>35.234999999999971</v>
      </c>
      <c r="O35" s="11">
        <v>38.24999999999995</v>
      </c>
      <c r="P35" s="11">
        <v>34.089999999999939</v>
      </c>
      <c r="Q35" s="11">
        <v>34.466999999999921</v>
      </c>
      <c r="R35" s="11">
        <v>35.966000000000037</v>
      </c>
      <c r="S35" s="11">
        <v>36.231999999999942</v>
      </c>
      <c r="T35" s="11">
        <v>36.170000000000009</v>
      </c>
      <c r="U35" s="11">
        <v>36.254999999999974</v>
      </c>
      <c r="V35" s="11">
        <v>37.969000000000001</v>
      </c>
      <c r="W35" s="11">
        <v>36.793000000000035</v>
      </c>
      <c r="X35" s="11">
        <v>37.612999999999957</v>
      </c>
      <c r="Y35" s="11">
        <v>38.427999999999983</v>
      </c>
      <c r="Z35" s="11">
        <v>38.710000000000015</v>
      </c>
      <c r="AA35" s="11">
        <v>38.955000000000133</v>
      </c>
      <c r="AB35" s="11">
        <v>39.112999999999865</v>
      </c>
      <c r="AC35" s="11">
        <v>39.190999999999974</v>
      </c>
      <c r="AD35" s="11">
        <v>39.281999999999954</v>
      </c>
      <c r="AE35" s="11">
        <v>39.383999999999922</v>
      </c>
      <c r="AF35" s="11">
        <v>39.501000000000069</v>
      </c>
      <c r="AG35" s="11">
        <v>39.657000000000075</v>
      </c>
      <c r="AH35" s="11">
        <v>39.809999999999931</v>
      </c>
      <c r="AI35" s="11">
        <v>39.96699999999997</v>
      </c>
      <c r="AJ35" s="11">
        <v>40.126999999999981</v>
      </c>
      <c r="AK35" s="172">
        <v>40.287000000000006</v>
      </c>
      <c r="AL35" s="11">
        <v>40.446999999999932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59.62400000000008</v>
      </c>
      <c r="N36" s="11">
        <v>55.773999999999766</v>
      </c>
      <c r="O36" s="11">
        <v>60.308999999999997</v>
      </c>
      <c r="P36" s="11">
        <v>62.823999999999948</v>
      </c>
      <c r="Q36" s="11">
        <v>67.834999999999894</v>
      </c>
      <c r="R36" s="11">
        <v>69.10600000000008</v>
      </c>
      <c r="S36" s="11">
        <v>66.658000000000015</v>
      </c>
      <c r="T36" s="11">
        <v>70.224999999999952</v>
      </c>
      <c r="U36" s="11">
        <v>71.255999999999958</v>
      </c>
      <c r="V36" s="11">
        <v>65.326999999999899</v>
      </c>
      <c r="W36" s="11">
        <v>72.827000000000027</v>
      </c>
      <c r="X36" s="11">
        <v>74.350999999999942</v>
      </c>
      <c r="Y36" s="11">
        <v>75.221999999999966</v>
      </c>
      <c r="Z36" s="11">
        <v>75.994000000000057</v>
      </c>
      <c r="AA36" s="11">
        <v>77.084999999999965</v>
      </c>
      <c r="AB36" s="11">
        <v>77.887999999999948</v>
      </c>
      <c r="AC36" s="11">
        <v>78.595999999999989</v>
      </c>
      <c r="AD36" s="11">
        <v>79.286999999999892</v>
      </c>
      <c r="AE36" s="11">
        <v>79.977000000000004</v>
      </c>
      <c r="AF36" s="11">
        <v>80.668999999999912</v>
      </c>
      <c r="AG36" s="11">
        <v>81.363000000000056</v>
      </c>
      <c r="AH36" s="11">
        <v>82.05499999999995</v>
      </c>
      <c r="AI36" s="11">
        <v>82.746999999999971</v>
      </c>
      <c r="AJ36" s="11">
        <v>83.445000000000022</v>
      </c>
      <c r="AK36" s="172">
        <v>84.144999999999968</v>
      </c>
      <c r="AL36" s="11">
        <v>84.843999999999909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407.61700000000019</v>
      </c>
      <c r="N38" s="11">
        <f t="shared" ref="N38:AL38" si="21">SUM(N5,N11,N16,N18,N23,N33)</f>
        <v>395.98200000000031</v>
      </c>
      <c r="O38" s="11">
        <f t="shared" si="21"/>
        <v>390.85400000000016</v>
      </c>
      <c r="P38" s="11">
        <f t="shared" si="21"/>
        <v>394.78999999999962</v>
      </c>
      <c r="Q38" s="11">
        <f t="shared" si="21"/>
        <v>401.20399999999961</v>
      </c>
      <c r="R38" s="11">
        <f t="shared" si="21"/>
        <v>415.41000000000031</v>
      </c>
      <c r="S38" s="11">
        <f t="shared" si="21"/>
        <v>404.15800000000002</v>
      </c>
      <c r="T38" s="11">
        <f t="shared" si="21"/>
        <v>415.11700000000008</v>
      </c>
      <c r="U38" s="11">
        <f t="shared" si="21"/>
        <v>425.56500000000017</v>
      </c>
      <c r="V38" s="11">
        <f t="shared" si="21"/>
        <v>421.42799999999988</v>
      </c>
      <c r="W38" s="11">
        <f t="shared" si="21"/>
        <v>419.51799999999992</v>
      </c>
      <c r="X38" s="11">
        <f t="shared" si="21"/>
        <v>419.96199999999993</v>
      </c>
      <c r="Y38" s="11">
        <f t="shared" si="21"/>
        <v>421.74199999999985</v>
      </c>
      <c r="Z38" s="11">
        <f t="shared" si="21"/>
        <v>424.35200000000026</v>
      </c>
      <c r="AA38" s="11">
        <f t="shared" si="21"/>
        <v>427.96300000000008</v>
      </c>
      <c r="AB38" s="11">
        <f t="shared" si="21"/>
        <v>430.82899999999972</v>
      </c>
      <c r="AC38" s="11">
        <f t="shared" si="21"/>
        <v>433.28699999999992</v>
      </c>
      <c r="AD38" s="11">
        <f t="shared" si="21"/>
        <v>435.57800000000009</v>
      </c>
      <c r="AE38" s="11">
        <f t="shared" si="21"/>
        <v>437.85699999999997</v>
      </c>
      <c r="AF38" s="11">
        <f t="shared" si="21"/>
        <v>440.12800000000021</v>
      </c>
      <c r="AG38" s="11">
        <f t="shared" si="21"/>
        <v>442.53799999999995</v>
      </c>
      <c r="AH38" s="11">
        <f t="shared" si="21"/>
        <v>444.91799999999961</v>
      </c>
      <c r="AI38" s="11">
        <f t="shared" si="21"/>
        <v>447.28999999999996</v>
      </c>
      <c r="AJ38" s="11">
        <f t="shared" si="21"/>
        <v>449.68199999999973</v>
      </c>
      <c r="AK38" s="11">
        <f t="shared" si="21"/>
        <v>452.04100000000017</v>
      </c>
      <c r="AL38" s="11">
        <f t="shared" si="21"/>
        <v>454.3739999999998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North of Tyne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North of Tyne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North of Tyne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North of Tyne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North of Tyne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North of Tyne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North of Tyne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31.108784092823971</v>
      </c>
      <c r="N231" s="40">
        <f>'Ind T1'!D25</f>
        <v>31.985278343241546</v>
      </c>
      <c r="O231" s="40">
        <f>'Ind T1'!F25</f>
        <v>33.061970975451928</v>
      </c>
    </row>
    <row r="232" spans="1:15" x14ac:dyDescent="0.2">
      <c r="L232" t="str">
        <f>L23</f>
        <v>Business and other services</v>
      </c>
      <c r="M232" s="40">
        <f>'Ind T1'!B24</f>
        <v>29.989408054692973</v>
      </c>
      <c r="N232" s="40">
        <f>'Ind T1'!D24</f>
        <v>28.541087629136285</v>
      </c>
      <c r="O232" s="40">
        <f>'Ind T1'!F24</f>
        <v>28.325124236862141</v>
      </c>
    </row>
    <row r="233" spans="1:15" x14ac:dyDescent="0.2">
      <c r="L233" t="str">
        <f>L18</f>
        <v>Trade, accomod. and transport</v>
      </c>
      <c r="M233" s="40">
        <f>'Ind T1'!B23</f>
        <v>24.834019402517985</v>
      </c>
      <c r="N233" s="40">
        <f>'Ind T1'!D23</f>
        <v>26.634852378205466</v>
      </c>
      <c r="O233" s="40">
        <f>'Ind T1'!F23</f>
        <v>27.238354307244695</v>
      </c>
    </row>
    <row r="234" spans="1:15" x14ac:dyDescent="0.2">
      <c r="L234" t="str">
        <f>L16</f>
        <v>Construction</v>
      </c>
      <c r="M234" s="40">
        <f>'Ind T1'!B22</f>
        <v>4.9430682939746191</v>
      </c>
      <c r="N234" s="40">
        <f>'Ind T1'!D22</f>
        <v>5.0989468866651757</v>
      </c>
      <c r="O234" s="40">
        <f>'Ind T1'!F22</f>
        <v>4.5321695343483634</v>
      </c>
    </row>
    <row r="235" spans="1:15" x14ac:dyDescent="0.2">
      <c r="L235" t="str">
        <f>L11</f>
        <v>Manufacturing</v>
      </c>
      <c r="M235" s="40">
        <f>'Ind T1'!B21</f>
        <v>7.5864808261717211</v>
      </c>
      <c r="N235" s="40">
        <f>'Ind T1'!D21</f>
        <v>5.872691994145657</v>
      </c>
      <c r="O235" s="40">
        <f>'Ind T1'!F21</f>
        <v>5.0509052014419931</v>
      </c>
    </row>
    <row r="236" spans="1:15" x14ac:dyDescent="0.2">
      <c r="L236" t="str">
        <f>L5</f>
        <v>Primary sector and utilities</v>
      </c>
      <c r="M236" s="40">
        <f>'Ind T1'!B20</f>
        <v>1.5382393298187322</v>
      </c>
      <c r="N236" s="40">
        <f>'Ind T1'!D20</f>
        <v>1.867142768605877</v>
      </c>
      <c r="O236" s="40">
        <f>'Ind T1'!F20</f>
        <v>1.791475744650884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North of Tyne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4.9549999999998988</v>
      </c>
      <c r="O261" s="11">
        <f>'Ind T1'!F50</f>
        <v>16.040999999999826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-4.8440000000002215</v>
      </c>
      <c r="O262" s="11">
        <f>'Ind T1'!F49</f>
        <v>8.9669999999999987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8.574999999999946</v>
      </c>
      <c r="O263" s="11">
        <f>'Ind T1'!F48</f>
        <v>12.025999999999968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0.85700000000003129</v>
      </c>
      <c r="O264" s="11">
        <f>'Ind T1'!F47</f>
        <v>-0.79799999999998761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-6.8780000000000001</v>
      </c>
      <c r="O265" s="11">
        <f>'Ind T1'!F46</f>
        <v>-1.6869999999999408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1.4430000000000014</v>
      </c>
      <c r="O266" s="11">
        <f>'Ind T1'!F45</f>
        <v>0.30700000000000305</v>
      </c>
    </row>
    <row r="268" spans="1:16" x14ac:dyDescent="0.2">
      <c r="L268" t="str">
        <f>L38</f>
        <v>All industries</v>
      </c>
      <c r="N268" s="11">
        <f>'Ind T1'!D14-'Ind T1'!B14</f>
        <v>4.1079999999996062</v>
      </c>
      <c r="O268" s="11">
        <f>SUM(O261:O266)</f>
        <v>34.855999999999867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North of Tyne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11.13997587134218</v>
      </c>
      <c r="C9" s="249">
        <f>SUM(C26,C43,C60,C77,C94,C111,C128,C145,C162,C179,C196,C213,C230,C247,C264,C281,C298,C315,C332,C349,C366,C383)</f>
        <v>19.605733266430121</v>
      </c>
      <c r="D9" s="249">
        <f>SUM(B9:C9)</f>
        <v>30.745709137772302</v>
      </c>
      <c r="E9" s="238"/>
      <c r="F9" s="249">
        <f>SUM(F26,F43,F60,F77,F94,F111,F128,F145,F162,F179,F196,F213,F230,F247,F264,F281,F298,F315,F332,F349,F366,F383)</f>
        <v>14.279523014824742</v>
      </c>
      <c r="G9" s="249">
        <f>SUM(G26,G43,G60,G77,G94,G111,G128,G145,G162,G179,G196,G213,G230,G247,G264,G281,G298,G315,G332,G349,G366,G383)</f>
        <v>21.437783480267001</v>
      </c>
      <c r="H9" s="249">
        <f>SUM(F9:G9)</f>
        <v>35.717306495091741</v>
      </c>
      <c r="I9" s="238"/>
      <c r="J9" s="249">
        <f>SUM(J26,J43,J60,J77,J94,J111,J128,J145,J162,J179,J196,J213,J230,J247,J264,J281,J298,J315,J332,J349,J366,J383)</f>
        <v>15.92250862432631</v>
      </c>
      <c r="K9" s="249">
        <f>SUM(K26,K43,K60,K77,K94,K111,K128,K145,K162,K179,K196,K213,K230,K247,K264,K281,K298,K315,K332,K349,K366,K383)</f>
        <v>22.929825885340364</v>
      </c>
      <c r="L9" s="249">
        <f>SUM(J9:K9)</f>
        <v>38.852334509666676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42.391473361399726</v>
      </c>
      <c r="C10" s="249">
        <f t="shared" si="0"/>
        <v>39.048298731249034</v>
      </c>
      <c r="D10" s="249">
        <f t="shared" ref="D10:D17" si="1">SUM(B10:C10)</f>
        <v>81.439772092648752</v>
      </c>
      <c r="E10" s="238"/>
      <c r="F10" s="249">
        <f t="shared" ref="F10:G17" si="2">SUM(F27,F44,F61,F78,F95,F112,F129,F146,F163,F180,F197,F214,F231,F248,F265,F282,F299,F316,F333,F350,F367,F384)</f>
        <v>51.041857920011211</v>
      </c>
      <c r="G10" s="249">
        <f t="shared" si="2"/>
        <v>41.860288242797289</v>
      </c>
      <c r="H10" s="249">
        <f t="shared" ref="H10:H17" si="3">SUM(F10:G10)</f>
        <v>92.902146162808492</v>
      </c>
      <c r="I10" s="238"/>
      <c r="J10" s="249">
        <f t="shared" ref="J10:K17" si="4">SUM(J27,J44,J61,J78,J95,J112,J129,J146,J163,J180,J197,J214,J231,J248,J265,J282,J299,J316,J333,J350,J367,J384)</f>
        <v>60.647345629883304</v>
      </c>
      <c r="K10" s="249">
        <f t="shared" si="4"/>
        <v>50.647644514347022</v>
      </c>
      <c r="L10" s="249">
        <f t="shared" ref="L10:L17" si="5">SUM(J10:K10)</f>
        <v>111.29499014423033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22.504883895588794</v>
      </c>
      <c r="C11" s="249">
        <f t="shared" si="0"/>
        <v>23.13159110168008</v>
      </c>
      <c r="D11" s="249">
        <f t="shared" si="1"/>
        <v>45.636474997268877</v>
      </c>
      <c r="E11" s="238"/>
      <c r="F11" s="249">
        <f t="shared" si="2"/>
        <v>25.118508852037877</v>
      </c>
      <c r="G11" s="249">
        <f t="shared" si="2"/>
        <v>25.034818018833544</v>
      </c>
      <c r="H11" s="249">
        <f t="shared" si="3"/>
        <v>50.153326870871425</v>
      </c>
      <c r="I11" s="238"/>
      <c r="J11" s="249">
        <f t="shared" si="4"/>
        <v>35.856605322793769</v>
      </c>
      <c r="K11" s="249">
        <f t="shared" si="4"/>
        <v>25.01452281636719</v>
      </c>
      <c r="L11" s="249">
        <f t="shared" si="5"/>
        <v>60.871128139160959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36.768149286596959</v>
      </c>
      <c r="C12" s="249">
        <f t="shared" si="0"/>
        <v>12.991797200896301</v>
      </c>
      <c r="D12" s="249">
        <f t="shared" si="1"/>
        <v>49.759946487493259</v>
      </c>
      <c r="E12" s="238"/>
      <c r="F12" s="249">
        <f t="shared" si="2"/>
        <v>33.623022745112451</v>
      </c>
      <c r="G12" s="249">
        <f t="shared" si="2"/>
        <v>13.769366482476732</v>
      </c>
      <c r="H12" s="249">
        <f t="shared" si="3"/>
        <v>47.392389227589184</v>
      </c>
      <c r="I12" s="238"/>
      <c r="J12" s="249">
        <f t="shared" si="4"/>
        <v>30.239794026528404</v>
      </c>
      <c r="K12" s="249">
        <f t="shared" si="4"/>
        <v>16.882266546093533</v>
      </c>
      <c r="L12" s="249">
        <f t="shared" si="5"/>
        <v>47.122060572621933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4.7757551622647139</v>
      </c>
      <c r="C13" s="249">
        <f t="shared" si="0"/>
        <v>37.374097423205001</v>
      </c>
      <c r="D13" s="249">
        <f t="shared" si="1"/>
        <v>42.149852585469716</v>
      </c>
      <c r="E13" s="238"/>
      <c r="F13" s="249">
        <f t="shared" si="2"/>
        <v>5.3427384303292378</v>
      </c>
      <c r="G13" s="249">
        <f t="shared" si="2"/>
        <v>30.507732208218918</v>
      </c>
      <c r="H13" s="249">
        <f t="shared" si="3"/>
        <v>35.85047063854816</v>
      </c>
      <c r="I13" s="238"/>
      <c r="J13" s="249">
        <f t="shared" si="4"/>
        <v>5.9970300824362592</v>
      </c>
      <c r="K13" s="249">
        <f t="shared" si="4"/>
        <v>27.582853604900766</v>
      </c>
      <c r="L13" s="249">
        <f t="shared" si="5"/>
        <v>33.579883687337023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34.548950152705345</v>
      </c>
      <c r="C14" s="249">
        <f t="shared" si="0"/>
        <v>7.2674229471532241</v>
      </c>
      <c r="D14" s="249">
        <f t="shared" si="1"/>
        <v>41.816373099858566</v>
      </c>
      <c r="E14" s="238"/>
      <c r="F14" s="249">
        <f t="shared" si="2"/>
        <v>34.231047957689803</v>
      </c>
      <c r="G14" s="249">
        <f t="shared" si="2"/>
        <v>7.5043178445019318</v>
      </c>
      <c r="H14" s="249">
        <f t="shared" si="3"/>
        <v>41.735365802191737</v>
      </c>
      <c r="I14" s="238"/>
      <c r="J14" s="249">
        <f t="shared" si="4"/>
        <v>34.733678075670859</v>
      </c>
      <c r="K14" s="249">
        <f t="shared" si="4"/>
        <v>8.784585185722241</v>
      </c>
      <c r="L14" s="249">
        <f t="shared" si="5"/>
        <v>43.518263261393102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30.83609405794558</v>
      </c>
      <c r="C15" s="249">
        <f t="shared" si="0"/>
        <v>14.729107219315765</v>
      </c>
      <c r="D15" s="249">
        <f t="shared" si="1"/>
        <v>45.565201277261345</v>
      </c>
      <c r="E15" s="238"/>
      <c r="F15" s="249">
        <f t="shared" si="2"/>
        <v>28.66049051819617</v>
      </c>
      <c r="G15" s="249">
        <f t="shared" si="2"/>
        <v>14.723230999989667</v>
      </c>
      <c r="H15" s="249">
        <f t="shared" si="3"/>
        <v>43.383721518185837</v>
      </c>
      <c r="I15" s="238"/>
      <c r="J15" s="249">
        <f t="shared" si="4"/>
        <v>29.481879369161636</v>
      </c>
      <c r="K15" s="249">
        <f t="shared" si="4"/>
        <v>16.767409519956566</v>
      </c>
      <c r="L15" s="249">
        <f t="shared" si="5"/>
        <v>46.249288889118205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2.7873996339523011</v>
      </c>
      <c r="C16" s="249">
        <f t="shared" si="0"/>
        <v>22.346115431267865</v>
      </c>
      <c r="D16" s="249">
        <f t="shared" si="1"/>
        <v>25.133515065220166</v>
      </c>
      <c r="E16" s="238"/>
      <c r="F16" s="249">
        <f t="shared" si="2"/>
        <v>2.2614855335677113</v>
      </c>
      <c r="G16" s="249">
        <f t="shared" si="2"/>
        <v>20.917621737393628</v>
      </c>
      <c r="H16" s="249">
        <f t="shared" si="3"/>
        <v>23.179107270961339</v>
      </c>
      <c r="I16" s="238"/>
      <c r="J16" s="249">
        <f t="shared" si="4"/>
        <v>2.5710080779297502</v>
      </c>
      <c r="K16" s="249">
        <f t="shared" si="4"/>
        <v>19.514557628842979</v>
      </c>
      <c r="L16" s="249">
        <f t="shared" si="5"/>
        <v>22.08556570677273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26.267642800597002</v>
      </c>
      <c r="C17" s="249">
        <f t="shared" si="0"/>
        <v>26.895512456410099</v>
      </c>
      <c r="D17" s="249">
        <f t="shared" si="1"/>
        <v>53.163155257007105</v>
      </c>
      <c r="E17" s="238"/>
      <c r="F17" s="249">
        <f t="shared" si="2"/>
        <v>23.094269439786476</v>
      </c>
      <c r="G17" s="249">
        <f t="shared" si="2"/>
        <v>26.109896573965703</v>
      </c>
      <c r="H17" s="249">
        <f t="shared" si="3"/>
        <v>49.204166013752179</v>
      </c>
      <c r="I17" s="238"/>
      <c r="J17" s="249">
        <f t="shared" si="4"/>
        <v>24.057811856841319</v>
      </c>
      <c r="K17" s="249">
        <f t="shared" si="4"/>
        <v>26.742673232857808</v>
      </c>
      <c r="L17" s="249">
        <f t="shared" si="5"/>
        <v>50.800485089699123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212.02032422239262</v>
      </c>
      <c r="C19" s="247">
        <f t="shared" ref="C19:L19" si="6">SUM(C9:C17)</f>
        <v>203.38967577760747</v>
      </c>
      <c r="D19" s="247">
        <f t="shared" si="6"/>
        <v>415.41000000000008</v>
      </c>
      <c r="E19" s="247"/>
      <c r="F19" s="247">
        <f t="shared" si="6"/>
        <v>217.65294441155567</v>
      </c>
      <c r="G19" s="247">
        <f t="shared" si="6"/>
        <v>201.86505558844439</v>
      </c>
      <c r="H19" s="247">
        <f t="shared" si="6"/>
        <v>419.51800000000009</v>
      </c>
      <c r="I19" s="247"/>
      <c r="J19" s="247">
        <f t="shared" si="6"/>
        <v>239.50766106557163</v>
      </c>
      <c r="K19" s="247">
        <f t="shared" si="6"/>
        <v>214.86633893442851</v>
      </c>
      <c r="L19" s="247">
        <f t="shared" si="6"/>
        <v>454.37400000000008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1.9723604683786872E-3</v>
      </c>
      <c r="C26" s="302">
        <v>0.26308665892478733</v>
      </c>
      <c r="D26" s="302">
        <f>SUM(B26:C26)</f>
        <v>0.26505901939316601</v>
      </c>
      <c r="E26" s="303"/>
      <c r="F26" s="302">
        <v>3.8968762273583417E-2</v>
      </c>
      <c r="G26" s="302">
        <v>0.12361734862217955</v>
      </c>
      <c r="H26" s="302">
        <f>SUM(F26:G26)</f>
        <v>0.16258611089576297</v>
      </c>
      <c r="I26" s="303"/>
      <c r="J26" s="302">
        <v>3.5952274245690551E-2</v>
      </c>
      <c r="K26" s="302">
        <v>0.17851520553588679</v>
      </c>
      <c r="L26" s="302">
        <f>SUM(J26:K26)</f>
        <v>0.21446747978157735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3.4408570870679061E-3</v>
      </c>
      <c r="C27" s="302">
        <v>0.10615590606660788</v>
      </c>
      <c r="D27" s="302">
        <f t="shared" ref="D27:D34" si="7">SUM(B27:C27)</f>
        <v>0.10959676315367578</v>
      </c>
      <c r="E27" s="303"/>
      <c r="F27" s="302">
        <v>1.1909394048177393E-2</v>
      </c>
      <c r="G27" s="302">
        <v>5.1764388624271782E-2</v>
      </c>
      <c r="H27" s="302">
        <f t="shared" ref="H27:H34" si="8">SUM(F27:G27)</f>
        <v>6.3673782672449178E-2</v>
      </c>
      <c r="I27" s="303"/>
      <c r="J27" s="302">
        <v>2.100996082964765E-2</v>
      </c>
      <c r="K27" s="302">
        <v>6.9803170837734282E-2</v>
      </c>
      <c r="L27" s="302">
        <f t="shared" ref="L27:L34" si="9">SUM(J27:K27)</f>
        <v>9.0813131667381933E-2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3.6120531084012759E-3</v>
      </c>
      <c r="C28" s="302">
        <v>7.4594450202874654E-2</v>
      </c>
      <c r="D28" s="302">
        <f t="shared" si="7"/>
        <v>7.8206503311275932E-2</v>
      </c>
      <c r="E28" s="303"/>
      <c r="F28" s="302">
        <v>1.0571864093010775E-2</v>
      </c>
      <c r="G28" s="302">
        <v>2.9973600278480433E-2</v>
      </c>
      <c r="H28" s="302">
        <f t="shared" si="8"/>
        <v>4.0545464371491209E-2</v>
      </c>
      <c r="I28" s="303"/>
      <c r="J28" s="302">
        <v>1.4836406823793407E-2</v>
      </c>
      <c r="K28" s="302">
        <v>2.9619604599462994E-2</v>
      </c>
      <c r="L28" s="302">
        <f t="shared" si="9"/>
        <v>4.4456011423256399E-2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1.1110116323367628E-2</v>
      </c>
      <c r="C29" s="302">
        <v>7.0468425926492606E-2</v>
      </c>
      <c r="D29" s="302">
        <f t="shared" si="7"/>
        <v>8.1578542249860234E-2</v>
      </c>
      <c r="E29" s="303"/>
      <c r="F29" s="302">
        <v>2.6489888152351624E-2</v>
      </c>
      <c r="G29" s="302">
        <v>1.5063560488647073E-2</v>
      </c>
      <c r="H29" s="302">
        <f t="shared" si="8"/>
        <v>4.1553448640998698E-2</v>
      </c>
      <c r="I29" s="303"/>
      <c r="J29" s="302">
        <v>1.3382955979443032E-2</v>
      </c>
      <c r="K29" s="302">
        <v>2.0974053453995882E-2</v>
      </c>
      <c r="L29" s="302">
        <f t="shared" si="9"/>
        <v>3.4357009433438918E-2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4.4946961176865032E-3</v>
      </c>
      <c r="C30" s="302">
        <v>2.4798157572342019</v>
      </c>
      <c r="D30" s="302">
        <f t="shared" si="7"/>
        <v>2.4843104533518883</v>
      </c>
      <c r="E30" s="303"/>
      <c r="F30" s="302">
        <v>0.65566297640528259</v>
      </c>
      <c r="G30" s="302">
        <v>1.435097833495145</v>
      </c>
      <c r="H30" s="302">
        <f t="shared" si="8"/>
        <v>2.0907608099004276</v>
      </c>
      <c r="I30" s="303"/>
      <c r="J30" s="302">
        <v>0.67613482406437575</v>
      </c>
      <c r="K30" s="302">
        <v>1.4143838842118146</v>
      </c>
      <c r="L30" s="302">
        <f t="shared" si="9"/>
        <v>2.0905187082761905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1.1961856337462341E-2</v>
      </c>
      <c r="C31" s="302">
        <v>6.1005094550658633E-2</v>
      </c>
      <c r="D31" s="302">
        <f t="shared" si="7"/>
        <v>7.2966950888120968E-2</v>
      </c>
      <c r="E31" s="303"/>
      <c r="F31" s="302">
        <v>2.8775669239040336E-2</v>
      </c>
      <c r="G31" s="302">
        <v>2.3964832496154789E-2</v>
      </c>
      <c r="H31" s="302">
        <f t="shared" si="8"/>
        <v>5.2740501735195122E-2</v>
      </c>
      <c r="I31" s="303"/>
      <c r="J31" s="302">
        <v>2.134706937302485E-2</v>
      </c>
      <c r="K31" s="302">
        <v>3.2735528136580365E-2</v>
      </c>
      <c r="L31" s="302">
        <f t="shared" si="9"/>
        <v>5.4082597509605215E-2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3.4453490703770504E-3</v>
      </c>
      <c r="C32" s="302">
        <v>6.2740287218401691E-2</v>
      </c>
      <c r="D32" s="302">
        <f t="shared" si="7"/>
        <v>6.6185636288778743E-2</v>
      </c>
      <c r="E32" s="303"/>
      <c r="F32" s="302">
        <v>1.1511330358651402E-2</v>
      </c>
      <c r="G32" s="302">
        <v>1.903854448780512E-2</v>
      </c>
      <c r="H32" s="302">
        <f t="shared" si="8"/>
        <v>3.0549874846456521E-2</v>
      </c>
      <c r="I32" s="303"/>
      <c r="J32" s="302">
        <v>7.3487972258045008E-3</v>
      </c>
      <c r="K32" s="302">
        <v>2.2941024918770193E-2</v>
      </c>
      <c r="L32" s="302">
        <f t="shared" si="9"/>
        <v>3.0289822144574693E-2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1.2697428319825318E-3</v>
      </c>
      <c r="C33" s="302">
        <v>0.12256523338006742</v>
      </c>
      <c r="D33" s="302">
        <f t="shared" si="7"/>
        <v>0.12383497621204995</v>
      </c>
      <c r="E33" s="303"/>
      <c r="F33" s="302">
        <v>6.2709112097883652E-3</v>
      </c>
      <c r="G33" s="302">
        <v>3.2065678133890281E-2</v>
      </c>
      <c r="H33" s="302">
        <f t="shared" si="8"/>
        <v>3.8336589343678645E-2</v>
      </c>
      <c r="I33" s="303"/>
      <c r="J33" s="302">
        <v>2.6097316493245998E-2</v>
      </c>
      <c r="K33" s="302">
        <v>2.6910447122541072E-2</v>
      </c>
      <c r="L33" s="302">
        <f t="shared" si="9"/>
        <v>5.3007763615787074E-2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2.0152706854253508E-2</v>
      </c>
      <c r="C34" s="302">
        <v>0.35810844829692712</v>
      </c>
      <c r="D34" s="302">
        <f t="shared" si="7"/>
        <v>0.37826115515118064</v>
      </c>
      <c r="E34" s="303"/>
      <c r="F34" s="302">
        <v>5.3060081113615896E-2</v>
      </c>
      <c r="G34" s="302">
        <v>0.12519333647992717</v>
      </c>
      <c r="H34" s="302">
        <f t="shared" si="8"/>
        <v>0.17825341759354307</v>
      </c>
      <c r="I34" s="303"/>
      <c r="J34" s="302">
        <v>0.11578694671204444</v>
      </c>
      <c r="K34" s="302">
        <v>0.1472205294361463</v>
      </c>
      <c r="L34" s="302">
        <f t="shared" si="9"/>
        <v>0.26300747614819076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6.1459738198977425E-2</v>
      </c>
      <c r="C36" s="311">
        <f t="shared" ref="C36:K36" si="10">SUM(C26:C34)</f>
        <v>3.5985402618010194</v>
      </c>
      <c r="D36" s="311">
        <f t="shared" si="10"/>
        <v>3.6599999999999961</v>
      </c>
      <c r="E36" s="311"/>
      <c r="F36" s="311">
        <f t="shared" si="10"/>
        <v>0.84322087689350178</v>
      </c>
      <c r="G36" s="311">
        <f t="shared" si="10"/>
        <v>1.8557791231065013</v>
      </c>
      <c r="H36" s="311">
        <f t="shared" si="10"/>
        <v>2.6990000000000025</v>
      </c>
      <c r="I36" s="311"/>
      <c r="J36" s="311">
        <f t="shared" si="10"/>
        <v>0.9318965517470702</v>
      </c>
      <c r="K36" s="311">
        <f t="shared" si="10"/>
        <v>1.9431034482529326</v>
      </c>
      <c r="L36" s="311">
        <f>SUM(L26:L34)</f>
        <v>2.8750000000000027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7.5178890435159034E-4</v>
      </c>
      <c r="C43" s="302">
        <v>3.7729953336042614E-2</v>
      </c>
      <c r="D43" s="302">
        <f>SUM(B43:C43)</f>
        <v>3.8481742240394204E-2</v>
      </c>
      <c r="E43" s="303"/>
      <c r="F43" s="302">
        <v>1.989302271939824E-3</v>
      </c>
      <c r="G43" s="302">
        <v>3.9912970743065435E-2</v>
      </c>
      <c r="H43" s="302">
        <f>SUM(F43:G43)</f>
        <v>4.1902273015005258E-2</v>
      </c>
      <c r="I43" s="303"/>
      <c r="J43" s="302">
        <v>4.2548379276586348E-3</v>
      </c>
      <c r="K43" s="302">
        <v>3.3475824313466927E-2</v>
      </c>
      <c r="L43" s="302">
        <f>SUM(J43:K43)</f>
        <v>3.7730662241125562E-2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3.783254801347594E-3</v>
      </c>
      <c r="C44" s="302">
        <v>4.8214651357211445E-2</v>
      </c>
      <c r="D44" s="302">
        <f t="shared" ref="D44:D51" si="11">SUM(B44:C44)</f>
        <v>5.1997906158559037E-2</v>
      </c>
      <c r="E44" s="303"/>
      <c r="F44" s="302">
        <v>1.1257839675817271E-2</v>
      </c>
      <c r="G44" s="302">
        <v>5.401944801860991E-2</v>
      </c>
      <c r="H44" s="302">
        <f t="shared" ref="H44:H51" si="12">SUM(F44:G44)</f>
        <v>6.5277287694427186E-2</v>
      </c>
      <c r="I44" s="303"/>
      <c r="J44" s="302">
        <v>1.673643833196304E-2</v>
      </c>
      <c r="K44" s="302">
        <v>5.3723143013172589E-2</v>
      </c>
      <c r="L44" s="302">
        <f t="shared" ref="L44:L51" si="13">SUM(J44:K44)</f>
        <v>7.0459581345135636E-2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3.1227293930189059E-3</v>
      </c>
      <c r="C45" s="302">
        <v>7.1261764046272838E-2</v>
      </c>
      <c r="D45" s="302">
        <f t="shared" si="11"/>
        <v>7.4384493439291738E-2</v>
      </c>
      <c r="E45" s="303"/>
      <c r="F45" s="302">
        <v>8.0997232312437946E-3</v>
      </c>
      <c r="G45" s="302">
        <v>7.3012876087294634E-2</v>
      </c>
      <c r="H45" s="302">
        <f t="shared" si="12"/>
        <v>8.1112599318538425E-2</v>
      </c>
      <c r="I45" s="303"/>
      <c r="J45" s="302">
        <v>1.0820889597813979E-2</v>
      </c>
      <c r="K45" s="302">
        <v>4.9835295066422827E-2</v>
      </c>
      <c r="L45" s="302">
        <f t="shared" si="13"/>
        <v>6.0656184664236806E-2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1.2877843975836394E-2</v>
      </c>
      <c r="C46" s="302">
        <v>8.456058686960569E-3</v>
      </c>
      <c r="D46" s="302">
        <f t="shared" si="11"/>
        <v>2.1333902662796965E-2</v>
      </c>
      <c r="E46" s="303"/>
      <c r="F46" s="302">
        <v>2.7444319242629217E-2</v>
      </c>
      <c r="G46" s="302">
        <v>9.7486939955227676E-3</v>
      </c>
      <c r="H46" s="302">
        <f t="shared" si="12"/>
        <v>3.7193013238151981E-2</v>
      </c>
      <c r="I46" s="303"/>
      <c r="J46" s="302">
        <v>8.2777145770094977E-3</v>
      </c>
      <c r="K46" s="302">
        <v>8.4399578194868721E-3</v>
      </c>
      <c r="L46" s="302">
        <f t="shared" si="13"/>
        <v>1.671767239649637E-2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5.2614129979099773E-4</v>
      </c>
      <c r="C47" s="302">
        <v>0.11128460138040089</v>
      </c>
      <c r="D47" s="302">
        <f t="shared" si="11"/>
        <v>0.11181074268019188</v>
      </c>
      <c r="E47" s="303"/>
      <c r="F47" s="302">
        <v>1.1098403265288827E-3</v>
      </c>
      <c r="G47" s="302">
        <v>7.9023485163228741E-2</v>
      </c>
      <c r="H47" s="302">
        <f>SUM(F47:G47)</f>
        <v>8.0133325489757629E-2</v>
      </c>
      <c r="I47" s="303"/>
      <c r="J47" s="302">
        <v>8.3453431441509059E-4</v>
      </c>
      <c r="K47" s="302">
        <v>4.3724593502095593E-2</v>
      </c>
      <c r="L47" s="302">
        <f t="shared" si="13"/>
        <v>4.4559127816510682E-2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1.2542885657534164E-3</v>
      </c>
      <c r="C48" s="302">
        <v>8.5602091354638424E-3</v>
      </c>
      <c r="D48" s="302">
        <f t="shared" si="11"/>
        <v>9.8144977012172598E-3</v>
      </c>
      <c r="E48" s="303"/>
      <c r="F48" s="302">
        <v>2.930496259967684E-3</v>
      </c>
      <c r="G48" s="302">
        <v>9.8596899352847538E-3</v>
      </c>
      <c r="H48" s="302">
        <f t="shared" si="12"/>
        <v>1.2790186195252438E-2</v>
      </c>
      <c r="I48" s="303"/>
      <c r="J48" s="302">
        <v>2.5513490541247516E-3</v>
      </c>
      <c r="K48" s="302">
        <v>8.2896013686599886E-3</v>
      </c>
      <c r="L48" s="302">
        <f t="shared" si="13"/>
        <v>1.084095042278474E-2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5.2251107213828292E-3</v>
      </c>
      <c r="C49" s="302">
        <v>4.3713851877096154E-3</v>
      </c>
      <c r="D49" s="302">
        <f t="shared" si="11"/>
        <v>9.5964959090924437E-3</v>
      </c>
      <c r="E49" s="303"/>
      <c r="F49" s="302">
        <v>1.057635410995778E-2</v>
      </c>
      <c r="G49" s="302">
        <v>5.7436928022745306E-3</v>
      </c>
      <c r="H49" s="302">
        <f t="shared" si="12"/>
        <v>1.6320046912232312E-2</v>
      </c>
      <c r="I49" s="303"/>
      <c r="J49" s="302">
        <v>3.7366204524361159E-3</v>
      </c>
      <c r="K49" s="302">
        <v>4.5920718264765431E-3</v>
      </c>
      <c r="L49" s="302">
        <f t="shared" si="13"/>
        <v>8.328692278912659E-3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1.8580923557224855E-4</v>
      </c>
      <c r="C50" s="302">
        <v>0.11650624484458794</v>
      </c>
      <c r="D50" s="302">
        <f t="shared" si="11"/>
        <v>0.11669205408016019</v>
      </c>
      <c r="E50" s="303"/>
      <c r="F50" s="302">
        <v>2.8439658118077513E-4</v>
      </c>
      <c r="G50" s="302">
        <v>9.2614636109183995E-2</v>
      </c>
      <c r="H50" s="302">
        <f t="shared" si="12"/>
        <v>9.2899032690364772E-2</v>
      </c>
      <c r="I50" s="303"/>
      <c r="J50" s="302">
        <v>1.3652683680155845E-4</v>
      </c>
      <c r="K50" s="302">
        <v>7.556803453296479E-2</v>
      </c>
      <c r="L50" s="302">
        <f t="shared" si="13"/>
        <v>7.5704561369766346E-2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1.0030048276305473E-3</v>
      </c>
      <c r="C51" s="302">
        <v>9.88516030066597E-3</v>
      </c>
      <c r="D51" s="302">
        <f t="shared" si="11"/>
        <v>1.0888165128296518E-2</v>
      </c>
      <c r="E51" s="303"/>
      <c r="F51" s="302">
        <v>1.8505223369525991E-3</v>
      </c>
      <c r="G51" s="302">
        <v>8.5217131093176836E-3</v>
      </c>
      <c r="H51" s="302">
        <f t="shared" si="12"/>
        <v>1.0372235446270283E-2</v>
      </c>
      <c r="I51" s="303"/>
      <c r="J51" s="302">
        <v>1.4815610118129054E-3</v>
      </c>
      <c r="K51" s="302">
        <v>6.5210064532186963E-3</v>
      </c>
      <c r="L51" s="302">
        <f t="shared" si="13"/>
        <v>8.0025674650316021E-3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2.8729971724684521E-2</v>
      </c>
      <c r="C53" s="311">
        <f t="shared" ref="C53:L53" si="14">SUM(C43:C51)</f>
        <v>0.41627002827531578</v>
      </c>
      <c r="D53" s="311">
        <f t="shared" si="14"/>
        <v>0.44500000000000028</v>
      </c>
      <c r="E53" s="311"/>
      <c r="F53" s="311">
        <f t="shared" si="14"/>
        <v>6.5542794036217822E-2</v>
      </c>
      <c r="G53" s="311">
        <f t="shared" si="14"/>
        <v>0.37245720596378251</v>
      </c>
      <c r="H53" s="311">
        <f t="shared" si="14"/>
        <v>0.43800000000000028</v>
      </c>
      <c r="I53" s="311"/>
      <c r="J53" s="311">
        <f t="shared" si="14"/>
        <v>4.8830472104035572E-2</v>
      </c>
      <c r="K53" s="311">
        <f t="shared" si="14"/>
        <v>0.28416952789596478</v>
      </c>
      <c r="L53" s="311">
        <f t="shared" si="14"/>
        <v>0.33300000000000041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9.5610122860615473E-2</v>
      </c>
      <c r="C60" s="302">
        <v>7.799393092763228E-2</v>
      </c>
      <c r="D60" s="302">
        <f>SUM(B60:C60)</f>
        <v>0.17360405378824775</v>
      </c>
      <c r="E60" s="303"/>
      <c r="F60" s="302">
        <v>0.13364436142165206</v>
      </c>
      <c r="G60" s="302">
        <v>9.3868708770741424E-2</v>
      </c>
      <c r="H60" s="302">
        <f>SUM(F60:G60)</f>
        <v>0.22751307019239347</v>
      </c>
      <c r="I60" s="303"/>
      <c r="J60" s="302">
        <v>0.13921629043324557</v>
      </c>
      <c r="K60" s="302">
        <v>8.0885205272810803E-2</v>
      </c>
      <c r="L60" s="302">
        <f>SUM(J60:K60)</f>
        <v>0.22010149570605636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7.7286640131085729E-2</v>
      </c>
      <c r="C61" s="302">
        <v>9.1792992303279308E-2</v>
      </c>
      <c r="D61" s="302">
        <f t="shared" ref="D61:D68" si="15">SUM(B61:C61)</f>
        <v>0.16907963243436502</v>
      </c>
      <c r="E61" s="303"/>
      <c r="F61" s="302">
        <v>0.10987677078975255</v>
      </c>
      <c r="G61" s="302">
        <v>0.12431565193204151</v>
      </c>
      <c r="H61" s="302">
        <f t="shared" ref="H61:H68" si="16">SUM(F61:G61)</f>
        <v>0.23419242272179408</v>
      </c>
      <c r="I61" s="303"/>
      <c r="J61" s="302">
        <v>0.13741389793283584</v>
      </c>
      <c r="K61" s="302">
        <v>0.17228561238992318</v>
      </c>
      <c r="L61" s="302">
        <f t="shared" ref="L61:L68" si="17">SUM(J61:K61)</f>
        <v>0.309699510322759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0.11997042557433503</v>
      </c>
      <c r="C62" s="302">
        <v>0.16126728217717021</v>
      </c>
      <c r="D62" s="302">
        <f t="shared" si="15"/>
        <v>0.28123770775150525</v>
      </c>
      <c r="E62" s="303"/>
      <c r="F62" s="302">
        <v>0.16208559307542209</v>
      </c>
      <c r="G62" s="302">
        <v>0.21422555931351309</v>
      </c>
      <c r="H62" s="302">
        <f t="shared" si="16"/>
        <v>0.3763111523889352</v>
      </c>
      <c r="I62" s="303"/>
      <c r="J62" s="302">
        <v>0.17847862344438439</v>
      </c>
      <c r="K62" s="302">
        <v>0.20287534445975541</v>
      </c>
      <c r="L62" s="302">
        <f t="shared" si="17"/>
        <v>0.38135396790413978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0.12409146667096803</v>
      </c>
      <c r="C63" s="302">
        <v>0.11446044777312007</v>
      </c>
      <c r="D63" s="302">
        <f t="shared" si="15"/>
        <v>0.2385519144440881</v>
      </c>
      <c r="E63" s="303"/>
      <c r="F63" s="302">
        <v>0.13454581008116009</v>
      </c>
      <c r="G63" s="302">
        <v>0.143763698374828</v>
      </c>
      <c r="H63" s="302">
        <f t="shared" si="16"/>
        <v>0.27830950845598812</v>
      </c>
      <c r="I63" s="303"/>
      <c r="J63" s="302">
        <v>0.11279796904628606</v>
      </c>
      <c r="K63" s="302">
        <v>0.16453078185108611</v>
      </c>
      <c r="L63" s="302">
        <f t="shared" si="17"/>
        <v>0.27732875089737219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3.3238812748954308E-2</v>
      </c>
      <c r="C64" s="302">
        <v>0.45829606859451166</v>
      </c>
      <c r="D64" s="302">
        <f t="shared" si="15"/>
        <v>0.49153488134346596</v>
      </c>
      <c r="E64" s="303"/>
      <c r="F64" s="302">
        <v>3.9653091275979047E-2</v>
      </c>
      <c r="G64" s="302">
        <v>0.39273894035487594</v>
      </c>
      <c r="H64" s="302">
        <f t="shared" si="16"/>
        <v>0.43239203163085499</v>
      </c>
      <c r="I64" s="303"/>
      <c r="J64" s="302">
        <v>2.901427915444716E-2</v>
      </c>
      <c r="K64" s="302">
        <v>0.34607793920078755</v>
      </c>
      <c r="L64" s="302">
        <f t="shared" si="17"/>
        <v>0.37509221835523471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3.7370143303683621E-2</v>
      </c>
      <c r="C65" s="302">
        <v>1.4698819920399561E-2</v>
      </c>
      <c r="D65" s="302">
        <f t="shared" si="15"/>
        <v>5.2068963224083178E-2</v>
      </c>
      <c r="E65" s="303"/>
      <c r="F65" s="302">
        <v>2.4511690596474088E-2</v>
      </c>
      <c r="G65" s="302">
        <v>1.6502826742829279E-2</v>
      </c>
      <c r="H65" s="302">
        <f t="shared" si="16"/>
        <v>4.1014517339303364E-2</v>
      </c>
      <c r="I65" s="303"/>
      <c r="J65" s="302">
        <v>2.0833412535564744E-2</v>
      </c>
      <c r="K65" s="302">
        <v>1.4022908943156026E-2</v>
      </c>
      <c r="L65" s="302">
        <f t="shared" si="17"/>
        <v>3.4856321478720767E-2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0.14066861071646267</v>
      </c>
      <c r="C66" s="302">
        <v>0.13618439496676557</v>
      </c>
      <c r="D66" s="302">
        <f t="shared" si="15"/>
        <v>0.27685300568322824</v>
      </c>
      <c r="E66" s="303"/>
      <c r="F66" s="302">
        <v>0.1563120496148811</v>
      </c>
      <c r="G66" s="302">
        <v>0.13670143132934542</v>
      </c>
      <c r="H66" s="302">
        <f t="shared" si="16"/>
        <v>0.29301348094422652</v>
      </c>
      <c r="I66" s="303"/>
      <c r="J66" s="302">
        <v>0.15857533291013287</v>
      </c>
      <c r="K66" s="302">
        <v>0.16284884989400156</v>
      </c>
      <c r="L66" s="302">
        <f t="shared" si="17"/>
        <v>0.32142418280413443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0.44379091707352986</v>
      </c>
      <c r="C67" s="302">
        <v>0.93932801167459778</v>
      </c>
      <c r="D67" s="302">
        <f t="shared" si="15"/>
        <v>1.3831189287481276</v>
      </c>
      <c r="E67" s="303"/>
      <c r="F67" s="302">
        <v>0.49077146843352271</v>
      </c>
      <c r="G67" s="302">
        <v>0.83850180617943237</v>
      </c>
      <c r="H67" s="302">
        <f t="shared" si="16"/>
        <v>1.3292732746129552</v>
      </c>
      <c r="I67" s="303"/>
      <c r="J67" s="302">
        <v>0.38195835027365865</v>
      </c>
      <c r="K67" s="302">
        <v>0.67307569606047057</v>
      </c>
      <c r="L67" s="302">
        <f t="shared" si="17"/>
        <v>1.0550340463341292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0.32278502645563545</v>
      </c>
      <c r="C68" s="302">
        <v>0.37316588612725266</v>
      </c>
      <c r="D68" s="302">
        <f t="shared" si="15"/>
        <v>0.6959509125828881</v>
      </c>
      <c r="E68" s="303"/>
      <c r="F68" s="302">
        <v>0.31264284076777882</v>
      </c>
      <c r="G68" s="302">
        <v>0.32933770094577253</v>
      </c>
      <c r="H68" s="302">
        <f t="shared" si="16"/>
        <v>0.64198054171355134</v>
      </c>
      <c r="I68" s="303"/>
      <c r="J68" s="302">
        <v>0.48193960472600783</v>
      </c>
      <c r="K68" s="302">
        <v>0.34116990147144743</v>
      </c>
      <c r="L68" s="302">
        <f t="shared" si="17"/>
        <v>0.82310950619745527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1.3948121655352703</v>
      </c>
      <c r="C70" s="311">
        <f t="shared" ref="C70:L70" si="18">SUM(C60:C68)</f>
        <v>2.3671878344647292</v>
      </c>
      <c r="D70" s="311">
        <f t="shared" si="18"/>
        <v>3.7619999999999996</v>
      </c>
      <c r="E70" s="311"/>
      <c r="F70" s="311">
        <f t="shared" si="18"/>
        <v>1.5640436760566225</v>
      </c>
      <c r="G70" s="311">
        <f t="shared" si="18"/>
        <v>2.2899563239433798</v>
      </c>
      <c r="H70" s="311">
        <f t="shared" si="18"/>
        <v>3.8540000000000019</v>
      </c>
      <c r="I70" s="311"/>
      <c r="J70" s="311">
        <f t="shared" si="18"/>
        <v>1.6402277604565632</v>
      </c>
      <c r="K70" s="311">
        <f t="shared" si="18"/>
        <v>2.1577722395434389</v>
      </c>
      <c r="L70" s="311">
        <f t="shared" si="18"/>
        <v>3.7980000000000018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5.7719280079220892E-2</v>
      </c>
      <c r="C77" s="302">
        <v>0.45272902686012234</v>
      </c>
      <c r="D77" s="302">
        <f>SUM(B77:C77)</f>
        <v>0.51044830693934329</v>
      </c>
      <c r="E77" s="303"/>
      <c r="F77" s="302">
        <v>7.0986230805888687E-2</v>
      </c>
      <c r="G77" s="302">
        <v>0.35235542560702288</v>
      </c>
      <c r="H77" s="302">
        <f>SUM(F77:G77)</f>
        <v>0.42334165641291155</v>
      </c>
      <c r="I77" s="303"/>
      <c r="J77" s="302">
        <v>7.7581850400499822E-2</v>
      </c>
      <c r="K77" s="302">
        <v>0.32773190964138244</v>
      </c>
      <c r="L77" s="302">
        <f>SUM(J77:K77)</f>
        <v>0.40531376004188224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0.10787481506927409</v>
      </c>
      <c r="C78" s="302">
        <v>0.97968746585065292</v>
      </c>
      <c r="D78" s="302">
        <f t="shared" ref="D78:D85" si="19">SUM(B78:C78)</f>
        <v>1.087562280919927</v>
      </c>
      <c r="E78" s="303"/>
      <c r="F78" s="302">
        <v>0.13481615008490808</v>
      </c>
      <c r="G78" s="302">
        <v>0.86857179784135641</v>
      </c>
      <c r="H78" s="302">
        <f t="shared" ref="H78:H85" si="20">SUM(F78:G78)</f>
        <v>1.0033879479262644</v>
      </c>
      <c r="I78" s="303"/>
      <c r="J78" s="302">
        <v>0.17010904799973023</v>
      </c>
      <c r="K78" s="302">
        <v>1.2423064976929707</v>
      </c>
      <c r="L78" s="302">
        <f t="shared" ref="L78:L85" si="21">SUM(J78:K78)</f>
        <v>1.412415545692701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0.12153965436552505</v>
      </c>
      <c r="C79" s="302">
        <v>0.5863790048586015</v>
      </c>
      <c r="D79" s="302">
        <f t="shared" si="19"/>
        <v>0.70791865922412656</v>
      </c>
      <c r="E79" s="303"/>
      <c r="F79" s="302">
        <v>0.12995498957768153</v>
      </c>
      <c r="G79" s="302">
        <v>0.49909707194114433</v>
      </c>
      <c r="H79" s="302">
        <f t="shared" si="20"/>
        <v>0.62905206151882587</v>
      </c>
      <c r="I79" s="303"/>
      <c r="J79" s="302">
        <v>0.1521574805630263</v>
      </c>
      <c r="K79" s="302">
        <v>0.50209125296465118</v>
      </c>
      <c r="L79" s="302">
        <f t="shared" si="21"/>
        <v>0.65424873352767743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0.33006840833075818</v>
      </c>
      <c r="C80" s="302">
        <v>7.7271428026236516E-2</v>
      </c>
      <c r="D80" s="302">
        <f t="shared" si="19"/>
        <v>0.40733983635699467</v>
      </c>
      <c r="E80" s="303"/>
      <c r="F80" s="302">
        <v>0.30409753871412293</v>
      </c>
      <c r="G80" s="302">
        <v>6.2481642303129463E-2</v>
      </c>
      <c r="H80" s="302">
        <f t="shared" si="20"/>
        <v>0.3665791810172524</v>
      </c>
      <c r="I80" s="303"/>
      <c r="J80" s="302">
        <v>0.26124609857314596</v>
      </c>
      <c r="K80" s="302">
        <v>7.6049703535525079E-2</v>
      </c>
      <c r="L80" s="302">
        <f t="shared" si="21"/>
        <v>0.33729580210867105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3.3745286751310388E-2</v>
      </c>
      <c r="C81" s="302">
        <v>1.5856123295178903</v>
      </c>
      <c r="D81" s="302">
        <f t="shared" si="19"/>
        <v>1.6193576162692007</v>
      </c>
      <c r="E81" s="303"/>
      <c r="F81" s="302">
        <v>3.3448469013028739E-2</v>
      </c>
      <c r="G81" s="302">
        <v>0.90060781745069596</v>
      </c>
      <c r="H81" s="302">
        <f t="shared" si="20"/>
        <v>0.93405628646372474</v>
      </c>
      <c r="I81" s="303"/>
      <c r="J81" s="302">
        <v>5.1417651409220499E-2</v>
      </c>
      <c r="K81" s="302">
        <v>0.68706559539763434</v>
      </c>
      <c r="L81" s="302">
        <f t="shared" si="21"/>
        <v>0.73848324680685484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2.1281746079434304E-2</v>
      </c>
      <c r="C82" s="302">
        <v>1.5135596254571823E-2</v>
      </c>
      <c r="D82" s="302">
        <f t="shared" si="19"/>
        <v>3.6417342334006127E-2</v>
      </c>
      <c r="E82" s="303"/>
      <c r="F82" s="302">
        <v>1.9970060758393211E-2</v>
      </c>
      <c r="G82" s="302">
        <v>1.0086327442298405E-2</v>
      </c>
      <c r="H82" s="302">
        <f t="shared" si="20"/>
        <v>3.0056388200691616E-2</v>
      </c>
      <c r="I82" s="303"/>
      <c r="J82" s="302">
        <v>1.7898578733756755E-2</v>
      </c>
      <c r="K82" s="302">
        <v>1.276925190224977E-2</v>
      </c>
      <c r="L82" s="302">
        <f t="shared" si="21"/>
        <v>3.0667830636006525E-2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7.5027075758097028E-2</v>
      </c>
      <c r="C83" s="302">
        <v>5.5646211458606973E-2</v>
      </c>
      <c r="D83" s="302">
        <f t="shared" si="19"/>
        <v>0.13067328721670401</v>
      </c>
      <c r="E83" s="303"/>
      <c r="F83" s="302">
        <v>7.0113694827453332E-2</v>
      </c>
      <c r="G83" s="302">
        <v>3.9490548579478382E-2</v>
      </c>
      <c r="H83" s="302">
        <f t="shared" si="20"/>
        <v>0.10960424340693171</v>
      </c>
      <c r="I83" s="303"/>
      <c r="J83" s="302">
        <v>6.2587683157041427E-2</v>
      </c>
      <c r="K83" s="302">
        <v>4.1352686611876806E-2</v>
      </c>
      <c r="L83" s="302">
        <f t="shared" si="21"/>
        <v>0.10394036976891824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0.29949308909586808</v>
      </c>
      <c r="C84" s="302">
        <v>0.63976773264761955</v>
      </c>
      <c r="D84" s="302">
        <f t="shared" si="19"/>
        <v>0.93926082174348768</v>
      </c>
      <c r="E84" s="303"/>
      <c r="F84" s="302">
        <v>0.19883506007155122</v>
      </c>
      <c r="G84" s="302">
        <v>0.34433181749788433</v>
      </c>
      <c r="H84" s="302">
        <f t="shared" si="20"/>
        <v>0.5431668775694356</v>
      </c>
      <c r="I84" s="303"/>
      <c r="J84" s="302">
        <v>0.21833182822698816</v>
      </c>
      <c r="K84" s="302">
        <v>0.28747514214874687</v>
      </c>
      <c r="L84" s="302">
        <f t="shared" si="21"/>
        <v>0.50580697037573508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6.7864315705708236E-2</v>
      </c>
      <c r="C85" s="302">
        <v>0.10315753329049179</v>
      </c>
      <c r="D85" s="302">
        <f t="shared" si="19"/>
        <v>0.17102184899620004</v>
      </c>
      <c r="E85" s="303"/>
      <c r="F85" s="302">
        <v>5.0171691031598749E-2</v>
      </c>
      <c r="G85" s="302">
        <v>5.5583666452365087E-2</v>
      </c>
      <c r="H85" s="302">
        <f t="shared" si="20"/>
        <v>0.10575535748396384</v>
      </c>
      <c r="I85" s="303"/>
      <c r="J85" s="302">
        <v>7.8929531056174645E-2</v>
      </c>
      <c r="K85" s="302">
        <v>3.6898209985375768E-2</v>
      </c>
      <c r="L85" s="302">
        <f t="shared" si="21"/>
        <v>0.11582774104155041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1.1146136712351962</v>
      </c>
      <c r="C87" s="311">
        <f t="shared" ref="C87:D87" si="22">SUM(C77:C85)</f>
        <v>4.4953863287647939</v>
      </c>
      <c r="D87" s="311">
        <f t="shared" si="22"/>
        <v>5.6099999999999888</v>
      </c>
      <c r="E87" s="311"/>
      <c r="F87" s="311">
        <f t="shared" ref="F87:H87" si="23">SUM(F77:F85)</f>
        <v>1.0123938848846266</v>
      </c>
      <c r="G87" s="311">
        <f t="shared" si="23"/>
        <v>3.1326061151153755</v>
      </c>
      <c r="H87" s="311">
        <f t="shared" si="23"/>
        <v>4.1450000000000014</v>
      </c>
      <c r="I87" s="311"/>
      <c r="J87" s="311">
        <f t="shared" ref="J87:L87" si="24">SUM(J77:J85)</f>
        <v>1.0902597501195839</v>
      </c>
      <c r="K87" s="311">
        <f t="shared" si="24"/>
        <v>3.2137402498804128</v>
      </c>
      <c r="L87" s="311">
        <f t="shared" si="24"/>
        <v>4.3039999999999976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0.21830908446017086</v>
      </c>
      <c r="C94" s="302">
        <v>1.5117689412531257</v>
      </c>
      <c r="D94" s="302">
        <f>SUM(B94:C94)</f>
        <v>1.7300780257132966</v>
      </c>
      <c r="E94" s="303"/>
      <c r="F94" s="302">
        <v>0.2123412408065368</v>
      </c>
      <c r="G94" s="302">
        <v>1.2161400897860903</v>
      </c>
      <c r="H94" s="302">
        <f>SUM(F94:G94)</f>
        <v>1.4284813305926272</v>
      </c>
      <c r="I94" s="303"/>
      <c r="J94" s="302">
        <v>0.17400714414986818</v>
      </c>
      <c r="K94" s="302">
        <v>1.0101621985951579</v>
      </c>
      <c r="L94" s="302">
        <f>SUM(J94:K94)</f>
        <v>1.1841693427450259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0.37457479961054474</v>
      </c>
      <c r="C95" s="302">
        <v>2.6571149645646552</v>
      </c>
      <c r="D95" s="302">
        <f t="shared" ref="D95:D102" si="25">SUM(B95:C95)</f>
        <v>3.0316897641752001</v>
      </c>
      <c r="E95" s="303"/>
      <c r="F95" s="302">
        <v>0.44300970713824628</v>
      </c>
      <c r="G95" s="302">
        <v>2.6592143447403997</v>
      </c>
      <c r="H95" s="302">
        <f t="shared" ref="H95:H102" si="26">SUM(F95:G95)</f>
        <v>3.1022240518786459</v>
      </c>
      <c r="I95" s="303"/>
      <c r="J95" s="302">
        <v>0.46732044594876876</v>
      </c>
      <c r="K95" s="302">
        <v>3.0886891601791029</v>
      </c>
      <c r="L95" s="302">
        <f t="shared" ref="L95:L102" si="27">SUM(J95:K95)</f>
        <v>3.5560096061278719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0.46166326345654179</v>
      </c>
      <c r="C96" s="302">
        <v>1.7007819903780665</v>
      </c>
      <c r="D96" s="302">
        <f t="shared" si="25"/>
        <v>2.1624452538346084</v>
      </c>
      <c r="E96" s="303"/>
      <c r="F96" s="302">
        <v>0.41597570470494533</v>
      </c>
      <c r="G96" s="302">
        <v>1.6439086920409471</v>
      </c>
      <c r="H96" s="302">
        <f t="shared" si="26"/>
        <v>2.0598843967458924</v>
      </c>
      <c r="I96" s="303"/>
      <c r="J96" s="302">
        <v>0.38630165752058593</v>
      </c>
      <c r="K96" s="302">
        <v>1.4309731732724547</v>
      </c>
      <c r="L96" s="302">
        <f t="shared" si="27"/>
        <v>1.8172748307930406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1.021175296738444</v>
      </c>
      <c r="C97" s="302">
        <v>0.46363275951576033</v>
      </c>
      <c r="D97" s="302">
        <f t="shared" si="25"/>
        <v>1.4848080562542043</v>
      </c>
      <c r="E97" s="303"/>
      <c r="F97" s="302">
        <v>0.82425344214937513</v>
      </c>
      <c r="G97" s="302">
        <v>0.38193019335323269</v>
      </c>
      <c r="H97" s="302">
        <f t="shared" si="26"/>
        <v>1.2061836355026079</v>
      </c>
      <c r="I97" s="303"/>
      <c r="J97" s="302">
        <v>0.66770759640821431</v>
      </c>
      <c r="K97" s="302">
        <v>0.39556945999386284</v>
      </c>
      <c r="L97" s="302">
        <f t="shared" si="27"/>
        <v>1.063277056402077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0.17721610357169643</v>
      </c>
      <c r="C98" s="302">
        <v>5.7204138182540794</v>
      </c>
      <c r="D98" s="302">
        <f t="shared" si="25"/>
        <v>5.8976299218257759</v>
      </c>
      <c r="E98" s="303"/>
      <c r="F98" s="302">
        <v>0.12893432854272988</v>
      </c>
      <c r="G98" s="302">
        <v>3.5605693731328283</v>
      </c>
      <c r="H98" s="302">
        <f t="shared" si="26"/>
        <v>3.6895037016755583</v>
      </c>
      <c r="I98" s="303"/>
      <c r="J98" s="302">
        <v>0.11281043264445256</v>
      </c>
      <c r="K98" s="302">
        <v>2.6694352628457287</v>
      </c>
      <c r="L98" s="302">
        <f t="shared" si="27"/>
        <v>2.7822456954901815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0.20628296764338691</v>
      </c>
      <c r="C99" s="302">
        <v>0.11813764858094716</v>
      </c>
      <c r="D99" s="302">
        <f t="shared" si="25"/>
        <v>0.32442061622433405</v>
      </c>
      <c r="E99" s="303"/>
      <c r="F99" s="302">
        <v>0.12254371604082551</v>
      </c>
      <c r="G99" s="302">
        <v>0.11550898527689628</v>
      </c>
      <c r="H99" s="302">
        <f t="shared" si="26"/>
        <v>0.23805270131772177</v>
      </c>
      <c r="I99" s="303"/>
      <c r="J99" s="302">
        <v>8.6276056058012487E-2</v>
      </c>
      <c r="K99" s="302">
        <v>0.13502310327177111</v>
      </c>
      <c r="L99" s="302">
        <f t="shared" si="27"/>
        <v>0.22129915932978361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0.24997991702145753</v>
      </c>
      <c r="C100" s="302">
        <v>0.2512359747781851</v>
      </c>
      <c r="D100" s="302">
        <f t="shared" si="25"/>
        <v>0.50121589179964265</v>
      </c>
      <c r="E100" s="303"/>
      <c r="F100" s="302">
        <v>0.17809626347329219</v>
      </c>
      <c r="G100" s="302">
        <v>0.17442353818531636</v>
      </c>
      <c r="H100" s="302">
        <f t="shared" si="26"/>
        <v>0.35251980165860852</v>
      </c>
      <c r="I100" s="303"/>
      <c r="J100" s="302">
        <v>0.14163460871213826</v>
      </c>
      <c r="K100" s="302">
        <v>0.18089053017291223</v>
      </c>
      <c r="L100" s="302">
        <f t="shared" si="27"/>
        <v>0.32252513888505052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0.7283485574759675</v>
      </c>
      <c r="C101" s="302">
        <v>4.7627831956181232</v>
      </c>
      <c r="D101" s="302">
        <f t="shared" si="25"/>
        <v>5.4911317530940904</v>
      </c>
      <c r="E101" s="303"/>
      <c r="F101" s="302">
        <v>0.46366947376704909</v>
      </c>
      <c r="G101" s="302">
        <v>3.2210912111080008</v>
      </c>
      <c r="H101" s="302">
        <f t="shared" si="26"/>
        <v>3.6847606848750498</v>
      </c>
      <c r="I101" s="303"/>
      <c r="J101" s="302">
        <v>0.45656078323117971</v>
      </c>
      <c r="K101" s="302">
        <v>2.6472771649866598</v>
      </c>
      <c r="L101" s="302">
        <f t="shared" si="27"/>
        <v>3.1038379482178393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0.55186495341269959</v>
      </c>
      <c r="C102" s="302">
        <v>0.9677157636661301</v>
      </c>
      <c r="D102" s="302">
        <f t="shared" si="25"/>
        <v>1.5195807170788296</v>
      </c>
      <c r="E102" s="303"/>
      <c r="F102" s="302">
        <v>0.28661522959098512</v>
      </c>
      <c r="G102" s="302">
        <v>0.58977446616228335</v>
      </c>
      <c r="H102" s="302">
        <f t="shared" si="26"/>
        <v>0.87638969575326842</v>
      </c>
      <c r="I102" s="303"/>
      <c r="J102" s="302">
        <v>0.31752314267168391</v>
      </c>
      <c r="K102" s="302">
        <v>0.47983807933746586</v>
      </c>
      <c r="L102" s="302">
        <f t="shared" si="27"/>
        <v>0.79736122200914972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3.9894149433909099</v>
      </c>
      <c r="C104" s="311">
        <f t="shared" ref="C104:D104" si="28">SUM(C94:C102)</f>
        <v>18.153585056609074</v>
      </c>
      <c r="D104" s="311">
        <f t="shared" si="28"/>
        <v>22.142999999999979</v>
      </c>
      <c r="E104" s="311"/>
      <c r="F104" s="311">
        <f t="shared" ref="F104:H104" si="29">SUM(F94:F102)</f>
        <v>3.0754391062139854</v>
      </c>
      <c r="G104" s="311">
        <f t="shared" si="29"/>
        <v>13.562560893785994</v>
      </c>
      <c r="H104" s="311">
        <f t="shared" si="29"/>
        <v>16.63799999999998</v>
      </c>
      <c r="I104" s="311"/>
      <c r="J104" s="311">
        <f t="shared" ref="J104:L104" si="30">SUM(J94:J102)</f>
        <v>2.8101418673449037</v>
      </c>
      <c r="K104" s="311">
        <f t="shared" si="30"/>
        <v>12.037858132655115</v>
      </c>
      <c r="L104" s="311">
        <f t="shared" si="30"/>
        <v>14.848000000000019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2.3436505135567602E-2</v>
      </c>
      <c r="C111" s="302">
        <v>5.6830616555435594E-2</v>
      </c>
      <c r="D111" s="302">
        <f>SUM(B111:C111)</f>
        <v>8.0267121691003196E-2</v>
      </c>
      <c r="E111" s="303"/>
      <c r="F111" s="302">
        <v>0.10278961492891275</v>
      </c>
      <c r="G111" s="302">
        <v>0.27868974856665546</v>
      </c>
      <c r="H111" s="302">
        <f>SUM(F111:G111)</f>
        <v>0.38147936349556821</v>
      </c>
      <c r="I111" s="303"/>
      <c r="J111" s="302">
        <v>0.1003131120853667</v>
      </c>
      <c r="K111" s="302">
        <v>0.27544804769478931</v>
      </c>
      <c r="L111" s="302">
        <f>SUM(J111:K111)</f>
        <v>0.37576115978015601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3.031891463749507E-2</v>
      </c>
      <c r="C112" s="302">
        <v>0.11738257722631998</v>
      </c>
      <c r="D112" s="302">
        <f t="shared" ref="D112:D119" si="31">SUM(B112:C112)</f>
        <v>0.14770149186381504</v>
      </c>
      <c r="E112" s="303"/>
      <c r="F112" s="302">
        <v>0.14768448018299934</v>
      </c>
      <c r="G112" s="302">
        <v>0.61133861885396379</v>
      </c>
      <c r="H112" s="302">
        <f t="shared" ref="H112:H119" si="32">SUM(F112:G112)</f>
        <v>0.75902309903696308</v>
      </c>
      <c r="I112" s="303"/>
      <c r="J112" s="302">
        <v>0.18906016830091205</v>
      </c>
      <c r="K112" s="302">
        <v>0.72312401305161289</v>
      </c>
      <c r="L112" s="302">
        <f t="shared" ref="L112:L119" si="33">SUM(J112:K112)</f>
        <v>0.91218418135252488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3.1824972722574542E-2</v>
      </c>
      <c r="C113" s="302">
        <v>7.421510804535357E-2</v>
      </c>
      <c r="D113" s="302">
        <f t="shared" si="31"/>
        <v>0.10604008076792812</v>
      </c>
      <c r="E113" s="303"/>
      <c r="F113" s="302">
        <v>0.13727941461107326</v>
      </c>
      <c r="G113" s="302">
        <v>0.36917841300067272</v>
      </c>
      <c r="H113" s="302">
        <f t="shared" si="32"/>
        <v>0.50645782761174596</v>
      </c>
      <c r="I113" s="303"/>
      <c r="J113" s="302">
        <v>0.15668948100714175</v>
      </c>
      <c r="K113" s="302">
        <v>0.31865904548935703</v>
      </c>
      <c r="L113" s="302">
        <f t="shared" si="33"/>
        <v>0.47534852649649878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2.1080236541757228E-2</v>
      </c>
      <c r="C114" s="302">
        <v>5.8771642428044491E-3</v>
      </c>
      <c r="D114" s="302">
        <f t="shared" si="31"/>
        <v>2.6957400784561679E-2</v>
      </c>
      <c r="E114" s="303"/>
      <c r="F114" s="302">
        <v>7.4820316566347383E-2</v>
      </c>
      <c r="G114" s="302">
        <v>3.5102139433514278E-2</v>
      </c>
      <c r="H114" s="302">
        <f t="shared" si="32"/>
        <v>0.10992245599986167</v>
      </c>
      <c r="I114" s="303"/>
      <c r="J114" s="302">
        <v>6.1875066229057196E-2</v>
      </c>
      <c r="K114" s="302">
        <v>3.5904545230697651E-2</v>
      </c>
      <c r="L114" s="302">
        <f t="shared" si="33"/>
        <v>9.7779611459754848E-2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4.1447029542102994E-3</v>
      </c>
      <c r="C115" s="302">
        <v>6.5492951317917561E-2</v>
      </c>
      <c r="D115" s="302">
        <f t="shared" si="31"/>
        <v>6.9637654272127855E-2</v>
      </c>
      <c r="E115" s="303"/>
      <c r="F115" s="302">
        <v>1.239262535688445E-2</v>
      </c>
      <c r="G115" s="302">
        <v>0.23913612418456556</v>
      </c>
      <c r="H115" s="302">
        <f t="shared" si="32"/>
        <v>0.25152874954144999</v>
      </c>
      <c r="I115" s="303"/>
      <c r="J115" s="302">
        <v>9.0245677951180815E-3</v>
      </c>
      <c r="K115" s="302">
        <v>0.1496697174358029</v>
      </c>
      <c r="L115" s="302">
        <f t="shared" si="33"/>
        <v>0.158694285230921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3.9928834315199391E-2</v>
      </c>
      <c r="C116" s="302">
        <v>9.1777240175564562E-3</v>
      </c>
      <c r="D116" s="302">
        <f t="shared" si="31"/>
        <v>4.9106558332755845E-2</v>
      </c>
      <c r="E116" s="303"/>
      <c r="F116" s="302">
        <v>0.13039159793880795</v>
      </c>
      <c r="G116" s="302">
        <v>3.9183059559195953E-2</v>
      </c>
      <c r="H116" s="302">
        <f t="shared" si="32"/>
        <v>0.16957465749800391</v>
      </c>
      <c r="I116" s="303"/>
      <c r="J116" s="302">
        <v>0.11755056143647284</v>
      </c>
      <c r="K116" s="302">
        <v>4.2000032711853895E-2</v>
      </c>
      <c r="L116" s="302">
        <f t="shared" si="33"/>
        <v>0.15955059414832673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3.1304818022356691E-2</v>
      </c>
      <c r="C117" s="302">
        <v>6.7825166584395812E-3</v>
      </c>
      <c r="D117" s="302">
        <f t="shared" si="31"/>
        <v>3.8087334680796274E-2</v>
      </c>
      <c r="E117" s="303"/>
      <c r="F117" s="302">
        <v>0.10666015243237699</v>
      </c>
      <c r="G117" s="302">
        <v>4.1286980906384406E-2</v>
      </c>
      <c r="H117" s="302">
        <f t="shared" si="32"/>
        <v>0.14794713333876139</v>
      </c>
      <c r="I117" s="303"/>
      <c r="J117" s="302">
        <v>9.8689393091534752E-2</v>
      </c>
      <c r="K117" s="302">
        <v>4.1375522822437817E-2</v>
      </c>
      <c r="L117" s="302">
        <f t="shared" si="33"/>
        <v>0.14006491591397258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2.0513786891972448E-3</v>
      </c>
      <c r="C118" s="302">
        <v>3.830127206436601E-2</v>
      </c>
      <c r="D118" s="302">
        <f t="shared" si="31"/>
        <v>4.0352650753563257E-2</v>
      </c>
      <c r="E118" s="303"/>
      <c r="F118" s="302">
        <v>5.7370380232121257E-3</v>
      </c>
      <c r="G118" s="302">
        <v>0.14389554176808517</v>
      </c>
      <c r="H118" s="302">
        <f t="shared" si="32"/>
        <v>0.14963257979129729</v>
      </c>
      <c r="I118" s="303"/>
      <c r="J118" s="302">
        <v>6.4912958090477544E-3</v>
      </c>
      <c r="K118" s="302">
        <v>0.1373099833189817</v>
      </c>
      <c r="L118" s="302">
        <f t="shared" si="33"/>
        <v>0.14380127912802945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1.148871123570888E-2</v>
      </c>
      <c r="C119" s="302">
        <v>7.3609956177409916E-3</v>
      </c>
      <c r="D119" s="302">
        <f t="shared" si="31"/>
        <v>1.8849706853449871E-2</v>
      </c>
      <c r="E119" s="303"/>
      <c r="F119" s="302">
        <v>2.904534618350417E-2</v>
      </c>
      <c r="G119" s="302">
        <v>3.1388787502841659E-2</v>
      </c>
      <c r="H119" s="302">
        <f t="shared" si="32"/>
        <v>6.0434133686345828E-2</v>
      </c>
      <c r="I119" s="303"/>
      <c r="J119" s="302">
        <v>1.7096838794631395E-2</v>
      </c>
      <c r="K119" s="302">
        <v>2.3718607695187351E-2</v>
      </c>
      <c r="L119" s="302">
        <f t="shared" si="33"/>
        <v>4.0815446489818746E-2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0.19557907425406693</v>
      </c>
      <c r="C121" s="311">
        <f t="shared" ref="C121:D121" si="34">SUM(C111:C119)</f>
        <v>0.38142092574593417</v>
      </c>
      <c r="D121" s="311">
        <f t="shared" si="34"/>
        <v>0.57700000000000107</v>
      </c>
      <c r="E121" s="311"/>
      <c r="F121" s="311">
        <f t="shared" ref="F121:H121" si="35">SUM(F111:F119)</f>
        <v>0.74680058622411849</v>
      </c>
      <c r="G121" s="311">
        <f t="shared" si="35"/>
        <v>1.7891994137758791</v>
      </c>
      <c r="H121" s="311">
        <f t="shared" si="35"/>
        <v>2.5359999999999974</v>
      </c>
      <c r="I121" s="311"/>
      <c r="J121" s="311">
        <f t="shared" ref="J121:L121" si="36">SUM(J111:J119)</f>
        <v>0.75679048454928255</v>
      </c>
      <c r="K121" s="311">
        <f t="shared" si="36"/>
        <v>1.7472095154507203</v>
      </c>
      <c r="L121" s="311">
        <f t="shared" si="36"/>
        <v>2.5040000000000027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4.074784405006824E-2</v>
      </c>
      <c r="C128" s="302">
        <v>0.11742837535507333</v>
      </c>
      <c r="D128" s="302">
        <f>SUM(B128:C128)</f>
        <v>0.15817621940514157</v>
      </c>
      <c r="E128" s="303"/>
      <c r="F128" s="302">
        <v>5.0896354194792368E-2</v>
      </c>
      <c r="G128" s="302">
        <v>0.19697681801224123</v>
      </c>
      <c r="H128" s="302">
        <f>SUM(F128:G128)</f>
        <v>0.24787317220703359</v>
      </c>
      <c r="I128" s="303"/>
      <c r="J128" s="302">
        <v>5.7095172655260366E-2</v>
      </c>
      <c r="K128" s="302">
        <v>0.19951808755057107</v>
      </c>
      <c r="L128" s="302">
        <f>SUM(J128:K128)</f>
        <v>0.25661326020583142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6.3933519644047004E-2</v>
      </c>
      <c r="C129" s="302">
        <v>0.11976307774385495</v>
      </c>
      <c r="D129" s="302">
        <f t="shared" ref="D129:D136" si="37">SUM(B129:C129)</f>
        <v>0.18369659738790195</v>
      </c>
      <c r="E129" s="303"/>
      <c r="F129" s="302">
        <v>8.2932060327563908E-2</v>
      </c>
      <c r="G129" s="302">
        <v>0.20152425528306406</v>
      </c>
      <c r="H129" s="302">
        <f t="shared" ref="H129:H136" si="38">SUM(F129:G129)</f>
        <v>0.28445631561062795</v>
      </c>
      <c r="I129" s="303"/>
      <c r="J129" s="302">
        <v>0.11371471517386826</v>
      </c>
      <c r="K129" s="302">
        <v>0.25850455632789376</v>
      </c>
      <c r="L129" s="302">
        <f t="shared" ref="L129:L136" si="39">SUM(J129:K129)</f>
        <v>0.37221927150176204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0.1203145401115099</v>
      </c>
      <c r="C130" s="302">
        <v>0.10648620972841034</v>
      </c>
      <c r="D130" s="302">
        <f t="shared" si="37"/>
        <v>0.22680074983992024</v>
      </c>
      <c r="E130" s="303"/>
      <c r="F130" s="302">
        <v>0.15893550538107279</v>
      </c>
      <c r="G130" s="302">
        <v>0.14660489758237491</v>
      </c>
      <c r="H130" s="302">
        <f t="shared" si="38"/>
        <v>0.3055404029634477</v>
      </c>
      <c r="I130" s="303"/>
      <c r="J130" s="302">
        <v>0.21608665536288038</v>
      </c>
      <c r="K130" s="302">
        <v>0.156284091471836</v>
      </c>
      <c r="L130" s="302">
        <f t="shared" si="39"/>
        <v>0.37237074683471638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0.12263595348017459</v>
      </c>
      <c r="C131" s="302">
        <v>2.555105502516989E-2</v>
      </c>
      <c r="D131" s="302">
        <f t="shared" si="37"/>
        <v>0.14818700850534447</v>
      </c>
      <c r="E131" s="303"/>
      <c r="F131" s="302">
        <v>0.1261958374342452</v>
      </c>
      <c r="G131" s="302">
        <v>3.4968088982349974E-2</v>
      </c>
      <c r="H131" s="302">
        <f t="shared" si="38"/>
        <v>0.16116392641659516</v>
      </c>
      <c r="I131" s="303"/>
      <c r="J131" s="302">
        <v>0.15698359221557975</v>
      </c>
      <c r="K131" s="302">
        <v>4.5840111389683427E-2</v>
      </c>
      <c r="L131" s="302">
        <f t="shared" si="39"/>
        <v>0.20282370360526319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9.9983189993768547E-3</v>
      </c>
      <c r="C132" s="302">
        <v>0.11393746255254435</v>
      </c>
      <c r="D132" s="302">
        <f t="shared" si="37"/>
        <v>0.1239357815519212</v>
      </c>
      <c r="E132" s="303"/>
      <c r="F132" s="302">
        <v>1.1665132948514238E-2</v>
      </c>
      <c r="G132" s="302">
        <v>0.17799993209714585</v>
      </c>
      <c r="H132" s="302">
        <f t="shared" si="38"/>
        <v>0.18966506504566008</v>
      </c>
      <c r="I132" s="303"/>
      <c r="J132" s="302">
        <v>1.1403402410281961E-2</v>
      </c>
      <c r="K132" s="302">
        <v>0.14658471831126971</v>
      </c>
      <c r="L132" s="302">
        <f t="shared" si="39"/>
        <v>0.15798812072155166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5.1018864698512745E-2</v>
      </c>
      <c r="C133" s="302">
        <v>1.3133851705327887E-2</v>
      </c>
      <c r="D133" s="302">
        <f t="shared" si="37"/>
        <v>6.4152716403840626E-2</v>
      </c>
      <c r="E133" s="303"/>
      <c r="F133" s="302">
        <v>5.3222628824913409E-2</v>
      </c>
      <c r="G133" s="302">
        <v>1.9537622364251907E-2</v>
      </c>
      <c r="H133" s="302">
        <f t="shared" si="38"/>
        <v>7.276025118916532E-2</v>
      </c>
      <c r="I133" s="303"/>
      <c r="J133" s="302">
        <v>6.2151677637756676E-2</v>
      </c>
      <c r="K133" s="302">
        <v>2.4518101197058936E-2</v>
      </c>
      <c r="L133" s="302">
        <f t="shared" si="39"/>
        <v>8.6669778834815608E-2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3.0154489443769771E-2</v>
      </c>
      <c r="C134" s="302">
        <v>1.7328446246019355E-2</v>
      </c>
      <c r="D134" s="302">
        <f>SUM(B134:C134)</f>
        <v>4.7482935689789126E-2</v>
      </c>
      <c r="E134" s="303"/>
      <c r="F134" s="302">
        <v>2.8939086152223389E-2</v>
      </c>
      <c r="G134" s="302">
        <v>2.8588887794035976E-2</v>
      </c>
      <c r="H134" s="302">
        <f t="shared" si="38"/>
        <v>5.7527973946259366E-2</v>
      </c>
      <c r="I134" s="303"/>
      <c r="J134" s="302">
        <v>2.8987173010754333E-2</v>
      </c>
      <c r="K134" s="302">
        <v>3.5221048018551485E-2</v>
      </c>
      <c r="L134" s="302">
        <f t="shared" si="39"/>
        <v>6.4208221029305818E-2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2.4712017281520376E-2</v>
      </c>
      <c r="C135" s="302">
        <v>0.3933835881473195</v>
      </c>
      <c r="D135" s="302">
        <f t="shared" si="37"/>
        <v>0.41809560542883989</v>
      </c>
      <c r="E135" s="303"/>
      <c r="F135" s="302">
        <v>1.1477592106528465E-2</v>
      </c>
      <c r="G135" s="302">
        <v>0.42324108361019047</v>
      </c>
      <c r="H135" s="302">
        <f t="shared" si="38"/>
        <v>0.43471867571671896</v>
      </c>
      <c r="I135" s="303"/>
      <c r="J135" s="302">
        <v>1.3580182012320727E-2</v>
      </c>
      <c r="K135" s="302">
        <v>0.43520979370204382</v>
      </c>
      <c r="L135" s="302">
        <f t="shared" si="39"/>
        <v>0.44878997571436458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5.626486133087634E-2</v>
      </c>
      <c r="C136" s="302">
        <v>0.28120752445642366</v>
      </c>
      <c r="D136" s="302">
        <f t="shared" si="37"/>
        <v>0.33747238578729999</v>
      </c>
      <c r="E136" s="303"/>
      <c r="F136" s="302">
        <v>5.9311751997099788E-2</v>
      </c>
      <c r="G136" s="302">
        <v>0.34698246490739049</v>
      </c>
      <c r="H136" s="302">
        <f t="shared" si="38"/>
        <v>0.4062942169044903</v>
      </c>
      <c r="I136" s="303"/>
      <c r="J136" s="302">
        <v>5.1174328467859714E-2</v>
      </c>
      <c r="K136" s="302">
        <v>0.41514259308452656</v>
      </c>
      <c r="L136" s="302">
        <f t="shared" si="39"/>
        <v>0.46631692155238624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0.51978040903985578</v>
      </c>
      <c r="C138" s="311">
        <f t="shared" ref="C138" si="40">SUM(C128:C136)</f>
        <v>1.1882195909601432</v>
      </c>
      <c r="D138" s="311">
        <f>SUM(D128:D136)</f>
        <v>1.7079999999999993</v>
      </c>
      <c r="E138" s="311"/>
      <c r="F138" s="311">
        <f t="shared" ref="F138:H138" si="41">SUM(F128:F136)</f>
        <v>0.58357594936695356</v>
      </c>
      <c r="G138" s="311">
        <f t="shared" si="41"/>
        <v>1.5764240506330449</v>
      </c>
      <c r="H138" s="311">
        <f t="shared" si="41"/>
        <v>2.1599999999999984</v>
      </c>
      <c r="I138" s="311"/>
      <c r="J138" s="311">
        <f t="shared" ref="J138:L138" si="42">SUM(J128:J136)</f>
        <v>0.71117689894656211</v>
      </c>
      <c r="K138" s="311">
        <f t="shared" si="42"/>
        <v>1.7168231010534347</v>
      </c>
      <c r="L138" s="311">
        <f t="shared" si="42"/>
        <v>2.4279999999999968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0.35629565652301665</v>
      </c>
      <c r="C145" s="302">
        <v>0.98916511566769783</v>
      </c>
      <c r="D145" s="302">
        <f>SUM(B145:C145)</f>
        <v>1.3454607721907146</v>
      </c>
      <c r="E145" s="303"/>
      <c r="F145" s="302">
        <v>0.38749730026108703</v>
      </c>
      <c r="G145" s="302">
        <v>1.4394549052528087</v>
      </c>
      <c r="H145" s="302">
        <f>SUM(F145:G145)</f>
        <v>1.8269522055138958</v>
      </c>
      <c r="I145" s="303"/>
      <c r="J145" s="302">
        <v>0.4335647866859802</v>
      </c>
      <c r="K145" s="302">
        <v>1.3849365947053995</v>
      </c>
      <c r="L145" s="302">
        <f>SUM(J145:K145)</f>
        <v>1.8185013813913797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0.23959179150245757</v>
      </c>
      <c r="C146" s="302">
        <v>1.0203692258864798</v>
      </c>
      <c r="D146" s="302">
        <f t="shared" ref="D146:D153" si="43">SUM(B146:C146)</f>
        <v>1.2599610173889375</v>
      </c>
      <c r="E146" s="303"/>
      <c r="F146" s="302">
        <v>0.29713031333695267</v>
      </c>
      <c r="G146" s="302">
        <v>1.4805152559522157</v>
      </c>
      <c r="H146" s="302">
        <f t="shared" ref="H146:H153" si="44">SUM(F146:G146)</f>
        <v>1.7776455692891684</v>
      </c>
      <c r="I146" s="303"/>
      <c r="J146" s="302">
        <v>0.36826487599895069</v>
      </c>
      <c r="K146" s="302">
        <v>1.9049951312179609</v>
      </c>
      <c r="L146" s="302">
        <f t="shared" ref="L146:L153" si="45">SUM(J146:K146)</f>
        <v>2.2732600072169116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0.28517895297465257</v>
      </c>
      <c r="C147" s="302">
        <v>0.66398820185968799</v>
      </c>
      <c r="D147" s="302">
        <f t="shared" si="43"/>
        <v>0.94916715483434055</v>
      </c>
      <c r="E147" s="303"/>
      <c r="F147" s="302">
        <v>0.31381093638665947</v>
      </c>
      <c r="G147" s="302">
        <v>0.91916598982002728</v>
      </c>
      <c r="H147" s="302">
        <f t="shared" si="44"/>
        <v>1.2329769262066868</v>
      </c>
      <c r="I147" s="303"/>
      <c r="J147" s="302">
        <v>0.38387227835986254</v>
      </c>
      <c r="K147" s="302">
        <v>0.94679766772747531</v>
      </c>
      <c r="L147" s="302">
        <f t="shared" si="45"/>
        <v>1.3306699460873379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1.2607678112741576</v>
      </c>
      <c r="C148" s="302">
        <v>0.23175143951425883</v>
      </c>
      <c r="D148" s="302">
        <f t="shared" si="43"/>
        <v>1.4925192507884164</v>
      </c>
      <c r="E148" s="303"/>
      <c r="F148" s="302">
        <v>1.1039108518746275</v>
      </c>
      <c r="G148" s="302">
        <v>0.29626205275310286</v>
      </c>
      <c r="H148" s="302">
        <f t="shared" si="44"/>
        <v>1.4001729046277303</v>
      </c>
      <c r="I148" s="303"/>
      <c r="J148" s="302">
        <v>0.89319838388835593</v>
      </c>
      <c r="K148" s="302">
        <v>0.34707754652893796</v>
      </c>
      <c r="L148" s="302">
        <f t="shared" si="45"/>
        <v>1.2402759304172939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0.55053639847760794</v>
      </c>
      <c r="C149" s="302">
        <v>11.996646782593974</v>
      </c>
      <c r="D149" s="302">
        <f t="shared" si="43"/>
        <v>12.547183181071581</v>
      </c>
      <c r="E149" s="303"/>
      <c r="F149" s="302">
        <v>0.32845697267025364</v>
      </c>
      <c r="G149" s="302">
        <v>11.86388355961201</v>
      </c>
      <c r="H149" s="302">
        <f t="shared" si="44"/>
        <v>12.192340532282262</v>
      </c>
      <c r="I149" s="303"/>
      <c r="J149" s="302">
        <v>0.350042556837795</v>
      </c>
      <c r="K149" s="302">
        <v>10.553538164534489</v>
      </c>
      <c r="L149" s="302">
        <f t="shared" si="45"/>
        <v>10.903580721372284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1.7237130768862307E-2</v>
      </c>
      <c r="C150" s="302">
        <v>2.5154433665095753E-2</v>
      </c>
      <c r="D150" s="302">
        <f t="shared" si="43"/>
        <v>4.2391564433958057E-2</v>
      </c>
      <c r="E150" s="303"/>
      <c r="F150" s="302">
        <v>1.384380357674886E-2</v>
      </c>
      <c r="G150" s="302">
        <v>3.247161226726529E-2</v>
      </c>
      <c r="H150" s="302">
        <f t="shared" si="44"/>
        <v>4.6315415844014149E-2</v>
      </c>
      <c r="I150" s="303"/>
      <c r="J150" s="302">
        <v>1.2699560862999826E-2</v>
      </c>
      <c r="K150" s="302">
        <v>2.8124092647491983E-2</v>
      </c>
      <c r="L150" s="302">
        <f t="shared" si="45"/>
        <v>4.082365351049181E-2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0.27111284901940669</v>
      </c>
      <c r="C151" s="302">
        <v>0.10664004533509674</v>
      </c>
      <c r="D151" s="302">
        <f t="shared" si="43"/>
        <v>0.37775289435450343</v>
      </c>
      <c r="E151" s="303"/>
      <c r="F151" s="302">
        <v>0.26378460812714105</v>
      </c>
      <c r="G151" s="302">
        <v>0.12964994360089391</v>
      </c>
      <c r="H151" s="302">
        <f t="shared" si="44"/>
        <v>0.39343455172803499</v>
      </c>
      <c r="I151" s="303"/>
      <c r="J151" s="302">
        <v>0.24437997382826349</v>
      </c>
      <c r="K151" s="302">
        <v>0.14249046136283783</v>
      </c>
      <c r="L151" s="302">
        <f t="shared" si="45"/>
        <v>0.38687043519110131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2.1246086074233384E-2</v>
      </c>
      <c r="C152" s="302">
        <v>1.5251460429678558</v>
      </c>
      <c r="D152" s="302">
        <f t="shared" si="43"/>
        <v>1.5463921290420892</v>
      </c>
      <c r="E152" s="303"/>
      <c r="F152" s="302">
        <v>1.4249487592748576E-2</v>
      </c>
      <c r="G152" s="302">
        <v>1.5361491697296137</v>
      </c>
      <c r="H152" s="302">
        <f t="shared" si="44"/>
        <v>1.5503986573223623</v>
      </c>
      <c r="I152" s="303"/>
      <c r="J152" s="302">
        <v>1.914441332106687E-2</v>
      </c>
      <c r="K152" s="302">
        <v>1.508557122973389</v>
      </c>
      <c r="L152" s="302">
        <f t="shared" si="45"/>
        <v>1.5277015362944559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0.10735988966634263</v>
      </c>
      <c r="C153" s="302">
        <v>0.86581214622910652</v>
      </c>
      <c r="D153" s="302">
        <f t="shared" si="43"/>
        <v>0.97317203589544921</v>
      </c>
      <c r="E153" s="303"/>
      <c r="F153" s="302">
        <v>7.9387034963328773E-2</v>
      </c>
      <c r="G153" s="302">
        <v>0.89137620222252101</v>
      </c>
      <c r="H153" s="302">
        <f t="shared" si="44"/>
        <v>0.97076323718584978</v>
      </c>
      <c r="I153" s="303"/>
      <c r="J153" s="302">
        <v>9.3842544217129134E-2</v>
      </c>
      <c r="K153" s="302">
        <v>0.97747384430160966</v>
      </c>
      <c r="L153" s="302">
        <f t="shared" si="45"/>
        <v>1.0713163885187389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3.1093265662807372</v>
      </c>
      <c r="C155" s="311">
        <f t="shared" ref="C155:D155" si="46">SUM(C145:C153)</f>
        <v>17.424673433719253</v>
      </c>
      <c r="D155" s="311">
        <f t="shared" si="46"/>
        <v>20.533999999999992</v>
      </c>
      <c r="E155" s="311"/>
      <c r="F155" s="311">
        <f t="shared" ref="F155:H155" si="47">SUM(F145:F153)</f>
        <v>2.802071308789547</v>
      </c>
      <c r="G155" s="311">
        <f t="shared" si="47"/>
        <v>18.588928691210459</v>
      </c>
      <c r="H155" s="311">
        <f t="shared" si="47"/>
        <v>21.391000000000005</v>
      </c>
      <c r="I155" s="311"/>
      <c r="J155" s="311">
        <f t="shared" ref="J155:L155" si="48">SUM(J145:J153)</f>
        <v>2.7990093740004034</v>
      </c>
      <c r="K155" s="311">
        <f t="shared" si="48"/>
        <v>17.793990625999591</v>
      </c>
      <c r="L155" s="311">
        <f t="shared" si="48"/>
        <v>20.592999999999996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1.5079051784090984</v>
      </c>
      <c r="C162" s="302">
        <v>3.7426649932768177</v>
      </c>
      <c r="D162" s="302">
        <f>SUM(B162:C162)</f>
        <v>5.2505701716859159</v>
      </c>
      <c r="E162" s="303"/>
      <c r="F162" s="302">
        <v>1.767618053548377</v>
      </c>
      <c r="G162" s="302">
        <v>4.3982910169353939</v>
      </c>
      <c r="H162" s="302">
        <f>SUM(F162:G162)</f>
        <v>6.1659090704837709</v>
      </c>
      <c r="I162" s="303"/>
      <c r="J162" s="302">
        <v>1.9010104052460475</v>
      </c>
      <c r="K162" s="302">
        <v>4.5904431837293593</v>
      </c>
      <c r="L162" s="302">
        <f>SUM(J162:K162)</f>
        <v>6.491453588975407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1.1256943953287888</v>
      </c>
      <c r="C163" s="302">
        <v>1.701286142505543</v>
      </c>
      <c r="D163" s="302">
        <f t="shared" ref="D163:D170" si="49">SUM(B163:C163)</f>
        <v>2.8269805378343316</v>
      </c>
      <c r="E163" s="303"/>
      <c r="F163" s="302">
        <v>1.5290190233445551</v>
      </c>
      <c r="G163" s="302">
        <v>2.6307929558308656</v>
      </c>
      <c r="H163" s="302">
        <f t="shared" ref="H163:H170" si="50">SUM(F163:G163)</f>
        <v>4.1598119791754211</v>
      </c>
      <c r="I163" s="303"/>
      <c r="J163" s="302">
        <v>1.8383162343869628</v>
      </c>
      <c r="K163" s="302">
        <v>3.3560437738274511</v>
      </c>
      <c r="L163" s="302">
        <f t="shared" ref="L163:L170" si="51">SUM(J163:K163)</f>
        <v>5.1943600082144137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1.2104986088398362</v>
      </c>
      <c r="C164" s="302">
        <v>1.5152145125245209</v>
      </c>
      <c r="D164" s="302">
        <f t="shared" si="49"/>
        <v>2.7257131213643571</v>
      </c>
      <c r="E164" s="303"/>
      <c r="F164" s="302">
        <v>1.3722961418007431</v>
      </c>
      <c r="G164" s="302">
        <v>2.0878372150802225</v>
      </c>
      <c r="H164" s="302">
        <f t="shared" si="50"/>
        <v>3.4601333568809656</v>
      </c>
      <c r="I164" s="303"/>
      <c r="J164" s="302">
        <v>1.5522697061764894</v>
      </c>
      <c r="K164" s="302">
        <v>2.1910450360095464</v>
      </c>
      <c r="L164" s="302">
        <f t="shared" si="51"/>
        <v>3.743314742186036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1.6632113584605916</v>
      </c>
      <c r="C165" s="302">
        <v>1.0676795720867334</v>
      </c>
      <c r="D165" s="302">
        <f t="shared" si="49"/>
        <v>2.730890930547325</v>
      </c>
      <c r="E165" s="303"/>
      <c r="F165" s="302">
        <v>1.5855360600263317</v>
      </c>
      <c r="G165" s="302">
        <v>1.3919166368378082</v>
      </c>
      <c r="H165" s="302">
        <f t="shared" si="50"/>
        <v>2.9774526968641402</v>
      </c>
      <c r="I165" s="303"/>
      <c r="J165" s="302">
        <v>2.1170545317302571</v>
      </c>
      <c r="K165" s="302">
        <v>1.7886795021073281</v>
      </c>
      <c r="L165" s="302">
        <f t="shared" si="51"/>
        <v>3.905734033837585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0.60162814954531019</v>
      </c>
      <c r="C166" s="302">
        <v>4.1931362664441529</v>
      </c>
      <c r="D166" s="302">
        <f t="shared" si="49"/>
        <v>4.7947644159894631</v>
      </c>
      <c r="E166" s="303"/>
      <c r="F166" s="302">
        <v>0.52358177660087546</v>
      </c>
      <c r="G166" s="302">
        <v>3.5554585795154199</v>
      </c>
      <c r="H166" s="302">
        <f t="shared" si="50"/>
        <v>4.0790403561162956</v>
      </c>
      <c r="I166" s="303"/>
      <c r="J166" s="302">
        <v>0.47310658887616064</v>
      </c>
      <c r="K166" s="302">
        <v>3.4682010131687351</v>
      </c>
      <c r="L166" s="302">
        <f t="shared" si="51"/>
        <v>3.9413076020448958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0.48299036307109589</v>
      </c>
      <c r="C167" s="302">
        <v>0.13748195780412634</v>
      </c>
      <c r="D167" s="302">
        <f t="shared" si="49"/>
        <v>0.62047232087522219</v>
      </c>
      <c r="E167" s="303"/>
      <c r="F167" s="302">
        <v>0.38337984237450246</v>
      </c>
      <c r="G167" s="302">
        <v>0.16163546147838082</v>
      </c>
      <c r="H167" s="302">
        <f t="shared" si="50"/>
        <v>0.54501530385288333</v>
      </c>
      <c r="I167" s="303"/>
      <c r="J167" s="302">
        <v>0.50098221339020987</v>
      </c>
      <c r="K167" s="302">
        <v>0.19685570852122108</v>
      </c>
      <c r="L167" s="302">
        <f t="shared" si="51"/>
        <v>0.69783792191143101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19.956643821794934</v>
      </c>
      <c r="C168" s="302">
        <v>7.828585703684996</v>
      </c>
      <c r="D168" s="302">
        <f t="shared" si="49"/>
        <v>27.785229525479931</v>
      </c>
      <c r="E168" s="303"/>
      <c r="F168" s="302">
        <v>18.503243494609201</v>
      </c>
      <c r="G168" s="302">
        <v>7.5677027408539699</v>
      </c>
      <c r="H168" s="302">
        <f t="shared" si="50"/>
        <v>26.070946235463172</v>
      </c>
      <c r="I168" s="303"/>
      <c r="J168" s="302">
        <v>16.88135246882841</v>
      </c>
      <c r="K168" s="302">
        <v>7.8028556784134979</v>
      </c>
      <c r="L168" s="302">
        <f t="shared" si="51"/>
        <v>24.684208147241907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0.20757764090422789</v>
      </c>
      <c r="C169" s="302">
        <v>3.0827133326916765</v>
      </c>
      <c r="D169" s="302">
        <f t="shared" si="49"/>
        <v>3.2902909735959045</v>
      </c>
      <c r="E169" s="303"/>
      <c r="F169" s="302">
        <v>0.1646371153242272</v>
      </c>
      <c r="G169" s="302">
        <v>3.1395171681226408</v>
      </c>
      <c r="H169" s="302">
        <f t="shared" si="50"/>
        <v>3.3041542834468682</v>
      </c>
      <c r="I169" s="303"/>
      <c r="J169" s="302">
        <v>0.10547618115016733</v>
      </c>
      <c r="K169" s="302">
        <v>2.7732399588225136</v>
      </c>
      <c r="L169" s="302">
        <f t="shared" si="51"/>
        <v>2.8787161399726808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1.8636794298538852</v>
      </c>
      <c r="C170" s="302">
        <v>3.7564085727736427</v>
      </c>
      <c r="D170" s="302">
        <f t="shared" si="49"/>
        <v>5.6200880026275275</v>
      </c>
      <c r="E170" s="303"/>
      <c r="F170" s="302">
        <v>1.5963865155951196</v>
      </c>
      <c r="G170" s="302">
        <v>3.4991502021213909</v>
      </c>
      <c r="H170" s="302">
        <f t="shared" si="50"/>
        <v>5.0955367177165103</v>
      </c>
      <c r="I170" s="303"/>
      <c r="J170" s="302">
        <v>1.261724700035276</v>
      </c>
      <c r="K170" s="302">
        <v>3.1563431155804071</v>
      </c>
      <c r="L170" s="302">
        <f t="shared" si="51"/>
        <v>4.4180678156156832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28.619828946207765</v>
      </c>
      <c r="C172" s="311">
        <f t="shared" ref="C172:D172" si="52">SUM(C162:C170)</f>
        <v>27.02517105379221</v>
      </c>
      <c r="D172" s="311">
        <f t="shared" si="52"/>
        <v>55.644999999999975</v>
      </c>
      <c r="E172" s="311"/>
      <c r="F172" s="311">
        <f t="shared" ref="F172:H172" si="53">SUM(F162:F170)</f>
        <v>27.425698023223934</v>
      </c>
      <c r="G172" s="311">
        <f t="shared" si="53"/>
        <v>28.432301976776095</v>
      </c>
      <c r="H172" s="311">
        <f t="shared" si="53"/>
        <v>55.858000000000025</v>
      </c>
      <c r="I172" s="311"/>
      <c r="J172" s="311">
        <f t="shared" ref="J172:L172" si="54">SUM(J162:J170)</f>
        <v>26.631293029819982</v>
      </c>
      <c r="K172" s="311">
        <f t="shared" si="54"/>
        <v>29.323706970180062</v>
      </c>
      <c r="L172" s="311">
        <f t="shared" si="54"/>
        <v>55.955000000000048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0.19471774630643024</v>
      </c>
      <c r="C179" s="302">
        <v>0.69130351679035773</v>
      </c>
      <c r="D179" s="302">
        <f>SUM(B179:C179)</f>
        <v>0.88602126309678797</v>
      </c>
      <c r="E179" s="303"/>
      <c r="F179" s="302">
        <v>0.56159409332431809</v>
      </c>
      <c r="G179" s="302">
        <v>0.88871144919963063</v>
      </c>
      <c r="H179" s="302">
        <f>SUM(F179:G179)</f>
        <v>1.4503055425239486</v>
      </c>
      <c r="I179" s="303"/>
      <c r="J179" s="302">
        <v>0.65185880913468142</v>
      </c>
      <c r="K179" s="302">
        <v>0.93743018786476773</v>
      </c>
      <c r="L179" s="302">
        <f>SUM(J179:K179)</f>
        <v>1.589288996999449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0.15893570273765448</v>
      </c>
      <c r="C180" s="302">
        <v>0.49845770077354812</v>
      </c>
      <c r="D180" s="302">
        <f t="shared" ref="D180:D187" si="55">SUM(B180:C180)</f>
        <v>0.65739340351120257</v>
      </c>
      <c r="E180" s="303"/>
      <c r="F180" s="302">
        <v>0.35258289101557411</v>
      </c>
      <c r="G180" s="302">
        <v>0.75713384243145099</v>
      </c>
      <c r="H180" s="302">
        <f t="shared" ref="H180:H187" si="56">SUM(F180:G180)</f>
        <v>1.109716733447025</v>
      </c>
      <c r="I180" s="303"/>
      <c r="J180" s="302">
        <v>0.50408358306230072</v>
      </c>
      <c r="K180" s="302">
        <v>1.2417801451745085</v>
      </c>
      <c r="L180" s="302">
        <f t="shared" ref="L180:L187" si="57">SUM(J180:K180)</f>
        <v>1.7458637282368092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0.188069819899079</v>
      </c>
      <c r="C181" s="302">
        <v>0.54195339011111732</v>
      </c>
      <c r="D181" s="302">
        <f t="shared" si="55"/>
        <v>0.73002321001019632</v>
      </c>
      <c r="E181" s="303"/>
      <c r="F181" s="302">
        <v>0.32477739719529208</v>
      </c>
      <c r="G181" s="302">
        <v>0.81652378268209536</v>
      </c>
      <c r="H181" s="302">
        <f t="shared" si="56"/>
        <v>1.1413011798773876</v>
      </c>
      <c r="I181" s="303"/>
      <c r="J181" s="302">
        <v>0.41829826387593338</v>
      </c>
      <c r="K181" s="302">
        <v>1.1129168142795334</v>
      </c>
      <c r="L181" s="302">
        <f t="shared" si="57"/>
        <v>1.5312150781554668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0.79987995342596285</v>
      </c>
      <c r="C182" s="302">
        <v>0.45997030173119563</v>
      </c>
      <c r="D182" s="302">
        <f t="shared" si="55"/>
        <v>1.2598502551571584</v>
      </c>
      <c r="E182" s="303"/>
      <c r="F182" s="302">
        <v>1.0900490281933648</v>
      </c>
      <c r="G182" s="302">
        <v>0.59416166538106441</v>
      </c>
      <c r="H182" s="302">
        <f t="shared" si="56"/>
        <v>1.6842106935744292</v>
      </c>
      <c r="I182" s="303"/>
      <c r="J182" s="302">
        <v>1.070857725009859</v>
      </c>
      <c r="K182" s="302">
        <v>0.73557000935686612</v>
      </c>
      <c r="L182" s="302">
        <f t="shared" si="57"/>
        <v>1.806427734366725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3.2184628170406411E-2</v>
      </c>
      <c r="C183" s="302">
        <v>0.74060566058729338</v>
      </c>
      <c r="D183" s="302">
        <f t="shared" si="55"/>
        <v>0.77279028875769984</v>
      </c>
      <c r="E183" s="303"/>
      <c r="F183" s="302">
        <v>6.5735903430406709E-2</v>
      </c>
      <c r="G183" s="302">
        <v>0.70098443720138648</v>
      </c>
      <c r="H183" s="302">
        <f t="shared" si="56"/>
        <v>0.76672034063179317</v>
      </c>
      <c r="I183" s="303"/>
      <c r="J183" s="302">
        <v>0.14895205626745792</v>
      </c>
      <c r="K183" s="302">
        <v>0.72716897089872612</v>
      </c>
      <c r="L183" s="302">
        <f t="shared" si="57"/>
        <v>0.87612102716618401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0.74212247638719431</v>
      </c>
      <c r="C184" s="302">
        <v>0.36482195776404702</v>
      </c>
      <c r="D184" s="302">
        <f t="shared" si="55"/>
        <v>1.1069444341512413</v>
      </c>
      <c r="E184" s="303"/>
      <c r="F184" s="302">
        <v>0.8062122127719934</v>
      </c>
      <c r="G184" s="302">
        <v>0.49963741171722642</v>
      </c>
      <c r="H184" s="302">
        <f t="shared" si="56"/>
        <v>1.3058496244892197</v>
      </c>
      <c r="I184" s="303"/>
      <c r="J184" s="302">
        <v>0.8065891503453112</v>
      </c>
      <c r="K184" s="302">
        <v>0.57041792090811339</v>
      </c>
      <c r="L184" s="302">
        <f t="shared" si="57"/>
        <v>1.3770070712534246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0.31914126214945798</v>
      </c>
      <c r="C185" s="302">
        <v>0.22881135686324303</v>
      </c>
      <c r="D185" s="302">
        <f t="shared" si="55"/>
        <v>0.54795261901270098</v>
      </c>
      <c r="E185" s="303"/>
      <c r="F185" s="302">
        <v>0.40009081086394871</v>
      </c>
      <c r="G185" s="302">
        <v>0.27350424963721753</v>
      </c>
      <c r="H185" s="302">
        <f t="shared" si="56"/>
        <v>0.67359506050116624</v>
      </c>
      <c r="I185" s="303"/>
      <c r="J185" s="302">
        <v>0.49136988951350197</v>
      </c>
      <c r="K185" s="302">
        <v>0.37687458977058996</v>
      </c>
      <c r="L185" s="302">
        <f t="shared" si="57"/>
        <v>0.86824447928409199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9.2935356841725617E-2</v>
      </c>
      <c r="C186" s="302">
        <v>5.6377290733477778</v>
      </c>
      <c r="D186" s="302">
        <f t="shared" si="55"/>
        <v>5.7306644301895036</v>
      </c>
      <c r="E186" s="303"/>
      <c r="F186" s="302">
        <v>0.1170998558763633</v>
      </c>
      <c r="G186" s="302">
        <v>6.0883289202341375</v>
      </c>
      <c r="H186" s="302">
        <f t="shared" si="56"/>
        <v>6.2054287761105007</v>
      </c>
      <c r="I186" s="303"/>
      <c r="J186" s="302">
        <v>0.18997052154510846</v>
      </c>
      <c r="K186" s="302">
        <v>5.7559404034400661</v>
      </c>
      <c r="L186" s="302">
        <f t="shared" si="57"/>
        <v>5.9459109249851743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0.46092285521222554</v>
      </c>
      <c r="C187" s="302">
        <v>1.9774372409012653</v>
      </c>
      <c r="D187" s="302">
        <f t="shared" si="55"/>
        <v>2.4383600961134908</v>
      </c>
      <c r="E187" s="303"/>
      <c r="F187" s="302">
        <v>0.46502317810696503</v>
      </c>
      <c r="G187" s="302">
        <v>1.670848870737548</v>
      </c>
      <c r="H187" s="302">
        <f t="shared" si="56"/>
        <v>2.1358720488445129</v>
      </c>
      <c r="I187" s="303"/>
      <c r="J187" s="302">
        <v>0.58259095470310407</v>
      </c>
      <c r="K187" s="302">
        <v>1.5463300048495643</v>
      </c>
      <c r="L187" s="302">
        <f t="shared" si="57"/>
        <v>2.1289209595526684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2.988909801130136</v>
      </c>
      <c r="C189" s="311">
        <f t="shared" ref="C189:D189" si="58">SUM(C179:C187)</f>
        <v>11.141090198869845</v>
      </c>
      <c r="D189" s="311">
        <f t="shared" si="58"/>
        <v>14.129999999999981</v>
      </c>
      <c r="E189" s="311"/>
      <c r="F189" s="311">
        <f t="shared" ref="F189:H189" si="59">SUM(F179:F187)</f>
        <v>4.1831653707782257</v>
      </c>
      <c r="G189" s="311">
        <f t="shared" si="59"/>
        <v>12.289834629221756</v>
      </c>
      <c r="H189" s="311">
        <f t="shared" si="59"/>
        <v>16.472999999999981</v>
      </c>
      <c r="I189" s="311"/>
      <c r="J189" s="311">
        <f t="shared" ref="J189:L189" si="60">SUM(J179:J187)</f>
        <v>4.8645709534572568</v>
      </c>
      <c r="K189" s="311">
        <f t="shared" si="60"/>
        <v>13.004429046542734</v>
      </c>
      <c r="L189" s="311">
        <f t="shared" si="60"/>
        <v>17.868999999999993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1.9385321432745029</v>
      </c>
      <c r="C196" s="302">
        <v>3.1516810638211972</v>
      </c>
      <c r="D196" s="302">
        <f>SUM(B196:C196)</f>
        <v>5.0902132070957</v>
      </c>
      <c r="E196" s="303"/>
      <c r="F196" s="302">
        <v>3.010951022767828</v>
      </c>
      <c r="G196" s="302">
        <v>3.8679970383731019</v>
      </c>
      <c r="H196" s="302">
        <f>SUM(F196:G196)</f>
        <v>6.8789480611409299</v>
      </c>
      <c r="I196" s="303"/>
      <c r="J196" s="302">
        <v>3.7300070749580692</v>
      </c>
      <c r="K196" s="302">
        <v>5.5958284044019297</v>
      </c>
      <c r="L196" s="302">
        <f>SUM(J196:K196)</f>
        <v>9.3258354793599985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0.42313800973838622</v>
      </c>
      <c r="C197" s="302">
        <v>0.53667075586182078</v>
      </c>
      <c r="D197" s="302">
        <f t="shared" ref="D197:D204" si="61">SUM(B197:C197)</f>
        <v>0.959808765600207</v>
      </c>
      <c r="E197" s="303"/>
      <c r="F197" s="302">
        <v>0.85063822163267311</v>
      </c>
      <c r="G197" s="302">
        <v>0.84850929876124992</v>
      </c>
      <c r="H197" s="302">
        <f t="shared" ref="H197:H204" si="62">SUM(F197:G197)</f>
        <v>1.699147520393923</v>
      </c>
      <c r="I197" s="303"/>
      <c r="J197" s="302">
        <v>1.2126283475735022</v>
      </c>
      <c r="K197" s="302">
        <v>1.207152166022653</v>
      </c>
      <c r="L197" s="302">
        <f t="shared" ref="L197:L204" si="63">SUM(J197:K197)</f>
        <v>2.4197805135961552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0.41559506153772319</v>
      </c>
      <c r="C198" s="302">
        <v>0.38181295545478949</v>
      </c>
      <c r="D198" s="302">
        <f t="shared" si="61"/>
        <v>0.79740801699251262</v>
      </c>
      <c r="E198" s="303"/>
      <c r="F198" s="302">
        <v>0.65966694610517285</v>
      </c>
      <c r="G198" s="302">
        <v>0.56350212476585737</v>
      </c>
      <c r="H198" s="302">
        <f t="shared" si="62"/>
        <v>1.2231690708710303</v>
      </c>
      <c r="I198" s="303"/>
      <c r="J198" s="302">
        <v>1.1125952316540324</v>
      </c>
      <c r="K198" s="302">
        <v>0.72721505457111213</v>
      </c>
      <c r="L198" s="302">
        <f t="shared" si="63"/>
        <v>1.8398102862251444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0.59032238283975469</v>
      </c>
      <c r="C199" s="302">
        <v>0.34361184959557645</v>
      </c>
      <c r="D199" s="302">
        <f t="shared" si="61"/>
        <v>0.93393423243533114</v>
      </c>
      <c r="E199" s="303"/>
      <c r="F199" s="302">
        <v>0.8428027551321583</v>
      </c>
      <c r="G199" s="302">
        <v>0.44195701114050945</v>
      </c>
      <c r="H199" s="302">
        <f t="shared" si="62"/>
        <v>1.2847597662726677</v>
      </c>
      <c r="I199" s="303"/>
      <c r="J199" s="302">
        <v>1.4106594429291808</v>
      </c>
      <c r="K199" s="302">
        <v>0.73224351661708398</v>
      </c>
      <c r="L199" s="302">
        <f t="shared" si="63"/>
        <v>2.142902959546265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1.5584577977594478</v>
      </c>
      <c r="C200" s="302">
        <v>2.1320258178786222</v>
      </c>
      <c r="D200" s="302">
        <f t="shared" si="61"/>
        <v>3.6904836156380698</v>
      </c>
      <c r="E200" s="303"/>
      <c r="F200" s="302">
        <v>1.9369290454888681</v>
      </c>
      <c r="G200" s="302">
        <v>2.1072291061722885</v>
      </c>
      <c r="H200" s="302">
        <f t="shared" si="62"/>
        <v>4.0441581516611569</v>
      </c>
      <c r="I200" s="303"/>
      <c r="J200" s="302">
        <v>2.3701407919630033</v>
      </c>
      <c r="K200" s="302">
        <v>2.3388068977285141</v>
      </c>
      <c r="L200" s="302">
        <f t="shared" si="63"/>
        <v>4.7089476896915174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1.3992112606657265</v>
      </c>
      <c r="C201" s="302">
        <v>0.28618392930072012</v>
      </c>
      <c r="D201" s="302">
        <f t="shared" si="61"/>
        <v>1.6853951899664468</v>
      </c>
      <c r="E201" s="303"/>
      <c r="F201" s="302">
        <v>1.635843786680466</v>
      </c>
      <c r="G201" s="302">
        <v>0.41543540698055154</v>
      </c>
      <c r="H201" s="302">
        <f t="shared" si="62"/>
        <v>2.0512791936610175</v>
      </c>
      <c r="I201" s="303"/>
      <c r="J201" s="302">
        <v>2.0817184123649985</v>
      </c>
      <c r="K201" s="302">
        <v>0.56419233408565117</v>
      </c>
      <c r="L201" s="302">
        <f t="shared" si="63"/>
        <v>2.6459107464506495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1.7501623494518983</v>
      </c>
      <c r="C202" s="302">
        <v>1.0378046600209485</v>
      </c>
      <c r="D202" s="302">
        <f t="shared" si="61"/>
        <v>2.7879670094728466</v>
      </c>
      <c r="E202" s="303"/>
      <c r="F202" s="302">
        <v>1.8939058513757654</v>
      </c>
      <c r="G202" s="302">
        <v>1.2249308348580559</v>
      </c>
      <c r="H202" s="302">
        <f t="shared" si="62"/>
        <v>3.1188366862338213</v>
      </c>
      <c r="I202" s="303"/>
      <c r="J202" s="302">
        <v>3.5780403108168573</v>
      </c>
      <c r="K202" s="302">
        <v>1.7571098099790186</v>
      </c>
      <c r="L202" s="302">
        <f t="shared" si="63"/>
        <v>5.335150120795876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0.10807555913552526</v>
      </c>
      <c r="C203" s="302">
        <v>0.78191884849994964</v>
      </c>
      <c r="D203" s="302">
        <f t="shared" si="61"/>
        <v>0.88999440763547488</v>
      </c>
      <c r="E203" s="303"/>
      <c r="F203" s="302">
        <v>9.9884090370509368E-2</v>
      </c>
      <c r="G203" s="302">
        <v>1.0966130839776718</v>
      </c>
      <c r="H203" s="302">
        <f t="shared" si="62"/>
        <v>1.1964971743481811</v>
      </c>
      <c r="I203" s="303"/>
      <c r="J203" s="302">
        <v>0.3236737968608645</v>
      </c>
      <c r="K203" s="302">
        <v>1.7025037862063355</v>
      </c>
      <c r="L203" s="302">
        <f t="shared" si="63"/>
        <v>2.0261775830672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11.754295142056643</v>
      </c>
      <c r="C204" s="302">
        <v>4.798500413106761</v>
      </c>
      <c r="D204" s="302">
        <f t="shared" si="61"/>
        <v>16.552795555163403</v>
      </c>
      <c r="E204" s="303"/>
      <c r="F204" s="302">
        <v>11.628753102832741</v>
      </c>
      <c r="G204" s="302">
        <v>6.2814512725845457</v>
      </c>
      <c r="H204" s="302">
        <f t="shared" si="62"/>
        <v>17.910204375417287</v>
      </c>
      <c r="I204" s="303"/>
      <c r="J204" s="302">
        <v>12.64732957707642</v>
      </c>
      <c r="K204" s="302">
        <v>6.8481550441907997</v>
      </c>
      <c r="L204" s="302">
        <f t="shared" si="63"/>
        <v>19.49548462126722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19.937789706459608</v>
      </c>
      <c r="C206" s="311">
        <f t="shared" ref="C206:D206" si="64">SUM(C196:C204)</f>
        <v>13.450210293540387</v>
      </c>
      <c r="D206" s="311">
        <f t="shared" si="64"/>
        <v>33.387999999999991</v>
      </c>
      <c r="E206" s="311"/>
      <c r="F206" s="311">
        <f t="shared" ref="F206:H206" si="65">SUM(F196:F204)</f>
        <v>22.559374822386182</v>
      </c>
      <c r="G206" s="311">
        <f t="shared" si="65"/>
        <v>16.847625177613832</v>
      </c>
      <c r="H206" s="311">
        <f t="shared" si="65"/>
        <v>39.407000000000011</v>
      </c>
      <c r="I206" s="311"/>
      <c r="J206" s="311">
        <f t="shared" ref="J206:L206" si="66">SUM(J196:J204)</f>
        <v>28.466792986196928</v>
      </c>
      <c r="K206" s="311">
        <f t="shared" si="66"/>
        <v>21.473207013803098</v>
      </c>
      <c r="L206" s="311">
        <f t="shared" si="66"/>
        <v>49.940000000000026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0.12904445172048562</v>
      </c>
      <c r="C213" s="302">
        <v>0.20975599930427097</v>
      </c>
      <c r="D213" s="302">
        <f>SUM(B213:C213)</f>
        <v>0.33880045102475659</v>
      </c>
      <c r="E213" s="303"/>
      <c r="F213" s="302">
        <v>0.20722106342463631</v>
      </c>
      <c r="G213" s="302">
        <v>0.17090889599709638</v>
      </c>
      <c r="H213" s="302">
        <f>SUM(F213:G213)</f>
        <v>0.37812995942173266</v>
      </c>
      <c r="I213" s="303"/>
      <c r="J213" s="302">
        <v>0.18103066756711275</v>
      </c>
      <c r="K213" s="302">
        <v>0.16932197077078179</v>
      </c>
      <c r="L213" s="302">
        <f>SUM(J213:K213)</f>
        <v>0.35035263833789454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0.23601333809681715</v>
      </c>
      <c r="C214" s="302">
        <v>0.44046381898143899</v>
      </c>
      <c r="D214" s="302">
        <f t="shared" ref="D214:D221" si="67">SUM(B214:C214)</f>
        <v>0.67647715707825617</v>
      </c>
      <c r="E214" s="303"/>
      <c r="F214" s="302">
        <v>0.34973870323018968</v>
      </c>
      <c r="G214" s="302">
        <v>0.33332732206549809</v>
      </c>
      <c r="H214" s="302">
        <f t="shared" ref="H214:H221" si="68">SUM(F214:G214)</f>
        <v>0.68306602529568772</v>
      </c>
      <c r="I214" s="303"/>
      <c r="J214" s="302">
        <v>0.36811867725287517</v>
      </c>
      <c r="K214" s="302">
        <v>0.36865492295476754</v>
      </c>
      <c r="L214" s="302">
        <f t="shared" ref="L214:L221" si="69">SUM(J214:K214)</f>
        <v>0.73677360020764271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0.49324123611996346</v>
      </c>
      <c r="C215" s="302">
        <v>0.32270852712995357</v>
      </c>
      <c r="D215" s="302">
        <f t="shared" si="67"/>
        <v>0.81594976324991708</v>
      </c>
      <c r="E215" s="303"/>
      <c r="F215" s="302">
        <v>0.8665223915807535</v>
      </c>
      <c r="G215" s="302">
        <v>0.31523123540005449</v>
      </c>
      <c r="H215" s="302">
        <f t="shared" si="68"/>
        <v>1.181753626980808</v>
      </c>
      <c r="I215" s="303"/>
      <c r="J215" s="302">
        <v>0.79179008877209944</v>
      </c>
      <c r="K215" s="302">
        <v>0.27329063115833097</v>
      </c>
      <c r="L215" s="302">
        <f t="shared" si="69"/>
        <v>1.0650807199304304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0.33234955437743297</v>
      </c>
      <c r="C216" s="302">
        <v>0.10607449651158316</v>
      </c>
      <c r="D216" s="302">
        <f t="shared" si="67"/>
        <v>0.43842405088901615</v>
      </c>
      <c r="E216" s="303"/>
      <c r="F216" s="302">
        <v>0.27050840095126927</v>
      </c>
      <c r="G216" s="302">
        <v>0.16628560234725975</v>
      </c>
      <c r="H216" s="302">
        <f t="shared" si="68"/>
        <v>0.43679400329852902</v>
      </c>
      <c r="I216" s="303"/>
      <c r="J216" s="302">
        <v>0.23803380182290684</v>
      </c>
      <c r="K216" s="302">
        <v>0.18163419791819455</v>
      </c>
      <c r="L216" s="302">
        <f t="shared" si="69"/>
        <v>0.41966799974110136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4.9867317737285415E-2</v>
      </c>
      <c r="C217" s="302">
        <v>0.28443010075423181</v>
      </c>
      <c r="D217" s="302">
        <f t="shared" si="67"/>
        <v>0.33429741849151723</v>
      </c>
      <c r="E217" s="303"/>
      <c r="F217" s="302">
        <v>0.10127127982493071</v>
      </c>
      <c r="G217" s="302">
        <v>0.21496381618230923</v>
      </c>
      <c r="H217" s="302">
        <f t="shared" si="68"/>
        <v>0.31623509600723992</v>
      </c>
      <c r="I217" s="303"/>
      <c r="J217" s="302">
        <v>0.12429105476397313</v>
      </c>
      <c r="K217" s="302">
        <v>0.18228117252560741</v>
      </c>
      <c r="L217" s="302">
        <f t="shared" si="69"/>
        <v>0.30657222728958056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7.4638739506702731E-2</v>
      </c>
      <c r="C218" s="302">
        <v>5.5737083642080791E-2</v>
      </c>
      <c r="D218" s="302">
        <f t="shared" si="67"/>
        <v>0.13037582314878352</v>
      </c>
      <c r="E218" s="303"/>
      <c r="F218" s="302">
        <v>0.11041994480588636</v>
      </c>
      <c r="G218" s="302">
        <v>9.9735218909245346E-2</v>
      </c>
      <c r="H218" s="302">
        <f t="shared" si="68"/>
        <v>0.21015516371513171</v>
      </c>
      <c r="I218" s="303"/>
      <c r="J218" s="302">
        <v>0.10289066682162833</v>
      </c>
      <c r="K218" s="302">
        <v>9.2537756153405634E-2</v>
      </c>
      <c r="L218" s="302">
        <f t="shared" si="69"/>
        <v>0.19542842297503396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0.12798824397374722</v>
      </c>
      <c r="C219" s="302">
        <v>7.5354880137194755E-2</v>
      </c>
      <c r="D219" s="302">
        <f t="shared" si="67"/>
        <v>0.20334312411094196</v>
      </c>
      <c r="E219" s="303"/>
      <c r="F219" s="302">
        <v>0.10798822182916733</v>
      </c>
      <c r="G219" s="302">
        <v>0.12801746751685056</v>
      </c>
      <c r="H219" s="302">
        <f t="shared" si="68"/>
        <v>0.2360056893460179</v>
      </c>
      <c r="I219" s="303"/>
      <c r="J219" s="302">
        <v>9.1328792214251137E-2</v>
      </c>
      <c r="K219" s="302">
        <v>0.15197763465717287</v>
      </c>
      <c r="L219" s="302">
        <f t="shared" si="69"/>
        <v>0.24330642687142401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3.3822406512344715E-2</v>
      </c>
      <c r="C220" s="302">
        <v>9.7922101153781888E-2</v>
      </c>
      <c r="D220" s="302">
        <f t="shared" si="67"/>
        <v>0.13174450766612661</v>
      </c>
      <c r="E220" s="303"/>
      <c r="F220" s="302">
        <v>3.8299416126427274E-2</v>
      </c>
      <c r="G220" s="302">
        <v>8.2626003677437027E-2</v>
      </c>
      <c r="H220" s="302">
        <f t="shared" si="68"/>
        <v>0.1209254198038643</v>
      </c>
      <c r="I220" s="303"/>
      <c r="J220" s="302">
        <v>7.1009642329681238E-2</v>
      </c>
      <c r="K220" s="302">
        <v>8.2370226139057798E-2</v>
      </c>
      <c r="L220" s="302">
        <f t="shared" si="69"/>
        <v>0.15337986846873902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0.22477273112329596</v>
      </c>
      <c r="C221" s="302">
        <v>0.27581497321739495</v>
      </c>
      <c r="D221" s="302">
        <f t="shared" si="67"/>
        <v>0.50058770434069089</v>
      </c>
      <c r="E221" s="303"/>
      <c r="F221" s="302">
        <v>0.27425115157806723</v>
      </c>
      <c r="G221" s="302">
        <v>0.45468386455292237</v>
      </c>
      <c r="H221" s="302">
        <f t="shared" si="68"/>
        <v>0.72893501613098954</v>
      </c>
      <c r="I221" s="303"/>
      <c r="J221" s="302">
        <v>0.30596856253653165</v>
      </c>
      <c r="K221" s="302">
        <v>0.5044695336416144</v>
      </c>
      <c r="L221" s="302">
        <f t="shared" si="69"/>
        <v>0.81043809617814611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1.7017380191680753</v>
      </c>
      <c r="C223" s="311">
        <f t="shared" ref="C223:D223" si="70">SUM(C213:C221)</f>
        <v>1.8682619808319307</v>
      </c>
      <c r="D223" s="311">
        <f t="shared" si="70"/>
        <v>3.5700000000000065</v>
      </c>
      <c r="E223" s="311"/>
      <c r="F223" s="311">
        <f t="shared" ref="F223:H223" si="71">SUM(F213:F221)</f>
        <v>2.3262205733513284</v>
      </c>
      <c r="G223" s="311">
        <f t="shared" si="71"/>
        <v>1.9657794266486732</v>
      </c>
      <c r="H223" s="311">
        <f t="shared" si="71"/>
        <v>4.2920000000000007</v>
      </c>
      <c r="I223" s="311"/>
      <c r="J223" s="311">
        <f t="shared" ref="J223:L223" si="72">SUM(J213:J221)</f>
        <v>2.2744619540810596</v>
      </c>
      <c r="K223" s="311">
        <f t="shared" si="72"/>
        <v>2.006538045918933</v>
      </c>
      <c r="L223" s="311">
        <f t="shared" si="72"/>
        <v>4.2809999999999926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0.58428839518160225</v>
      </c>
      <c r="C230" s="302">
        <v>1.0305954499660805</v>
      </c>
      <c r="D230" s="302">
        <f>SUM(B230:C230)</f>
        <v>1.6148838451476828</v>
      </c>
      <c r="E230" s="303"/>
      <c r="F230" s="302">
        <v>0.52737368553994335</v>
      </c>
      <c r="G230" s="302">
        <v>1.3028556028314824</v>
      </c>
      <c r="H230" s="302">
        <f>SUM(F230:G230)</f>
        <v>1.8302292883714257</v>
      </c>
      <c r="I230" s="303"/>
      <c r="J230" s="302">
        <v>0.63712035516963783</v>
      </c>
      <c r="K230" s="302">
        <v>1.2455932152076232</v>
      </c>
      <c r="L230" s="302">
        <f>SUM(J230:K230)</f>
        <v>1.8827135703772611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0.95656702424616091</v>
      </c>
      <c r="C231" s="302">
        <v>3.6041211748268958</v>
      </c>
      <c r="D231" s="302">
        <f t="shared" ref="D231:D238" si="73">SUM(B231:C231)</f>
        <v>4.5606881990730566</v>
      </c>
      <c r="E231" s="303"/>
      <c r="F231" s="302">
        <v>1.0307840178137442</v>
      </c>
      <c r="G231" s="302">
        <v>4.9139618727862224</v>
      </c>
      <c r="H231" s="302">
        <f t="shared" ref="H231:H238" si="74">SUM(F231:G231)</f>
        <v>5.9447458905999664</v>
      </c>
      <c r="I231" s="303"/>
      <c r="J231" s="302">
        <v>1.5384691274755127</v>
      </c>
      <c r="K231" s="302">
        <v>6.8463220217876799</v>
      </c>
      <c r="L231" s="302">
        <f t="shared" ref="L231:L238" si="75">SUM(J231:K231)</f>
        <v>8.3847911492631919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0.85141551780475988</v>
      </c>
      <c r="C232" s="302">
        <v>1.4765319912244947</v>
      </c>
      <c r="D232" s="302">
        <f t="shared" si="73"/>
        <v>2.3279475090292547</v>
      </c>
      <c r="E232" s="303"/>
      <c r="F232" s="302">
        <v>0.84700677431329108</v>
      </c>
      <c r="G232" s="302">
        <v>1.9853110748178333</v>
      </c>
      <c r="H232" s="302">
        <f t="shared" si="74"/>
        <v>2.8323178491311243</v>
      </c>
      <c r="I232" s="303"/>
      <c r="J232" s="302">
        <v>1.0583009359835105</v>
      </c>
      <c r="K232" s="302">
        <v>2.0334251176310949</v>
      </c>
      <c r="L232" s="302">
        <f t="shared" si="75"/>
        <v>3.0917260536146056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1.0740389934467711</v>
      </c>
      <c r="C233" s="302">
        <v>0.49730635434409848</v>
      </c>
      <c r="D233" s="302">
        <f t="shared" si="73"/>
        <v>1.5713453477908697</v>
      </c>
      <c r="E233" s="303"/>
      <c r="F233" s="302">
        <v>0.70887426784132668</v>
      </c>
      <c r="G233" s="302">
        <v>0.66551609044992799</v>
      </c>
      <c r="H233" s="302">
        <f t="shared" si="74"/>
        <v>1.3743903582912547</v>
      </c>
      <c r="I233" s="303"/>
      <c r="J233" s="302">
        <v>0.67025375656554076</v>
      </c>
      <c r="K233" s="302">
        <v>0.8836018263612635</v>
      </c>
      <c r="L233" s="302">
        <f t="shared" si="75"/>
        <v>1.5538555829268041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6.3929435520807515E-2</v>
      </c>
      <c r="C234" s="302">
        <v>0.97429198517459725</v>
      </c>
      <c r="D234" s="302">
        <f t="shared" si="73"/>
        <v>1.0382214206954048</v>
      </c>
      <c r="E234" s="303"/>
      <c r="F234" s="302">
        <v>5.155765480521262E-2</v>
      </c>
      <c r="G234" s="302">
        <v>0.86707245606955241</v>
      </c>
      <c r="H234" s="302">
        <f t="shared" si="74"/>
        <v>0.91863011087476498</v>
      </c>
      <c r="I234" s="303"/>
      <c r="J234" s="302">
        <v>7.6165020189434163E-2</v>
      </c>
      <c r="K234" s="302">
        <v>0.63052060156250678</v>
      </c>
      <c r="L234" s="302">
        <f t="shared" si="75"/>
        <v>0.70668562175194094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0.14070963086206065</v>
      </c>
      <c r="C235" s="302">
        <v>0.23189855648670146</v>
      </c>
      <c r="D235" s="302">
        <f t="shared" si="73"/>
        <v>0.37260818734876211</v>
      </c>
      <c r="E235" s="303"/>
      <c r="F235" s="302">
        <v>0.12798320411131461</v>
      </c>
      <c r="G235" s="302">
        <v>0.28505439086198847</v>
      </c>
      <c r="H235" s="302">
        <f t="shared" si="74"/>
        <v>0.41303759497330306</v>
      </c>
      <c r="I235" s="303"/>
      <c r="J235" s="302">
        <v>0.16188186079235631</v>
      </c>
      <c r="K235" s="302">
        <v>0.39014817980575439</v>
      </c>
      <c r="L235" s="302">
        <f t="shared" si="75"/>
        <v>0.55203004059811067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0.96169215138339426</v>
      </c>
      <c r="C236" s="302">
        <v>0.33964228926588647</v>
      </c>
      <c r="D236" s="302">
        <f t="shared" si="73"/>
        <v>1.3013344406492808</v>
      </c>
      <c r="E236" s="303"/>
      <c r="F236" s="302">
        <v>0.52151480078315726</v>
      </c>
      <c r="G236" s="302">
        <v>0.41469495075873997</v>
      </c>
      <c r="H236" s="302">
        <f t="shared" si="74"/>
        <v>0.93620975154189723</v>
      </c>
      <c r="I236" s="303"/>
      <c r="J236" s="302">
        <v>0.63825412800292658</v>
      </c>
      <c r="K236" s="302">
        <v>0.59441386629692194</v>
      </c>
      <c r="L236" s="302">
        <f t="shared" si="75"/>
        <v>1.2326679942998484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3.0979392443438582E-2</v>
      </c>
      <c r="C237" s="302">
        <v>0.16945170669592158</v>
      </c>
      <c r="D237" s="302">
        <f t="shared" si="73"/>
        <v>0.20043109913936016</v>
      </c>
      <c r="E237" s="303"/>
      <c r="F237" s="302">
        <v>2.7470044732437509E-2</v>
      </c>
      <c r="G237" s="302">
        <v>0.17440056057240849</v>
      </c>
      <c r="H237" s="302">
        <f t="shared" si="74"/>
        <v>0.20187060530484599</v>
      </c>
      <c r="I237" s="303"/>
      <c r="J237" s="302">
        <v>4.7242618446236131E-2</v>
      </c>
      <c r="K237" s="302">
        <v>0.1883251785217302</v>
      </c>
      <c r="L237" s="302">
        <f t="shared" si="75"/>
        <v>0.23556779696796631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0.12579665467330334</v>
      </c>
      <c r="C238" s="302">
        <v>0.29074329645304681</v>
      </c>
      <c r="D238" s="302">
        <f t="shared" si="73"/>
        <v>0.41653995112635012</v>
      </c>
      <c r="E238" s="303"/>
      <c r="F238" s="302">
        <v>0.19823810159879759</v>
      </c>
      <c r="G238" s="302">
        <v>0.58933044931265455</v>
      </c>
      <c r="H238" s="302">
        <f t="shared" si="74"/>
        <v>0.78756855091145217</v>
      </c>
      <c r="I238" s="303"/>
      <c r="J238" s="302">
        <v>0.34991198887817654</v>
      </c>
      <c r="K238" s="302">
        <v>0.73005020132210574</v>
      </c>
      <c r="L238" s="302">
        <f t="shared" si="75"/>
        <v>1.0799621902002823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4.7894171955622991</v>
      </c>
      <c r="C240" s="311">
        <f t="shared" ref="C240:D240" si="76">SUM(C230:C238)</f>
        <v>8.6145828044377222</v>
      </c>
      <c r="D240" s="311">
        <f t="shared" si="76"/>
        <v>13.404000000000021</v>
      </c>
      <c r="E240" s="311"/>
      <c r="F240" s="311">
        <f t="shared" ref="F240:H240" si="77">SUM(F230:F238)</f>
        <v>4.0408025515392243</v>
      </c>
      <c r="G240" s="311">
        <f t="shared" si="77"/>
        <v>11.198197448460812</v>
      </c>
      <c r="H240" s="311">
        <f t="shared" si="77"/>
        <v>15.239000000000035</v>
      </c>
      <c r="I240" s="311"/>
      <c r="J240" s="311">
        <f t="shared" ref="J240:L240" si="78">SUM(J230:J238)</f>
        <v>5.1775997915033312</v>
      </c>
      <c r="K240" s="311">
        <f t="shared" si="78"/>
        <v>13.542400208496682</v>
      </c>
      <c r="L240" s="311">
        <f t="shared" si="78"/>
        <v>18.720000000000013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0.42822441537683942</v>
      </c>
      <c r="C247" s="302">
        <v>0.60772124381983583</v>
      </c>
      <c r="D247" s="302">
        <f>SUM(B247:C247)</f>
        <v>1.0359456591966754</v>
      </c>
      <c r="E247" s="303"/>
      <c r="F247" s="302">
        <v>0.48418560544459061</v>
      </c>
      <c r="G247" s="302">
        <v>0.54362562865127861</v>
      </c>
      <c r="H247" s="302">
        <f>SUM(F247:G247)</f>
        <v>1.0278112340958692</v>
      </c>
      <c r="I247" s="303"/>
      <c r="J247" s="302">
        <v>0.57265844111495101</v>
      </c>
      <c r="K247" s="302">
        <v>0.49215193047249783</v>
      </c>
      <c r="L247" s="302">
        <f>SUM(J247:K247)</f>
        <v>1.0648103715874488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0.50491251698422734</v>
      </c>
      <c r="C248" s="302">
        <v>1.3375434748531216</v>
      </c>
      <c r="D248" s="302">
        <f t="shared" ref="D248:D255" si="79">SUM(B248:C248)</f>
        <v>1.8424559918373489</v>
      </c>
      <c r="E248" s="303"/>
      <c r="F248" s="302">
        <v>0.67061864969806328</v>
      </c>
      <c r="G248" s="302">
        <v>0.9691559457801775</v>
      </c>
      <c r="H248" s="302">
        <f t="shared" ref="H248:H255" si="80">SUM(F248:G248)</f>
        <v>1.6397745954782408</v>
      </c>
      <c r="I248" s="303"/>
      <c r="J248" s="302">
        <v>0.86814920904724535</v>
      </c>
      <c r="K248" s="302">
        <v>1.2082533955388404</v>
      </c>
      <c r="L248" s="302">
        <f t="shared" ref="L248:L255" si="81">SUM(J248:K248)</f>
        <v>2.0764026045860859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0.77090415308579352</v>
      </c>
      <c r="C249" s="302">
        <v>1.0014991867970628</v>
      </c>
      <c r="D249" s="302">
        <f t="shared" si="79"/>
        <v>1.7724033398828563</v>
      </c>
      <c r="E249" s="303"/>
      <c r="F249" s="302">
        <v>0.83623174377015796</v>
      </c>
      <c r="G249" s="302">
        <v>0.83369620227111929</v>
      </c>
      <c r="H249" s="302">
        <f t="shared" si="80"/>
        <v>1.6699279460412773</v>
      </c>
      <c r="I249" s="303"/>
      <c r="J249" s="302">
        <v>0.91030081498166626</v>
      </c>
      <c r="K249" s="302">
        <v>0.73622273508979974</v>
      </c>
      <c r="L249" s="302">
        <f t="shared" si="81"/>
        <v>1.6465235500714659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2.3769457156914706</v>
      </c>
      <c r="C250" s="302">
        <v>1.2841684653849179</v>
      </c>
      <c r="D250" s="302">
        <f t="shared" si="79"/>
        <v>3.6611141810763885</v>
      </c>
      <c r="E250" s="303"/>
      <c r="F250" s="302">
        <v>2.0052655127146966</v>
      </c>
      <c r="G250" s="302">
        <v>1.11592286047946</v>
      </c>
      <c r="H250" s="302">
        <f t="shared" si="80"/>
        <v>3.1211883731941565</v>
      </c>
      <c r="I250" s="303"/>
      <c r="J250" s="302">
        <v>1.8036438879650967</v>
      </c>
      <c r="K250" s="302">
        <v>1.2106775483565717</v>
      </c>
      <c r="L250" s="302">
        <f t="shared" si="81"/>
        <v>3.0143214363216684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1.5558852588179403E-2</v>
      </c>
      <c r="C251" s="302">
        <v>0.20276268542690737</v>
      </c>
      <c r="D251" s="302">
        <f t="shared" si="79"/>
        <v>0.21832153801508677</v>
      </c>
      <c r="E251" s="303"/>
      <c r="F251" s="302">
        <v>1.4193855543954985E-2</v>
      </c>
      <c r="G251" s="302">
        <v>6.0262856527930377E-2</v>
      </c>
      <c r="H251" s="302">
        <f t="shared" si="80"/>
        <v>7.4456712071885367E-2</v>
      </c>
      <c r="I251" s="303"/>
      <c r="J251" s="302">
        <v>2.1573568991563881E-2</v>
      </c>
      <c r="K251" s="302">
        <v>4.7127247812969855E-2</v>
      </c>
      <c r="L251" s="302">
        <f t="shared" si="81"/>
        <v>6.8700816804533743E-2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1.9855088079187035E-2</v>
      </c>
      <c r="C252" s="302">
        <v>3.8199292561671719E-2</v>
      </c>
      <c r="D252" s="302">
        <f t="shared" si="79"/>
        <v>5.8054380640858758E-2</v>
      </c>
      <c r="E252" s="303"/>
      <c r="F252" s="302">
        <v>1.668867312572583E-2</v>
      </c>
      <c r="G252" s="302">
        <v>3.1044597947894558E-2</v>
      </c>
      <c r="H252" s="302">
        <f t="shared" si="80"/>
        <v>4.7733271073620388E-2</v>
      </c>
      <c r="I252" s="303"/>
      <c r="J252" s="302">
        <v>1.6267759951287743E-2</v>
      </c>
      <c r="K252" s="302">
        <v>3.6031079674474699E-2</v>
      </c>
      <c r="L252" s="302">
        <f t="shared" si="81"/>
        <v>5.2298839625762442E-2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0.60214962362641167</v>
      </c>
      <c r="C253" s="302">
        <v>0.41587133779493751</v>
      </c>
      <c r="D253" s="302">
        <f t="shared" si="79"/>
        <v>1.0180209614213491</v>
      </c>
      <c r="E253" s="303"/>
      <c r="F253" s="302">
        <v>0.53880059467565022</v>
      </c>
      <c r="G253" s="302">
        <v>0.27756015691591779</v>
      </c>
      <c r="H253" s="302">
        <f t="shared" si="80"/>
        <v>0.81636075159156807</v>
      </c>
      <c r="I253" s="303"/>
      <c r="J253" s="302">
        <v>0.52258059970124837</v>
      </c>
      <c r="K253" s="302">
        <v>0.33050282745956283</v>
      </c>
      <c r="L253" s="302">
        <f t="shared" si="81"/>
        <v>0.8530834271608112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8.9795455490644938E-3</v>
      </c>
      <c r="C254" s="302">
        <v>9.6568681023077516E-2</v>
      </c>
      <c r="D254" s="302">
        <f t="shared" si="79"/>
        <v>0.10554822657214201</v>
      </c>
      <c r="E254" s="303"/>
      <c r="F254" s="302">
        <v>6.4947440811355646E-3</v>
      </c>
      <c r="G254" s="302">
        <v>2.792971428902858E-2</v>
      </c>
      <c r="H254" s="302">
        <f t="shared" si="80"/>
        <v>3.4424458370164147E-2</v>
      </c>
      <c r="I254" s="303"/>
      <c r="J254" s="302">
        <v>8.8530459330639286E-3</v>
      </c>
      <c r="K254" s="302">
        <v>2.9250266858611873E-2</v>
      </c>
      <c r="L254" s="302">
        <f t="shared" si="81"/>
        <v>3.8103312791675802E-2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3.6152308437120258E-2</v>
      </c>
      <c r="C255" s="302">
        <v>0.15198341292016881</v>
      </c>
      <c r="D255" s="302">
        <f t="shared" si="79"/>
        <v>0.18813572135728907</v>
      </c>
      <c r="E255" s="303"/>
      <c r="F255" s="302">
        <v>2.8091641092014563E-2</v>
      </c>
      <c r="G255" s="302">
        <v>7.8231016991189936E-2</v>
      </c>
      <c r="H255" s="302">
        <f t="shared" si="80"/>
        <v>0.1063226580832045</v>
      </c>
      <c r="I255" s="303"/>
      <c r="J255" s="302">
        <v>3.2264175401522724E-2</v>
      </c>
      <c r="K255" s="302">
        <v>7.1491465649022479E-2</v>
      </c>
      <c r="L255" s="302">
        <f t="shared" si="81"/>
        <v>0.1037556410505452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4.7636822194182944</v>
      </c>
      <c r="C257" s="311">
        <f t="shared" ref="C257:D257" si="82">SUM(C247:C255)</f>
        <v>5.1363177805817015</v>
      </c>
      <c r="D257" s="311">
        <f t="shared" si="82"/>
        <v>9.899999999999995</v>
      </c>
      <c r="E257" s="311"/>
      <c r="F257" s="311">
        <f t="shared" ref="F257:H257" si="83">SUM(F247:F255)</f>
        <v>4.6005710201459902</v>
      </c>
      <c r="G257" s="311">
        <f t="shared" si="83"/>
        <v>3.9374289798539963</v>
      </c>
      <c r="H257" s="311">
        <f t="shared" si="83"/>
        <v>8.537999999999986</v>
      </c>
      <c r="I257" s="311"/>
      <c r="J257" s="311">
        <f t="shared" ref="J257:L257" si="84">SUM(J247:J255)</f>
        <v>4.7562915030876463</v>
      </c>
      <c r="K257" s="311">
        <f t="shared" si="84"/>
        <v>4.1617084969123512</v>
      </c>
      <c r="L257" s="311">
        <f t="shared" si="84"/>
        <v>8.9179999999999975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0.22091575383175507</v>
      </c>
      <c r="C264" s="302">
        <v>0.54117966107940108</v>
      </c>
      <c r="D264" s="302">
        <f>SUM(B264:C264)</f>
        <v>0.76209541491115618</v>
      </c>
      <c r="E264" s="303"/>
      <c r="F264" s="302">
        <v>0.48949853945683858</v>
      </c>
      <c r="G264" s="302">
        <v>0.51542656732711556</v>
      </c>
      <c r="H264" s="302">
        <f>SUM(F264:G264)</f>
        <v>1.0049251067839542</v>
      </c>
      <c r="I264" s="303"/>
      <c r="J264" s="302">
        <v>0.50595800328646134</v>
      </c>
      <c r="K264" s="302">
        <v>0.53597049967251498</v>
      </c>
      <c r="L264" s="302">
        <f>SUM(J264:K264)</f>
        <v>1.0419285029589762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0.29759806433546598</v>
      </c>
      <c r="C265" s="302">
        <v>0.43267814029842105</v>
      </c>
      <c r="D265" s="302">
        <f t="shared" ref="D265:D272" si="85">SUM(B265:C265)</f>
        <v>0.73027620463388709</v>
      </c>
      <c r="E265" s="303"/>
      <c r="F265" s="302">
        <v>0.49088301286854863</v>
      </c>
      <c r="G265" s="302">
        <v>0.55041090984609298</v>
      </c>
      <c r="H265" s="302">
        <f t="shared" ref="H265:H272" si="86">SUM(F265:G265)</f>
        <v>1.0412939227146416</v>
      </c>
      <c r="I265" s="303"/>
      <c r="J265" s="302">
        <v>0.56510225676981829</v>
      </c>
      <c r="K265" s="302">
        <v>0.70690400018222654</v>
      </c>
      <c r="L265" s="302">
        <f t="shared" ref="L265:L272" si="87">SUM(J265:K265)</f>
        <v>1.2720062569520447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0.32101706315728462</v>
      </c>
      <c r="C266" s="302">
        <v>0.35622873083422735</v>
      </c>
      <c r="D266" s="302">
        <f t="shared" si="85"/>
        <v>0.67724579399151197</v>
      </c>
      <c r="E266" s="303"/>
      <c r="F266" s="302">
        <v>0.48822177761627183</v>
      </c>
      <c r="G266" s="302">
        <v>0.42051269711760225</v>
      </c>
      <c r="H266" s="302">
        <f t="shared" si="86"/>
        <v>0.90873447473387414</v>
      </c>
      <c r="I266" s="303"/>
      <c r="J266" s="302">
        <v>0.71307438765896458</v>
      </c>
      <c r="K266" s="302">
        <v>0.42692457567137693</v>
      </c>
      <c r="L266" s="302">
        <f t="shared" si="87"/>
        <v>1.1399989633303416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1.2075958213165197</v>
      </c>
      <c r="C267" s="302">
        <v>0.44345161446877274</v>
      </c>
      <c r="D267" s="302">
        <f t="shared" si="85"/>
        <v>1.6510474357852924</v>
      </c>
      <c r="E267" s="303"/>
      <c r="F267" s="302">
        <v>1.4066605748147072</v>
      </c>
      <c r="G267" s="302">
        <v>0.49700511083088372</v>
      </c>
      <c r="H267" s="302">
        <f t="shared" si="86"/>
        <v>1.9036656856455909</v>
      </c>
      <c r="I267" s="303"/>
      <c r="J267" s="302">
        <v>1.4144942907817535</v>
      </c>
      <c r="K267" s="302">
        <v>0.65390010606203652</v>
      </c>
      <c r="L267" s="302">
        <f t="shared" si="87"/>
        <v>2.0683943968437899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3.9495479210541064E-2</v>
      </c>
      <c r="C268" s="302">
        <v>0.57735442122855241</v>
      </c>
      <c r="D268" s="302">
        <f t="shared" si="85"/>
        <v>0.61684990043909349</v>
      </c>
      <c r="E268" s="303"/>
      <c r="F268" s="302">
        <v>9.7061340761874587E-2</v>
      </c>
      <c r="G268" s="302">
        <v>0.32719405517219163</v>
      </c>
      <c r="H268" s="302">
        <f t="shared" si="86"/>
        <v>0.42425539593406625</v>
      </c>
      <c r="I268" s="303"/>
      <c r="J268" s="302">
        <v>0.16521969027894368</v>
      </c>
      <c r="K268" s="302">
        <v>0.33939060827719375</v>
      </c>
      <c r="L268" s="302">
        <f t="shared" si="87"/>
        <v>0.50461029855613737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7.9236119685438186E-2</v>
      </c>
      <c r="C269" s="302">
        <v>0.13491128092171309</v>
      </c>
      <c r="D269" s="302">
        <f t="shared" si="85"/>
        <v>0.21414740060715126</v>
      </c>
      <c r="E269" s="303"/>
      <c r="F269" s="302">
        <v>0.10392017112348209</v>
      </c>
      <c r="G269" s="302">
        <v>0.15499382120641911</v>
      </c>
      <c r="H269" s="302">
        <f t="shared" si="86"/>
        <v>0.2589139923299012</v>
      </c>
      <c r="I269" s="303"/>
      <c r="J269" s="302">
        <v>0.13713956033034483</v>
      </c>
      <c r="K269" s="302">
        <v>0.13757179616657342</v>
      </c>
      <c r="L269" s="302">
        <f t="shared" si="87"/>
        <v>0.27471135649691825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0.83133576903147033</v>
      </c>
      <c r="C270" s="302">
        <v>0.42148575282607653</v>
      </c>
      <c r="D270" s="302">
        <f t="shared" si="85"/>
        <v>1.2528215218575469</v>
      </c>
      <c r="E270" s="303"/>
      <c r="F270" s="302">
        <v>0.90391236429282962</v>
      </c>
      <c r="G270" s="302">
        <v>0.51388688199272503</v>
      </c>
      <c r="H270" s="302">
        <f t="shared" si="86"/>
        <v>1.4177992462855546</v>
      </c>
      <c r="I270" s="303"/>
      <c r="J270" s="302">
        <v>1.057665986789641</v>
      </c>
      <c r="K270" s="302">
        <v>0.56612670999818282</v>
      </c>
      <c r="L270" s="302">
        <f t="shared" si="87"/>
        <v>1.6237926967878238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3.9139628077769573E-3</v>
      </c>
      <c r="C271" s="302">
        <v>0.21481841823432568</v>
      </c>
      <c r="D271" s="302">
        <f t="shared" si="85"/>
        <v>0.21873238104210263</v>
      </c>
      <c r="E271" s="303"/>
      <c r="F271" s="302">
        <v>5.2558873634966086E-3</v>
      </c>
      <c r="G271" s="302">
        <v>0.17638750199445274</v>
      </c>
      <c r="H271" s="302">
        <f t="shared" si="86"/>
        <v>0.18164338935794935</v>
      </c>
      <c r="I271" s="303"/>
      <c r="J271" s="302">
        <v>1.0352545097622089E-2</v>
      </c>
      <c r="K271" s="302">
        <v>0.15303054596122728</v>
      </c>
      <c r="L271" s="302">
        <f t="shared" si="87"/>
        <v>0.16338309105884938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9.8794181285198554E-2</v>
      </c>
      <c r="C272" s="302">
        <v>0.33998976544706511</v>
      </c>
      <c r="D272" s="302">
        <f t="shared" si="85"/>
        <v>0.43878394673226367</v>
      </c>
      <c r="E272" s="303"/>
      <c r="F272" s="302">
        <v>0.11097057849680168</v>
      </c>
      <c r="G272" s="302">
        <v>0.2907982077176649</v>
      </c>
      <c r="H272" s="302">
        <f t="shared" si="86"/>
        <v>0.4017687862144666</v>
      </c>
      <c r="I272" s="303"/>
      <c r="J272" s="302">
        <v>0.13484627712075892</v>
      </c>
      <c r="K272" s="302">
        <v>0.33932815989436421</v>
      </c>
      <c r="L272" s="302">
        <f t="shared" si="87"/>
        <v>0.47417443701512313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3.0999022146614506</v>
      </c>
      <c r="C274" s="311">
        <f t="shared" ref="C274:D274" si="88">SUM(C264:C272)</f>
        <v>3.4620977853385551</v>
      </c>
      <c r="D274" s="311">
        <f t="shared" si="88"/>
        <v>6.5620000000000065</v>
      </c>
      <c r="E274" s="311"/>
      <c r="F274" s="311">
        <f t="shared" ref="F274:H274" si="89">SUM(F264:F272)</f>
        <v>4.0963842467948508</v>
      </c>
      <c r="G274" s="311">
        <f t="shared" si="89"/>
        <v>3.446615753205148</v>
      </c>
      <c r="H274" s="311">
        <f t="shared" si="89"/>
        <v>7.5429999999999993</v>
      </c>
      <c r="I274" s="311"/>
      <c r="J274" s="311">
        <f t="shared" ref="J274:L274" si="90">SUM(J264:J272)</f>
        <v>4.703852998114308</v>
      </c>
      <c r="K274" s="311">
        <f t="shared" si="90"/>
        <v>3.8591470018856961</v>
      </c>
      <c r="L274" s="311">
        <f t="shared" si="90"/>
        <v>8.5630000000000042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0.72236907688500496</v>
      </c>
      <c r="C281" s="302">
        <v>1.945596418464238</v>
      </c>
      <c r="D281" s="302">
        <f>SUM(B281:C281)</f>
        <v>2.6679654953492431</v>
      </c>
      <c r="E281" s="303"/>
      <c r="F281" s="302">
        <v>0.81647673753067651</v>
      </c>
      <c r="G281" s="302">
        <v>1.8462151195872674</v>
      </c>
      <c r="H281" s="302">
        <f>SUM(F281:G281)</f>
        <v>2.6626918571179439</v>
      </c>
      <c r="I281" s="303"/>
      <c r="J281" s="302">
        <v>0.95401751768186938</v>
      </c>
      <c r="K281" s="302">
        <v>1.7390981064156581</v>
      </c>
      <c r="L281" s="302">
        <f>SUM(J281:K281)</f>
        <v>2.6931156240975276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2.205882782867743</v>
      </c>
      <c r="C282" s="302">
        <v>6.952028227994286</v>
      </c>
      <c r="D282" s="302">
        <f t="shared" ref="D282:D289" si="91">SUM(B282:C282)</f>
        <v>9.1579110108620299</v>
      </c>
      <c r="E282" s="303"/>
      <c r="F282" s="302">
        <v>2.7557944468770041</v>
      </c>
      <c r="G282" s="302">
        <v>6.527337268961495</v>
      </c>
      <c r="H282" s="302">
        <f t="shared" ref="H282:H289" si="92">SUM(F282:G282)</f>
        <v>9.2831317158384987</v>
      </c>
      <c r="I282" s="303"/>
      <c r="J282" s="302">
        <v>3.73288701464885</v>
      </c>
      <c r="K282" s="302">
        <v>6.7799636847813014</v>
      </c>
      <c r="L282" s="302">
        <f t="shared" ref="L282:L289" si="93">SUM(J282:K282)</f>
        <v>10.512850699430151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1.5872450513982213</v>
      </c>
      <c r="C283" s="302">
        <v>2.9569925140176272</v>
      </c>
      <c r="D283" s="302">
        <f t="shared" si="91"/>
        <v>4.5442375654158482</v>
      </c>
      <c r="E283" s="303"/>
      <c r="F283" s="302">
        <v>1.6796715415576371</v>
      </c>
      <c r="G283" s="302">
        <v>2.8273842700310428</v>
      </c>
      <c r="H283" s="302">
        <f t="shared" si="92"/>
        <v>4.5070558115886801</v>
      </c>
      <c r="I283" s="303"/>
      <c r="J283" s="302">
        <v>2.2130057123981679</v>
      </c>
      <c r="K283" s="302">
        <v>2.5926342694803033</v>
      </c>
      <c r="L283" s="302">
        <f t="shared" si="93"/>
        <v>4.8056399818784712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4.86241122151581</v>
      </c>
      <c r="C284" s="302">
        <v>2.8985513059713783</v>
      </c>
      <c r="D284" s="302">
        <f t="shared" si="91"/>
        <v>7.7609625274871883</v>
      </c>
      <c r="E284" s="303"/>
      <c r="F284" s="302">
        <v>4.4533604126667026</v>
      </c>
      <c r="G284" s="302">
        <v>2.6900675763817334</v>
      </c>
      <c r="H284" s="302">
        <f t="shared" si="92"/>
        <v>7.143427989048436</v>
      </c>
      <c r="I284" s="303"/>
      <c r="J284" s="302">
        <v>3.9355734991718347</v>
      </c>
      <c r="K284" s="302">
        <v>3.438631192393264</v>
      </c>
      <c r="L284" s="302">
        <f t="shared" si="93"/>
        <v>7.3742046915650992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8.4572897816296677E-2</v>
      </c>
      <c r="C285" s="302">
        <v>1.4619101583223093</v>
      </c>
      <c r="D285" s="302">
        <f t="shared" si="91"/>
        <v>1.546483056138606</v>
      </c>
      <c r="E285" s="303"/>
      <c r="F285" s="302">
        <v>6.5708083103042172E-2</v>
      </c>
      <c r="G285" s="302">
        <v>0.93992569447517094</v>
      </c>
      <c r="H285" s="302">
        <f t="shared" si="92"/>
        <v>1.0056337775782132</v>
      </c>
      <c r="I285" s="303"/>
      <c r="J285" s="302">
        <v>0.12207758207311213</v>
      </c>
      <c r="K285" s="302">
        <v>0.80686893455517295</v>
      </c>
      <c r="L285" s="302">
        <f t="shared" si="93"/>
        <v>0.92894651662828509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0.26801008365724266</v>
      </c>
      <c r="C286" s="302">
        <v>0.21321346632008947</v>
      </c>
      <c r="D286" s="302">
        <f t="shared" si="91"/>
        <v>0.48122354997733213</v>
      </c>
      <c r="E286" s="303"/>
      <c r="F286" s="302">
        <v>0.21617256410864114</v>
      </c>
      <c r="G286" s="302">
        <v>0.21550110254441282</v>
      </c>
      <c r="H286" s="302">
        <f t="shared" si="92"/>
        <v>0.43167366665305396</v>
      </c>
      <c r="I286" s="303"/>
      <c r="J286" s="302">
        <v>0.26811239798813274</v>
      </c>
      <c r="K286" s="302">
        <v>0.32211983735361938</v>
      </c>
      <c r="L286" s="302">
        <f t="shared" si="93"/>
        <v>0.59023223534175218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1.0659777365181344</v>
      </c>
      <c r="C287" s="302">
        <v>0.77346969775334717</v>
      </c>
      <c r="D287" s="302">
        <f t="shared" si="91"/>
        <v>1.8394474342714817</v>
      </c>
      <c r="E287" s="303"/>
      <c r="F287" s="302">
        <v>0.92668518342633865</v>
      </c>
      <c r="G287" s="302">
        <v>0.72155756678585536</v>
      </c>
      <c r="H287" s="302">
        <f t="shared" si="92"/>
        <v>1.6482427502121939</v>
      </c>
      <c r="I287" s="303"/>
      <c r="J287" s="302">
        <v>0.96602699600022657</v>
      </c>
      <c r="K287" s="302">
        <v>0.90985290629877935</v>
      </c>
      <c r="L287" s="302">
        <f t="shared" si="93"/>
        <v>1.875879902299006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3.976384166985885E-2</v>
      </c>
      <c r="C288" s="302">
        <v>0.74619803216508018</v>
      </c>
      <c r="D288" s="302">
        <f t="shared" si="91"/>
        <v>0.78596187383493898</v>
      </c>
      <c r="E288" s="303"/>
      <c r="F288" s="302">
        <v>2.7687850296872978E-2</v>
      </c>
      <c r="G288" s="302">
        <v>0.49484151978198537</v>
      </c>
      <c r="H288" s="302">
        <f t="shared" si="92"/>
        <v>0.52252937007885836</v>
      </c>
      <c r="I288" s="303"/>
      <c r="J288" s="302">
        <v>4.1235386710776339E-2</v>
      </c>
      <c r="K288" s="302">
        <v>0.44493353151582687</v>
      </c>
      <c r="L288" s="302">
        <f t="shared" si="93"/>
        <v>0.48616891822660324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0.37193457175501032</v>
      </c>
      <c r="C289" s="302">
        <v>0.81587291490833769</v>
      </c>
      <c r="D289" s="302">
        <f t="shared" si="91"/>
        <v>1.1878074866633481</v>
      </c>
      <c r="E289" s="303"/>
      <c r="F289" s="302">
        <v>0.27545672307270935</v>
      </c>
      <c r="G289" s="302">
        <v>0.67215633881141923</v>
      </c>
      <c r="H289" s="302">
        <f t="shared" si="92"/>
        <v>0.94761306188412853</v>
      </c>
      <c r="I289" s="303"/>
      <c r="J289" s="302">
        <v>0.33314382280069038</v>
      </c>
      <c r="K289" s="302">
        <v>0.799817607732484</v>
      </c>
      <c r="L289" s="302">
        <f t="shared" si="93"/>
        <v>1.1329614305331743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11.208167264083322</v>
      </c>
      <c r="C291" s="311">
        <f t="shared" ref="C291:D291" si="94">SUM(C281:C289)</f>
        <v>18.76383273591669</v>
      </c>
      <c r="D291" s="311">
        <f t="shared" si="94"/>
        <v>29.972000000000016</v>
      </c>
      <c r="E291" s="311"/>
      <c r="F291" s="311">
        <f t="shared" ref="F291:H291" si="95">SUM(F281:F289)</f>
        <v>11.217013542639624</v>
      </c>
      <c r="G291" s="311">
        <f t="shared" si="95"/>
        <v>16.934986457360385</v>
      </c>
      <c r="H291" s="311">
        <f t="shared" si="95"/>
        <v>28.152000000000008</v>
      </c>
      <c r="I291" s="311"/>
      <c r="J291" s="311">
        <f t="shared" ref="J291:L291" si="96">SUM(J281:J289)</f>
        <v>12.566079929473661</v>
      </c>
      <c r="K291" s="311">
        <f t="shared" si="96"/>
        <v>17.83392007052641</v>
      </c>
      <c r="L291" s="311">
        <f t="shared" si="96"/>
        <v>30.400000000000073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0.62069568921770524</v>
      </c>
      <c r="C298" s="302">
        <v>0.71782957138078951</v>
      </c>
      <c r="D298" s="302">
        <f>SUM(B298:C298)</f>
        <v>1.3385252605984947</v>
      </c>
      <c r="E298" s="303"/>
      <c r="F298" s="302">
        <v>0.66077657930006328</v>
      </c>
      <c r="G298" s="302">
        <v>1.0370270969226436</v>
      </c>
      <c r="H298" s="302">
        <f>SUM(F298:G298)</f>
        <v>1.6978036762227069</v>
      </c>
      <c r="I298" s="303"/>
      <c r="J298" s="302">
        <v>0.64515906899344622</v>
      </c>
      <c r="K298" s="302">
        <v>1.0161899783630408</v>
      </c>
      <c r="L298" s="302">
        <f>SUM(J298:K298)</f>
        <v>1.6613490473564871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1.111258637786936</v>
      </c>
      <c r="C299" s="302">
        <v>0.74433651420736668</v>
      </c>
      <c r="D299" s="302">
        <f t="shared" ref="D299:D306" si="97">SUM(B299:C299)</f>
        <v>1.8555951519943026</v>
      </c>
      <c r="E299" s="303"/>
      <c r="F299" s="302">
        <v>1.2688818950265122</v>
      </c>
      <c r="G299" s="302">
        <v>1.1378673820911125</v>
      </c>
      <c r="H299" s="302">
        <f t="shared" ref="H299:H306" si="98">SUM(F299:G299)</f>
        <v>2.4067492771176244</v>
      </c>
      <c r="I299" s="303"/>
      <c r="J299" s="302">
        <v>1.4607903072198516</v>
      </c>
      <c r="K299" s="302">
        <v>1.3478755489288714</v>
      </c>
      <c r="L299" s="302">
        <f t="shared" ref="L299:L306" si="99">SUM(J299:K299)</f>
        <v>2.808665856148723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1.4499212174261533</v>
      </c>
      <c r="C300" s="302">
        <v>1.1611066920697373</v>
      </c>
      <c r="D300" s="302">
        <f t="shared" si="97"/>
        <v>2.6110279094958906</v>
      </c>
      <c r="E300" s="303"/>
      <c r="F300" s="302">
        <v>1.4768816911263829</v>
      </c>
      <c r="G300" s="302">
        <v>1.5737903413694563</v>
      </c>
      <c r="H300" s="302">
        <f t="shared" si="98"/>
        <v>3.0506720324958394</v>
      </c>
      <c r="I300" s="303"/>
      <c r="J300" s="302">
        <v>1.7372767259060529</v>
      </c>
      <c r="K300" s="302">
        <v>1.3517738094945357</v>
      </c>
      <c r="L300" s="302">
        <f t="shared" si="99"/>
        <v>3.0890505354005886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4.1166402200879171</v>
      </c>
      <c r="C301" s="302">
        <v>1.4635830889804347</v>
      </c>
      <c r="D301" s="302">
        <f t="shared" si="97"/>
        <v>5.5802233090683515</v>
      </c>
      <c r="E301" s="303"/>
      <c r="F301" s="302">
        <v>3.6236779276154913</v>
      </c>
      <c r="G301" s="302">
        <v>1.8840954238218979</v>
      </c>
      <c r="H301" s="302">
        <f t="shared" si="98"/>
        <v>5.5077733514373897</v>
      </c>
      <c r="I301" s="303"/>
      <c r="J301" s="302">
        <v>3.6539073488049203</v>
      </c>
      <c r="K301" s="302">
        <v>2.5517646981146367</v>
      </c>
      <c r="L301" s="302">
        <f t="shared" si="99"/>
        <v>6.205672046919557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0.14863235777128131</v>
      </c>
      <c r="C302" s="302">
        <v>0.89344659325053932</v>
      </c>
      <c r="D302" s="302">
        <f t="shared" si="97"/>
        <v>1.0420789510218207</v>
      </c>
      <c r="E302" s="303"/>
      <c r="F302" s="302">
        <v>0.12656535272687966</v>
      </c>
      <c r="G302" s="302">
        <v>0.91447242637408954</v>
      </c>
      <c r="H302" s="302">
        <f t="shared" si="98"/>
        <v>1.0410377791009693</v>
      </c>
      <c r="I302" s="303"/>
      <c r="J302" s="302">
        <v>0.19508049446970638</v>
      </c>
      <c r="K302" s="302">
        <v>0.78773100857923095</v>
      </c>
      <c r="L302" s="302">
        <f t="shared" si="99"/>
        <v>0.98281150304893727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1.5963024285001237</v>
      </c>
      <c r="C303" s="302">
        <v>0.59783640944434058</v>
      </c>
      <c r="D303" s="302">
        <f t="shared" si="97"/>
        <v>2.1941388379444642</v>
      </c>
      <c r="E303" s="303"/>
      <c r="F303" s="302">
        <v>1.265657427010944</v>
      </c>
      <c r="G303" s="302">
        <v>0.74667079221340715</v>
      </c>
      <c r="H303" s="302">
        <f t="shared" si="98"/>
        <v>2.0123282192243512</v>
      </c>
      <c r="I303" s="303"/>
      <c r="J303" s="302">
        <v>1.168261514326923</v>
      </c>
      <c r="K303" s="302">
        <v>0.81245568457982653</v>
      </c>
      <c r="L303" s="302">
        <f t="shared" si="99"/>
        <v>1.9807171989067496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1.7179894033804566</v>
      </c>
      <c r="C304" s="302">
        <v>1.5995043435424738</v>
      </c>
      <c r="D304" s="302">
        <f t="shared" si="97"/>
        <v>3.3174937469229304</v>
      </c>
      <c r="E304" s="303"/>
      <c r="F304" s="302">
        <v>1.6099400718964789</v>
      </c>
      <c r="G304" s="302">
        <v>1.7076958083159193</v>
      </c>
      <c r="H304" s="302">
        <f t="shared" si="98"/>
        <v>3.3176358802123982</v>
      </c>
      <c r="I304" s="303"/>
      <c r="J304" s="302">
        <v>2.0152379768253219</v>
      </c>
      <c r="K304" s="302">
        <v>1.9092344851932244</v>
      </c>
      <c r="L304" s="302">
        <f t="shared" si="99"/>
        <v>3.9244724620185463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0.1552416154799319</v>
      </c>
      <c r="C305" s="302">
        <v>1.4445086274835048</v>
      </c>
      <c r="D305" s="302">
        <f t="shared" si="97"/>
        <v>1.5997502429634367</v>
      </c>
      <c r="E305" s="303"/>
      <c r="F305" s="302">
        <v>0.11257808727437177</v>
      </c>
      <c r="G305" s="302">
        <v>1.4759968324752413</v>
      </c>
      <c r="H305" s="302">
        <f t="shared" si="98"/>
        <v>1.5885749197496131</v>
      </c>
      <c r="I305" s="303"/>
      <c r="J305" s="302">
        <v>0.16735594510729729</v>
      </c>
      <c r="K305" s="302">
        <v>1.2866023463085599</v>
      </c>
      <c r="L305" s="302">
        <f t="shared" si="99"/>
        <v>1.4539582914158571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3.5147744048737342</v>
      </c>
      <c r="C306" s="302">
        <v>7.8423921851166103</v>
      </c>
      <c r="D306" s="302">
        <f t="shared" si="97"/>
        <v>11.357166589990344</v>
      </c>
      <c r="E306" s="303"/>
      <c r="F306" s="302">
        <v>2.5347099200829719</v>
      </c>
      <c r="G306" s="302">
        <v>7.2077149443561002</v>
      </c>
      <c r="H306" s="302">
        <f t="shared" si="98"/>
        <v>9.742424864439073</v>
      </c>
      <c r="I306" s="303"/>
      <c r="J306" s="302">
        <v>2.3497364651435628</v>
      </c>
      <c r="K306" s="302">
        <v>7.6215665936409316</v>
      </c>
      <c r="L306" s="302">
        <f t="shared" si="99"/>
        <v>9.9713030587844944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14.431455974524239</v>
      </c>
      <c r="C308" s="311">
        <f t="shared" ref="C308:D308" si="100">SUM(C298:C306)</f>
        <v>16.464544025475796</v>
      </c>
      <c r="D308" s="311">
        <f t="shared" si="100"/>
        <v>30.896000000000036</v>
      </c>
      <c r="E308" s="311"/>
      <c r="F308" s="311">
        <f t="shared" ref="F308:H308" si="101">SUM(F298:F306)</f>
        <v>12.679668952060094</v>
      </c>
      <c r="G308" s="311">
        <f t="shared" si="101"/>
        <v>17.685331047939869</v>
      </c>
      <c r="H308" s="311">
        <f t="shared" si="101"/>
        <v>30.364999999999966</v>
      </c>
      <c r="I308" s="311"/>
      <c r="J308" s="311">
        <f t="shared" ref="J308:L308" si="102">SUM(J298:J306)</f>
        <v>13.392805846797083</v>
      </c>
      <c r="K308" s="311">
        <f t="shared" si="102"/>
        <v>18.685194153202858</v>
      </c>
      <c r="L308" s="311">
        <f t="shared" si="102"/>
        <v>32.077999999999946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0.71261420437954881</v>
      </c>
      <c r="C315" s="302">
        <v>1.0360458580053504</v>
      </c>
      <c r="D315" s="302">
        <f>SUM(B315:C315)</f>
        <v>1.7486600623848991</v>
      </c>
      <c r="E315" s="303"/>
      <c r="F315" s="302">
        <v>0.924568728035982</v>
      </c>
      <c r="G315" s="302">
        <v>1.0392490417092604</v>
      </c>
      <c r="H315" s="302">
        <f>SUM(F315:G315)</f>
        <v>1.9638177697452424</v>
      </c>
      <c r="I315" s="303"/>
      <c r="J315" s="302">
        <v>1.0238568907744756</v>
      </c>
      <c r="K315" s="302">
        <v>0.99917493734995011</v>
      </c>
      <c r="L315" s="302">
        <f>SUM(J315:K315)</f>
        <v>2.0230318281244255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2.8277213995624724</v>
      </c>
      <c r="C316" s="302">
        <v>1.8171031695898863</v>
      </c>
      <c r="D316" s="302">
        <f t="shared" ref="D316:D323" si="103">SUM(B316:C316)</f>
        <v>4.6448245691523589</v>
      </c>
      <c r="E316" s="303"/>
      <c r="F316" s="302">
        <v>3.7324821548151488</v>
      </c>
      <c r="G316" s="302">
        <v>2.0615422757173416</v>
      </c>
      <c r="H316" s="302">
        <f t="shared" ref="H316:H323" si="104">SUM(F316:G316)</f>
        <v>5.7940244305324899</v>
      </c>
      <c r="I316" s="303"/>
      <c r="J316" s="302">
        <v>4.3226164740389503</v>
      </c>
      <c r="K316" s="302">
        <v>2.6801139761946327</v>
      </c>
      <c r="L316" s="302">
        <f t="shared" ref="L316:L323" si="105">SUM(J316:K316)</f>
        <v>7.0027304502335834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2.9427815009335396</v>
      </c>
      <c r="C317" s="302">
        <v>3.908763530553296</v>
      </c>
      <c r="D317" s="302">
        <f t="shared" si="103"/>
        <v>6.851545031486836</v>
      </c>
      <c r="E317" s="303"/>
      <c r="F317" s="302">
        <v>3.3619762432626219</v>
      </c>
      <c r="G317" s="302">
        <v>3.975245040170019</v>
      </c>
      <c r="H317" s="302">
        <f t="shared" si="104"/>
        <v>7.3372212834326405</v>
      </c>
      <c r="I317" s="303"/>
      <c r="J317" s="302">
        <v>4.1493999490987719</v>
      </c>
      <c r="K317" s="302">
        <v>3.3157699061246713</v>
      </c>
      <c r="L317" s="302">
        <f t="shared" si="105"/>
        <v>7.4651698552234436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6.1092490325674893</v>
      </c>
      <c r="C318" s="302">
        <v>1.5078012081327514</v>
      </c>
      <c r="D318" s="302">
        <f t="shared" si="103"/>
        <v>7.6170502407002409</v>
      </c>
      <c r="E318" s="303"/>
      <c r="F318" s="302">
        <v>5.2931583112030163</v>
      </c>
      <c r="G318" s="302">
        <v>1.4548348201650922</v>
      </c>
      <c r="H318" s="302">
        <f t="shared" si="104"/>
        <v>6.7479931313681085</v>
      </c>
      <c r="I318" s="303"/>
      <c r="J318" s="302">
        <v>4.2493987887982492</v>
      </c>
      <c r="K318" s="302">
        <v>1.4883141948470415</v>
      </c>
      <c r="L318" s="302">
        <f t="shared" si="105"/>
        <v>5.7377129836452907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5.6525145900226857E-2</v>
      </c>
      <c r="C319" s="302">
        <v>0.31611582761290075</v>
      </c>
      <c r="D319" s="302">
        <f t="shared" si="103"/>
        <v>0.37264097351312758</v>
      </c>
      <c r="E319" s="303"/>
      <c r="F319" s="302">
        <v>6.5592149202032879E-2</v>
      </c>
      <c r="G319" s="302">
        <v>0.1911650179341548</v>
      </c>
      <c r="H319" s="302">
        <f t="shared" si="104"/>
        <v>0.25675716713618768</v>
      </c>
      <c r="I319" s="303"/>
      <c r="J319" s="302">
        <v>0.12184850506432202</v>
      </c>
      <c r="K319" s="302">
        <v>0.17105143151643909</v>
      </c>
      <c r="L319" s="302">
        <f t="shared" si="105"/>
        <v>0.29289993658076108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0.72324039615747138</v>
      </c>
      <c r="C320" s="302">
        <v>0.25639583823462464</v>
      </c>
      <c r="D320" s="302">
        <f t="shared" si="103"/>
        <v>0.97963623439209602</v>
      </c>
      <c r="E320" s="303"/>
      <c r="F320" s="302">
        <v>0.6854898606748695</v>
      </c>
      <c r="G320" s="302">
        <v>0.23465188382636931</v>
      </c>
      <c r="H320" s="302">
        <f t="shared" si="104"/>
        <v>0.92014174450123876</v>
      </c>
      <c r="I320" s="303"/>
      <c r="J320" s="302">
        <v>0.67889003156055627</v>
      </c>
      <c r="K320" s="302">
        <v>0.25906213363890607</v>
      </c>
      <c r="L320" s="302">
        <f t="shared" si="105"/>
        <v>0.93795216519946234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0.5556004783122247</v>
      </c>
      <c r="C321" s="302">
        <v>0.17634872006412336</v>
      </c>
      <c r="D321" s="302">
        <f t="shared" si="103"/>
        <v>0.73194919837634809</v>
      </c>
      <c r="E321" s="303"/>
      <c r="F321" s="302">
        <v>0.52438964609289729</v>
      </c>
      <c r="G321" s="302">
        <v>0.14602262487235856</v>
      </c>
      <c r="H321" s="302">
        <f t="shared" si="104"/>
        <v>0.6704122709652558</v>
      </c>
      <c r="I321" s="303"/>
      <c r="J321" s="302">
        <v>0.53161156578921931</v>
      </c>
      <c r="K321" s="302">
        <v>0.18822750536871433</v>
      </c>
      <c r="L321" s="302">
        <f t="shared" si="105"/>
        <v>0.71983907115793366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5.5183322541816723E-2</v>
      </c>
      <c r="C322" s="302">
        <v>0.23067411456309256</v>
      </c>
      <c r="D322" s="302">
        <f t="shared" si="103"/>
        <v>0.2858574371049093</v>
      </c>
      <c r="E322" s="303"/>
      <c r="F322" s="302">
        <v>4.1855085151778243E-2</v>
      </c>
      <c r="G322" s="302">
        <v>0.16279889390182045</v>
      </c>
      <c r="H322" s="302">
        <f t="shared" si="104"/>
        <v>0.20465397905359869</v>
      </c>
      <c r="I322" s="303"/>
      <c r="J322" s="302">
        <v>6.0678592260042491E-2</v>
      </c>
      <c r="K322" s="302">
        <v>0.14537012046113434</v>
      </c>
      <c r="L322" s="302">
        <f t="shared" si="105"/>
        <v>0.20604871272117684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0.47160656298830833</v>
      </c>
      <c r="C323" s="302">
        <v>0.45322968990091339</v>
      </c>
      <c r="D323" s="302">
        <f t="shared" si="103"/>
        <v>0.92483625288922178</v>
      </c>
      <c r="E323" s="303"/>
      <c r="F323" s="302">
        <v>0.34681977416396059</v>
      </c>
      <c r="G323" s="302">
        <v>0.32215844910127317</v>
      </c>
      <c r="H323" s="302">
        <f t="shared" si="104"/>
        <v>0.66897822326523371</v>
      </c>
      <c r="I323" s="303"/>
      <c r="J323" s="302">
        <v>0.26001112077953381</v>
      </c>
      <c r="K323" s="302">
        <v>0.28860387633438472</v>
      </c>
      <c r="L323" s="302">
        <f t="shared" si="105"/>
        <v>0.54861499711391848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14.454522043343101</v>
      </c>
      <c r="C325" s="311">
        <f t="shared" ref="C325:D325" si="106">SUM(C315:C323)</f>
        <v>9.7024779566569368</v>
      </c>
      <c r="D325" s="311">
        <f t="shared" si="106"/>
        <v>24.157000000000039</v>
      </c>
      <c r="E325" s="311"/>
      <c r="F325" s="311">
        <f t="shared" ref="F325:H325" si="107">SUM(F315:F323)</f>
        <v>14.976331952602306</v>
      </c>
      <c r="G325" s="311">
        <f t="shared" si="107"/>
        <v>9.5876680473976919</v>
      </c>
      <c r="H325" s="311">
        <f t="shared" si="107"/>
        <v>24.563999999999997</v>
      </c>
      <c r="I325" s="311"/>
      <c r="J325" s="311">
        <f t="shared" ref="J325:L325" si="108">SUM(J315:J323)</f>
        <v>15.398311918164124</v>
      </c>
      <c r="K325" s="311">
        <f t="shared" si="108"/>
        <v>9.5356880818358736</v>
      </c>
      <c r="L325" s="311">
        <f t="shared" si="108"/>
        <v>24.933999999999997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0.39822765367665808</v>
      </c>
      <c r="C332" s="302">
        <v>0.50613351515315086</v>
      </c>
      <c r="D332" s="302">
        <f>SUM(B332:C332)</f>
        <v>0.90436116882980899</v>
      </c>
      <c r="E332" s="303"/>
      <c r="F332" s="302">
        <v>0.46278309425788289</v>
      </c>
      <c r="G332" s="302">
        <v>0.42770795915709264</v>
      </c>
      <c r="H332" s="302">
        <f>SUM(F332:G332)</f>
        <v>0.89049105341497548</v>
      </c>
      <c r="I332" s="303"/>
      <c r="J332" s="302">
        <v>0.49231924606270039</v>
      </c>
      <c r="K332" s="302">
        <v>0.34388485804050117</v>
      </c>
      <c r="L332" s="302">
        <f>SUM(J332:K332)</f>
        <v>0.83620410410320156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9.4768209762380344</v>
      </c>
      <c r="C333" s="302">
        <v>7.9985819967275216</v>
      </c>
      <c r="D333" s="302">
        <f t="shared" ref="D333:D340" si="109">SUM(B333:C333)</f>
        <v>17.475402972965554</v>
      </c>
      <c r="E333" s="303"/>
      <c r="F333" s="302">
        <v>12.28782485021849</v>
      </c>
      <c r="G333" s="302">
        <v>6.7550994722169486</v>
      </c>
      <c r="H333" s="302">
        <f t="shared" ref="H333:H340" si="110">SUM(F333:G333)</f>
        <v>19.042924322435439</v>
      </c>
      <c r="I333" s="303"/>
      <c r="J333" s="302">
        <v>14.160835843872242</v>
      </c>
      <c r="K333" s="302">
        <v>7.7870208631546882</v>
      </c>
      <c r="L333" s="302">
        <f t="shared" ref="L333:L340" si="111">SUM(J333:K333)</f>
        <v>21.947856707026929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1.2664729855241701</v>
      </c>
      <c r="C334" s="302">
        <v>1.3477153396419044</v>
      </c>
      <c r="D334" s="302">
        <f t="shared" si="109"/>
        <v>2.6141883251660745</v>
      </c>
      <c r="E334" s="303"/>
      <c r="F334" s="302">
        <v>1.5399506198710879</v>
      </c>
      <c r="G334" s="302">
        <v>1.1433283717545502</v>
      </c>
      <c r="H334" s="302">
        <f t="shared" si="110"/>
        <v>2.6832789916256381</v>
      </c>
      <c r="I334" s="303"/>
      <c r="J334" s="302">
        <v>2.4996045101800592</v>
      </c>
      <c r="K334" s="302">
        <v>0.93802183963079744</v>
      </c>
      <c r="L334" s="302">
        <f t="shared" si="111"/>
        <v>3.4376263498108566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2.0565719147321979</v>
      </c>
      <c r="C335" s="302">
        <v>0.36991249913449914</v>
      </c>
      <c r="D335" s="302">
        <f t="shared" si="109"/>
        <v>2.4264844138666972</v>
      </c>
      <c r="E335" s="303"/>
      <c r="F335" s="302">
        <v>1.9945804384594208</v>
      </c>
      <c r="G335" s="302">
        <v>0.28283324807865523</v>
      </c>
      <c r="H335" s="302">
        <f t="shared" si="110"/>
        <v>2.2774136865380759</v>
      </c>
      <c r="I335" s="303"/>
      <c r="J335" s="302">
        <v>1.4806018042338078</v>
      </c>
      <c r="K335" s="302">
        <v>0.27432167488488468</v>
      </c>
      <c r="L335" s="302">
        <f t="shared" si="111"/>
        <v>1.7549234791186925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0.40782275210591679</v>
      </c>
      <c r="C336" s="302">
        <v>0.47575480190363084</v>
      </c>
      <c r="D336" s="302">
        <f t="shared" si="109"/>
        <v>0.88357755400954763</v>
      </c>
      <c r="E336" s="303"/>
      <c r="F336" s="302">
        <v>0.30930636654717664</v>
      </c>
      <c r="G336" s="302">
        <v>0.36485008317906126</v>
      </c>
      <c r="H336" s="302">
        <f t="shared" si="110"/>
        <v>0.67415644972623789</v>
      </c>
      <c r="I336" s="303"/>
      <c r="J336" s="302">
        <v>0.2439510832690352</v>
      </c>
      <c r="K336" s="302">
        <v>0.40872619600007587</v>
      </c>
      <c r="L336" s="302">
        <f t="shared" si="111"/>
        <v>0.65267727926911112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7.4330622139421907</v>
      </c>
      <c r="C337" s="302">
        <v>0.98951559939017997</v>
      </c>
      <c r="D337" s="302">
        <f t="shared" si="109"/>
        <v>8.4225778133323708</v>
      </c>
      <c r="E337" s="303"/>
      <c r="F337" s="302">
        <v>7.5806185917967088</v>
      </c>
      <c r="G337" s="302">
        <v>0.73104006144953371</v>
      </c>
      <c r="H337" s="302">
        <f t="shared" si="110"/>
        <v>8.3116586532462424</v>
      </c>
      <c r="I337" s="303"/>
      <c r="J337" s="302">
        <v>8.7117791907937097</v>
      </c>
      <c r="K337" s="302">
        <v>0.76665937091758873</v>
      </c>
      <c r="L337" s="302">
        <f t="shared" si="111"/>
        <v>9.4784385617112985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0.25056628873130715</v>
      </c>
      <c r="C338" s="302">
        <v>0.12312727237009401</v>
      </c>
      <c r="D338" s="302">
        <f t="shared" si="109"/>
        <v>0.37369356110140117</v>
      </c>
      <c r="E338" s="303"/>
      <c r="F338" s="302">
        <v>0.20151566315610936</v>
      </c>
      <c r="G338" s="302">
        <v>0.12347748736577013</v>
      </c>
      <c r="H338" s="302">
        <f t="shared" si="110"/>
        <v>0.32499315052187949</v>
      </c>
      <c r="I338" s="303"/>
      <c r="J338" s="302">
        <v>0.21354038572898287</v>
      </c>
      <c r="K338" s="302">
        <v>0.16533633729302852</v>
      </c>
      <c r="L338" s="302">
        <f t="shared" si="111"/>
        <v>0.37887672302201136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0.15225293889648198</v>
      </c>
      <c r="C339" s="302">
        <v>0.54694222270629522</v>
      </c>
      <c r="D339" s="302">
        <f t="shared" si="109"/>
        <v>0.69919516160277717</v>
      </c>
      <c r="E339" s="303"/>
      <c r="F339" s="302">
        <v>0.12053473623031841</v>
      </c>
      <c r="G339" s="302">
        <v>0.76848634585814224</v>
      </c>
      <c r="H339" s="302">
        <f t="shared" si="110"/>
        <v>0.88902108208846065</v>
      </c>
      <c r="I339" s="303"/>
      <c r="J339" s="302">
        <v>0.16134349461729777</v>
      </c>
      <c r="K339" s="302">
        <v>0.7365682186317466</v>
      </c>
      <c r="L339" s="302">
        <f t="shared" si="111"/>
        <v>0.8979117132490444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1.7871354876561167</v>
      </c>
      <c r="C340" s="302">
        <v>0.37938354146970915</v>
      </c>
      <c r="D340" s="302">
        <f t="shared" si="109"/>
        <v>2.1665190291258258</v>
      </c>
      <c r="E340" s="303"/>
      <c r="F340" s="302">
        <v>1.3708956736721642</v>
      </c>
      <c r="G340" s="302">
        <v>0.3281669367309204</v>
      </c>
      <c r="H340" s="302">
        <f t="shared" si="110"/>
        <v>1.6990626104030846</v>
      </c>
      <c r="I340" s="303"/>
      <c r="J340" s="302">
        <v>0.67284018026229175</v>
      </c>
      <c r="K340" s="302">
        <v>0.38964490242656957</v>
      </c>
      <c r="L340" s="302">
        <f t="shared" si="111"/>
        <v>1.0624850826888612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23.228933211503069</v>
      </c>
      <c r="C342" s="311">
        <f t="shared" ref="C342:D342" si="112">SUM(C332:C340)</f>
        <v>12.737066788496985</v>
      </c>
      <c r="D342" s="311">
        <f t="shared" si="112"/>
        <v>35.966000000000058</v>
      </c>
      <c r="E342" s="311"/>
      <c r="F342" s="311">
        <f t="shared" ref="F342:H342" si="113">SUM(F332:F340)</f>
        <v>25.868010034209355</v>
      </c>
      <c r="G342" s="311">
        <f t="shared" si="113"/>
        <v>10.924989965790671</v>
      </c>
      <c r="H342" s="311">
        <f t="shared" si="113"/>
        <v>36.793000000000028</v>
      </c>
      <c r="I342" s="311"/>
      <c r="J342" s="311">
        <f t="shared" ref="J342:L342" si="114">SUM(J332:J340)</f>
        <v>28.636815739020125</v>
      </c>
      <c r="K342" s="311">
        <f t="shared" si="114"/>
        <v>11.810184260979883</v>
      </c>
      <c r="L342" s="311">
        <f t="shared" si="114"/>
        <v>40.447000000000003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2.0436958955079518</v>
      </c>
      <c r="C349" s="302">
        <v>0.9264966084488756</v>
      </c>
      <c r="D349" s="302">
        <f>SUM(B349:C349)</f>
        <v>2.9701925039568273</v>
      </c>
      <c r="E349" s="303"/>
      <c r="F349" s="302">
        <v>2.4189798204899096</v>
      </c>
      <c r="G349" s="302">
        <v>0.95663382518520101</v>
      </c>
      <c r="H349" s="302">
        <f>SUM(F349:G349)</f>
        <v>3.3756136456751107</v>
      </c>
      <c r="I349" s="303"/>
      <c r="J349" s="302">
        <v>2.8023853938693293</v>
      </c>
      <c r="K349" s="302">
        <v>0.99309582198022284</v>
      </c>
      <c r="L349" s="302">
        <f>SUM(J349:K349)</f>
        <v>3.7954812158495521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19.044707232664155</v>
      </c>
      <c r="C350" s="302">
        <v>5.7798190881431371</v>
      </c>
      <c r="D350" s="302">
        <f t="shared" ref="D350:D357" si="115">SUM(B350:C350)</f>
        <v>24.824526320807294</v>
      </c>
      <c r="E350" s="303"/>
      <c r="F350" s="302">
        <v>21.560091923431216</v>
      </c>
      <c r="G350" s="302">
        <v>6.9090129464872332</v>
      </c>
      <c r="H350" s="302">
        <f t="shared" ref="H350:H357" si="116">SUM(F350:G350)</f>
        <v>28.46910486991845</v>
      </c>
      <c r="I350" s="303"/>
      <c r="J350" s="302">
        <v>25.453272127058938</v>
      </c>
      <c r="K350" s="302">
        <v>8.0239011249994459</v>
      </c>
      <c r="L350" s="302">
        <f t="shared" ref="L350:L357" si="117">SUM(J350:K350)</f>
        <v>33.477173252058385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6.8302482010008756</v>
      </c>
      <c r="C351" s="302">
        <v>2.3676941785365027</v>
      </c>
      <c r="D351" s="302">
        <f t="shared" si="115"/>
        <v>9.1979423795373787</v>
      </c>
      <c r="E351" s="303"/>
      <c r="F351" s="302">
        <v>7.8328024940522765</v>
      </c>
      <c r="G351" s="302">
        <v>2.5935459480004135</v>
      </c>
      <c r="H351" s="302">
        <f t="shared" si="116"/>
        <v>10.42634844205269</v>
      </c>
      <c r="I351" s="303"/>
      <c r="J351" s="302">
        <v>14.511987285100245</v>
      </c>
      <c r="K351" s="302">
        <v>3.6020354803368919</v>
      </c>
      <c r="L351" s="302">
        <f t="shared" si="117"/>
        <v>18.114022765437138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5.3215280243142793</v>
      </c>
      <c r="C352" s="302">
        <v>0.50096090115517711</v>
      </c>
      <c r="D352" s="302">
        <f t="shared" si="115"/>
        <v>5.8224889254694565</v>
      </c>
      <c r="E352" s="303"/>
      <c r="F352" s="302">
        <v>4.9697912666870181</v>
      </c>
      <c r="G352" s="302">
        <v>0.53105214768623932</v>
      </c>
      <c r="H352" s="302">
        <f t="shared" si="116"/>
        <v>5.5008434143732572</v>
      </c>
      <c r="I352" s="303"/>
      <c r="J352" s="302">
        <v>3.2166828900723456</v>
      </c>
      <c r="K352" s="302">
        <v>0.40953073203499279</v>
      </c>
      <c r="L352" s="302">
        <f t="shared" si="117"/>
        <v>3.6262136221073384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0.58524511662981704</v>
      </c>
      <c r="C353" s="302">
        <v>0.41954021226448246</v>
      </c>
      <c r="D353" s="302">
        <f t="shared" si="115"/>
        <v>1.0047853288942994</v>
      </c>
      <c r="E353" s="303"/>
      <c r="F353" s="302">
        <v>0.49852428092508921</v>
      </c>
      <c r="G353" s="302">
        <v>0.29678564738859975</v>
      </c>
      <c r="H353" s="302">
        <f t="shared" si="116"/>
        <v>0.79530992831368896</v>
      </c>
      <c r="I353" s="303"/>
      <c r="J353" s="302">
        <v>0.34269114310869586</v>
      </c>
      <c r="K353" s="302">
        <v>0.23730650080512097</v>
      </c>
      <c r="L353" s="302">
        <f t="shared" si="117"/>
        <v>0.57999764391381681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18.177094938624478</v>
      </c>
      <c r="C354" s="302">
        <v>2.1652065289667819</v>
      </c>
      <c r="D354" s="302">
        <f t="shared" si="115"/>
        <v>20.342301467591259</v>
      </c>
      <c r="E354" s="303"/>
      <c r="F354" s="302">
        <v>17.861904479631601</v>
      </c>
      <c r="G354" s="302">
        <v>2.3876417411190887</v>
      </c>
      <c r="H354" s="302">
        <f t="shared" si="116"/>
        <v>20.249546220750691</v>
      </c>
      <c r="I354" s="303"/>
      <c r="J354" s="302">
        <v>17.443076623507359</v>
      </c>
      <c r="K354" s="302">
        <v>3.1451993305734023</v>
      </c>
      <c r="L354" s="302">
        <f t="shared" si="117"/>
        <v>20.58827595408076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0.89717338056646401</v>
      </c>
      <c r="C355" s="302">
        <v>0.15214995527249431</v>
      </c>
      <c r="D355" s="302">
        <f t="shared" si="115"/>
        <v>1.0493233358389582</v>
      </c>
      <c r="E355" s="303"/>
      <c r="F355" s="302">
        <v>0.83035321152029951</v>
      </c>
      <c r="G355" s="302">
        <v>0.13563516063150599</v>
      </c>
      <c r="H355" s="302">
        <f t="shared" si="116"/>
        <v>0.96598837215180544</v>
      </c>
      <c r="I355" s="303"/>
      <c r="J355" s="302">
        <v>0.92199581477630732</v>
      </c>
      <c r="K355" s="302">
        <v>0.13247258522774238</v>
      </c>
      <c r="L355" s="302">
        <f t="shared" si="117"/>
        <v>1.0544684000040496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0.26547217528966377</v>
      </c>
      <c r="C356" s="302">
        <v>0.19136387433848259</v>
      </c>
      <c r="D356" s="302">
        <f t="shared" si="115"/>
        <v>0.45683604962814639</v>
      </c>
      <c r="E356" s="303"/>
      <c r="F356" s="302">
        <v>0.21539795029031877</v>
      </c>
      <c r="G356" s="302">
        <v>0.17898127412475248</v>
      </c>
      <c r="H356" s="302">
        <f t="shared" si="116"/>
        <v>0.39437922441507123</v>
      </c>
      <c r="I356" s="303"/>
      <c r="J356" s="302">
        <v>0.16360273978034157</v>
      </c>
      <c r="K356" s="302">
        <v>0.10598911246627109</v>
      </c>
      <c r="L356" s="302">
        <f t="shared" si="117"/>
        <v>0.26959185224661264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2.9350225538976109</v>
      </c>
      <c r="C357" s="302">
        <v>0.50258113437878493</v>
      </c>
      <c r="D357" s="302">
        <f t="shared" si="115"/>
        <v>3.4376036882763961</v>
      </c>
      <c r="E357" s="303"/>
      <c r="F357" s="302">
        <v>2.2269523088679755</v>
      </c>
      <c r="G357" s="302">
        <v>0.42291357348132408</v>
      </c>
      <c r="H357" s="302">
        <f t="shared" si="116"/>
        <v>2.6498658823492995</v>
      </c>
      <c r="I357" s="303"/>
      <c r="J357" s="302">
        <v>3.0752009928310384</v>
      </c>
      <c r="K357" s="302">
        <v>0.26357430147128075</v>
      </c>
      <c r="L357" s="302">
        <f t="shared" si="117"/>
        <v>3.338775294302319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56.100187518495297</v>
      </c>
      <c r="C359" s="311">
        <f t="shared" ref="C359:D359" si="118">SUM(C349:C357)</f>
        <v>13.005812481504718</v>
      </c>
      <c r="D359" s="311">
        <f t="shared" si="118"/>
        <v>69.106000000000023</v>
      </c>
      <c r="E359" s="311"/>
      <c r="F359" s="311">
        <f t="shared" ref="F359:H359" si="119">SUM(F349:F357)</f>
        <v>58.414797735895704</v>
      </c>
      <c r="G359" s="311">
        <f t="shared" si="119"/>
        <v>14.412202264104355</v>
      </c>
      <c r="H359" s="311">
        <f t="shared" si="119"/>
        <v>72.827000000000069</v>
      </c>
      <c r="I359" s="311"/>
      <c r="J359" s="311">
        <f t="shared" ref="J359:L359" si="120">SUM(J349:J357)</f>
        <v>67.930895010104607</v>
      </c>
      <c r="K359" s="311">
        <f t="shared" si="120"/>
        <v>16.91310498989537</v>
      </c>
      <c r="L359" s="311">
        <f t="shared" si="120"/>
        <v>84.84399999999998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0.32682745378655004</v>
      </c>
      <c r="C366" s="302">
        <v>0.33736322193814122</v>
      </c>
      <c r="D366" s="302">
        <f>SUM(B366:C366)</f>
        <v>0.66419067572469126</v>
      </c>
      <c r="E366" s="303"/>
      <c r="F366" s="302">
        <v>0.26709155932377543</v>
      </c>
      <c r="G366" s="302">
        <v>0.39683841315651491</v>
      </c>
      <c r="H366" s="302">
        <f>SUM(F366:G366)</f>
        <v>0.66392997248029029</v>
      </c>
      <c r="I366" s="303"/>
      <c r="J366" s="302">
        <v>0.30901612809151652</v>
      </c>
      <c r="K366" s="302">
        <v>0.47034315470724869</v>
      </c>
      <c r="L366" s="302">
        <f>SUM(J366:K366)</f>
        <v>0.77935928279876521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0.93589195697585459</v>
      </c>
      <c r="C367" s="302">
        <v>0.58078991318843687</v>
      </c>
      <c r="D367" s="302">
        <f t="shared" ref="D367:D374" si="121">SUM(B367:C367)</f>
        <v>1.5166818701642915</v>
      </c>
      <c r="E367" s="303"/>
      <c r="F367" s="302">
        <v>0.9232078971705544</v>
      </c>
      <c r="G367" s="302">
        <v>0.67630833009012148</v>
      </c>
      <c r="H367" s="302">
        <f t="shared" ref="H367:H374" si="122">SUM(F367:G367)</f>
        <v>1.599516227260676</v>
      </c>
      <c r="I367" s="303"/>
      <c r="J367" s="302">
        <v>1.2133730929789281</v>
      </c>
      <c r="K367" s="302">
        <v>0.78551580092164253</v>
      </c>
      <c r="L367" s="302">
        <f t="shared" ref="L367:L374" si="123">SUM(J367:K367)</f>
        <v>1.9988888939005707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1.6725433542713291</v>
      </c>
      <c r="C368" s="302">
        <v>1.3087716825487172</v>
      </c>
      <c r="D368" s="302">
        <f t="shared" si="121"/>
        <v>2.9813150368200461</v>
      </c>
      <c r="E368" s="303"/>
      <c r="F368" s="302">
        <v>1.0486366515027681</v>
      </c>
      <c r="G368" s="302">
        <v>1.5530811359289023</v>
      </c>
      <c r="H368" s="302">
        <f t="shared" si="122"/>
        <v>2.6017177874316704</v>
      </c>
      <c r="I368" s="303"/>
      <c r="J368" s="302">
        <v>1.2290312941942163</v>
      </c>
      <c r="K368" s="302">
        <v>1.6262488016552485</v>
      </c>
      <c r="L368" s="302">
        <f t="shared" si="123"/>
        <v>2.8552800958494648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1.5880593569168153</v>
      </c>
      <c r="C369" s="302">
        <v>0.49460257015295361</v>
      </c>
      <c r="D369" s="302">
        <f t="shared" si="121"/>
        <v>2.0826619270697688</v>
      </c>
      <c r="E369" s="303"/>
      <c r="F369" s="302">
        <v>1.5857459260319147</v>
      </c>
      <c r="G369" s="302">
        <v>0.55154137117930513</v>
      </c>
      <c r="H369" s="302">
        <f t="shared" si="122"/>
        <v>2.1372872972112198</v>
      </c>
      <c r="I369" s="303"/>
      <c r="J369" s="302">
        <v>1.7865836004249434</v>
      </c>
      <c r="K369" s="302">
        <v>0.78400986176454324</v>
      </c>
      <c r="L369" s="302">
        <f t="shared" si="123"/>
        <v>2.5705934621894864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0.19194422579136061</v>
      </c>
      <c r="C370" s="302">
        <v>1.0836081952358168</v>
      </c>
      <c r="D370" s="302">
        <f t="shared" si="121"/>
        <v>1.2755524210271774</v>
      </c>
      <c r="E370" s="303"/>
      <c r="F370" s="302">
        <v>9.5358741633940522E-2</v>
      </c>
      <c r="G370" s="302">
        <v>0.938381713113972</v>
      </c>
      <c r="H370" s="302">
        <f t="shared" si="122"/>
        <v>1.0337404547479125</v>
      </c>
      <c r="I370" s="303"/>
      <c r="J370" s="302">
        <v>0.12087019634565163</v>
      </c>
      <c r="K370" s="302">
        <v>1.0250932064810581</v>
      </c>
      <c r="L370" s="302">
        <f t="shared" si="123"/>
        <v>1.1459634028267096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0.6329828148624993</v>
      </c>
      <c r="C371" s="302">
        <v>0.58988894719876361</v>
      </c>
      <c r="D371" s="302">
        <f t="shared" si="121"/>
        <v>1.222871762061263</v>
      </c>
      <c r="E371" s="303"/>
      <c r="F371" s="302">
        <v>0.53166009478335396</v>
      </c>
      <c r="G371" s="302">
        <v>0.60236760453856464</v>
      </c>
      <c r="H371" s="302">
        <f t="shared" si="122"/>
        <v>1.1340276993219187</v>
      </c>
      <c r="I371" s="303"/>
      <c r="J371" s="302">
        <v>0.44978006946516497</v>
      </c>
      <c r="K371" s="302">
        <v>0.79916276604660863</v>
      </c>
      <c r="L371" s="302">
        <f t="shared" si="123"/>
        <v>1.2489428355117735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0.56010825974438894</v>
      </c>
      <c r="C372" s="302">
        <v>0.5325165391586727</v>
      </c>
      <c r="D372" s="302">
        <f t="shared" si="121"/>
        <v>1.0926247989030617</v>
      </c>
      <c r="E372" s="303"/>
      <c r="F372" s="302">
        <v>0.5161495247729142</v>
      </c>
      <c r="G372" s="302">
        <v>0.55975038770793373</v>
      </c>
      <c r="H372" s="302">
        <f t="shared" si="122"/>
        <v>1.0758999124808479</v>
      </c>
      <c r="I372" s="303"/>
      <c r="J372" s="302">
        <v>0.5981641864337971</v>
      </c>
      <c r="K372" s="302">
        <v>0.82260993910916302</v>
      </c>
      <c r="L372" s="302">
        <f t="shared" si="123"/>
        <v>1.4207741255429602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1.7600495589596876E-2</v>
      </c>
      <c r="C373" s="302">
        <v>0.19268610139221015</v>
      </c>
      <c r="D373" s="302">
        <f t="shared" si="121"/>
        <v>0.21028659698180702</v>
      </c>
      <c r="E373" s="303"/>
      <c r="F373" s="302">
        <v>1.2771196565162924E-2</v>
      </c>
      <c r="G373" s="302">
        <v>0.17404319647568367</v>
      </c>
      <c r="H373" s="302">
        <f t="shared" si="122"/>
        <v>0.1868143930408466</v>
      </c>
      <c r="I373" s="303"/>
      <c r="J373" s="302">
        <v>3.1342433041382504E-2</v>
      </c>
      <c r="K373" s="302">
        <v>0.19776574558480889</v>
      </c>
      <c r="L373" s="302">
        <f t="shared" si="123"/>
        <v>0.2291081786261914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0.68795372428480406</v>
      </c>
      <c r="C374" s="302">
        <v>1.3498611869630848</v>
      </c>
      <c r="D374" s="302">
        <f t="shared" si="121"/>
        <v>2.0378149112478887</v>
      </c>
      <c r="E374" s="303"/>
      <c r="F374" s="302">
        <v>0.64571163953545652</v>
      </c>
      <c r="G374" s="302">
        <v>1.1323546164891718</v>
      </c>
      <c r="H374" s="302">
        <f t="shared" si="122"/>
        <v>1.7780662560246283</v>
      </c>
      <c r="I374" s="303"/>
      <c r="J374" s="302">
        <v>0.55916888278358923</v>
      </c>
      <c r="K374" s="302">
        <v>1.1539208399705116</v>
      </c>
      <c r="L374" s="302">
        <f t="shared" si="123"/>
        <v>1.7130897227541009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6.6139116422231989</v>
      </c>
      <c r="C376" s="311">
        <f t="shared" ref="C376:D376" si="124">SUM(C366:C374)</f>
        <v>6.4700883577767971</v>
      </c>
      <c r="D376" s="311">
        <f t="shared" si="124"/>
        <v>13.083999999999994</v>
      </c>
      <c r="E376" s="311"/>
      <c r="F376" s="311">
        <f t="shared" ref="F376:H376" si="125">SUM(F366:F374)</f>
        <v>5.6263332313198404</v>
      </c>
      <c r="G376" s="311">
        <f t="shared" si="125"/>
        <v>6.5846667686801705</v>
      </c>
      <c r="H376" s="311">
        <f t="shared" si="125"/>
        <v>12.211000000000009</v>
      </c>
      <c r="I376" s="311"/>
      <c r="J376" s="311">
        <f t="shared" ref="J376:L376" si="126">SUM(J366:J374)</f>
        <v>6.2973298837591898</v>
      </c>
      <c r="K376" s="311">
        <f t="shared" si="126"/>
        <v>7.6646701162408331</v>
      </c>
      <c r="L376" s="311">
        <f t="shared" si="126"/>
        <v>13.962000000000021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0.51707517130665837</v>
      </c>
      <c r="C383" s="302">
        <v>0.65463352610169601</v>
      </c>
      <c r="D383" s="302">
        <f>SUM(B383:C383)</f>
        <v>1.1717086974083544</v>
      </c>
      <c r="E383" s="303"/>
      <c r="F383" s="302">
        <v>0.68129126541552465</v>
      </c>
      <c r="G383" s="302">
        <v>0.30527980987311742</v>
      </c>
      <c r="H383" s="302">
        <f>SUM(F383:G383)</f>
        <v>0.98657107528864207</v>
      </c>
      <c r="I383" s="303"/>
      <c r="J383" s="302">
        <v>0.49412515379244165</v>
      </c>
      <c r="K383" s="302">
        <v>0.31062656305480624</v>
      </c>
      <c r="L383" s="302">
        <f>SUM(J383:K383)</f>
        <v>0.80475171684724789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2.1855267313537143</v>
      </c>
      <c r="C384" s="302">
        <v>1.483937752298552</v>
      </c>
      <c r="D384" s="302">
        <f t="shared" ref="D384:D391" si="127">SUM(B384:C384)</f>
        <v>3.6694644836522663</v>
      </c>
      <c r="E384" s="303"/>
      <c r="F384" s="302">
        <v>2.0006935172845144</v>
      </c>
      <c r="G384" s="302">
        <v>0.73856465848555752</v>
      </c>
      <c r="H384" s="302">
        <f t="shared" ref="H384:H391" si="128">SUM(F384:G384)</f>
        <v>2.7392581757700718</v>
      </c>
      <c r="I384" s="303"/>
      <c r="J384" s="302">
        <v>1.9250737839806471</v>
      </c>
      <c r="K384" s="302">
        <v>0.7947118051679396</v>
      </c>
      <c r="L384" s="302">
        <f t="shared" ref="L384:L391" si="129">SUM(J384:K384)</f>
        <v>2.7197855891485867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1.3577035328835068</v>
      </c>
      <c r="C385" s="302">
        <v>1.0456238589396967</v>
      </c>
      <c r="D385" s="302">
        <f t="shared" si="127"/>
        <v>2.4033273918232032</v>
      </c>
      <c r="E385" s="303"/>
      <c r="F385" s="302">
        <v>1.4471527072223083</v>
      </c>
      <c r="G385" s="302">
        <v>0.4506614793799209</v>
      </c>
      <c r="H385" s="302">
        <f t="shared" si="128"/>
        <v>1.8978141866022291</v>
      </c>
      <c r="I385" s="303"/>
      <c r="J385" s="302">
        <v>1.4604269441340711</v>
      </c>
      <c r="K385" s="302">
        <v>0.44986327018253736</v>
      </c>
      <c r="L385" s="302">
        <f t="shared" si="129"/>
        <v>1.9102902143166085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1.7655386035684779</v>
      </c>
      <c r="C386" s="302">
        <v>0.55665419453542997</v>
      </c>
      <c r="D386" s="302">
        <f t="shared" si="127"/>
        <v>2.3221927981039077</v>
      </c>
      <c r="E386" s="303"/>
      <c r="F386" s="302">
        <v>1.1712538585601804</v>
      </c>
      <c r="G386" s="302">
        <v>0.52285684801256938</v>
      </c>
      <c r="H386" s="302">
        <f t="shared" si="128"/>
        <v>1.6941107065727499</v>
      </c>
      <c r="I386" s="303"/>
      <c r="J386" s="302">
        <v>1.0165792813006196</v>
      </c>
      <c r="K386" s="302">
        <v>0.65500132547154977</v>
      </c>
      <c r="L386" s="302">
        <f t="shared" si="129"/>
        <v>1.6715806067721695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0.12599054479720287</v>
      </c>
      <c r="C387" s="302">
        <v>1.0876149256754448</v>
      </c>
      <c r="D387" s="302">
        <f t="shared" si="127"/>
        <v>1.2136054704726478</v>
      </c>
      <c r="E387" s="303"/>
      <c r="F387" s="302">
        <v>0.18002916319575188</v>
      </c>
      <c r="G387" s="302">
        <v>0.379929253422294</v>
      </c>
      <c r="H387" s="302">
        <f t="shared" si="128"/>
        <v>0.55995841661804591</v>
      </c>
      <c r="I387" s="303"/>
      <c r="J387" s="302">
        <v>0.2303800581450938</v>
      </c>
      <c r="K387" s="302">
        <v>0.40209993954979695</v>
      </c>
      <c r="L387" s="302">
        <f t="shared" si="129"/>
        <v>0.63247999769489072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2.3931577669916386</v>
      </c>
      <c r="C388" s="302">
        <v>0.94112872128736202</v>
      </c>
      <c r="D388" s="302">
        <f t="shared" si="127"/>
        <v>3.3342864882790009</v>
      </c>
      <c r="E388" s="303"/>
      <c r="F388" s="302">
        <v>2.5089074414551429</v>
      </c>
      <c r="G388" s="302">
        <v>0.67179339362467316</v>
      </c>
      <c r="H388" s="302">
        <f t="shared" si="128"/>
        <v>3.1807008350798158</v>
      </c>
      <c r="I388" s="303"/>
      <c r="J388" s="302">
        <v>1.8650003583411663</v>
      </c>
      <c r="K388" s="302">
        <v>0.39468866711827344</v>
      </c>
      <c r="L388" s="302">
        <f t="shared" si="129"/>
        <v>2.2596890254594397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0.43264706950798371</v>
      </c>
      <c r="C389" s="302">
        <v>0.38350544871205283</v>
      </c>
      <c r="D389" s="302">
        <f t="shared" si="127"/>
        <v>0.81615251822003654</v>
      </c>
      <c r="E389" s="303"/>
      <c r="F389" s="302">
        <v>0.35600753980543764</v>
      </c>
      <c r="G389" s="302">
        <v>0.35387111409131511</v>
      </c>
      <c r="H389" s="302">
        <f t="shared" si="128"/>
        <v>0.70987865389675275</v>
      </c>
      <c r="I389" s="303"/>
      <c r="J389" s="302">
        <v>0.22877068535283235</v>
      </c>
      <c r="K389" s="302">
        <v>0.42810244926310009</v>
      </c>
      <c r="L389" s="302">
        <f t="shared" si="129"/>
        <v>0.65687313461593244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9.4503782532976061E-2</v>
      </c>
      <c r="C390" s="302">
        <v>0.37483897562815494</v>
      </c>
      <c r="D390" s="302">
        <f t="shared" si="127"/>
        <v>0.46934275816113102</v>
      </c>
      <c r="E390" s="303"/>
      <c r="F390" s="302">
        <v>8.0224046098710033E-2</v>
      </c>
      <c r="G390" s="302">
        <v>0.24477977777194745</v>
      </c>
      <c r="H390" s="302">
        <f t="shared" si="128"/>
        <v>0.32500382387065752</v>
      </c>
      <c r="I390" s="303"/>
      <c r="J390" s="302">
        <v>6.6570438845558758E-2</v>
      </c>
      <c r="K390" s="302">
        <v>0.12128480307929514</v>
      </c>
      <c r="L390" s="302">
        <f t="shared" si="129"/>
        <v>0.18785524192485389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0.79601872301089049</v>
      </c>
      <c r="C391" s="302">
        <v>0.99490067086857292</v>
      </c>
      <c r="D391" s="302">
        <f t="shared" si="127"/>
        <v>1.7909193938794634</v>
      </c>
      <c r="E391" s="303"/>
      <c r="F391" s="302">
        <v>0.51992463310586545</v>
      </c>
      <c r="G391" s="302">
        <v>0.78177949319516327</v>
      </c>
      <c r="H391" s="302">
        <f t="shared" si="128"/>
        <v>1.3017041263010287</v>
      </c>
      <c r="I391" s="303"/>
      <c r="J391" s="302">
        <v>0.33529965883148111</v>
      </c>
      <c r="K391" s="302">
        <v>0.6013948143887865</v>
      </c>
      <c r="L391" s="302">
        <f t="shared" si="129"/>
        <v>0.93669447322026755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9.6681619259530507</v>
      </c>
      <c r="C393" s="311">
        <f t="shared" ref="C393:D393" si="130">SUM(C383:C391)</f>
        <v>7.5228380740469616</v>
      </c>
      <c r="D393" s="311">
        <f t="shared" si="130"/>
        <v>17.191000000000013</v>
      </c>
      <c r="E393" s="311"/>
      <c r="F393" s="311">
        <f t="shared" ref="F393:H393" si="131">SUM(F383:F391)</f>
        <v>8.9454841721434359</v>
      </c>
      <c r="G393" s="311">
        <f t="shared" si="131"/>
        <v>4.4495158278565583</v>
      </c>
      <c r="H393" s="311">
        <f t="shared" si="131"/>
        <v>13.394999999999996</v>
      </c>
      <c r="I393" s="311"/>
      <c r="J393" s="311">
        <f t="shared" ref="J393:L393" si="132">SUM(J383:J391)</f>
        <v>7.6222263627239109</v>
      </c>
      <c r="K393" s="311">
        <f t="shared" si="132"/>
        <v>4.157773637276085</v>
      </c>
      <c r="L393" s="311">
        <f t="shared" si="132"/>
        <v>11.779999999999998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North of Tyne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20.44390217703409</v>
      </c>
      <c r="C9" s="249">
        <f t="shared" ref="C9:D9" si="0">SUM(C26,C43,C60,C77,C94,C111,C128,C145,C162,C179,C196,C213,C230,C247,C264,C281,C298,C315,C332,C349,C366,C383)</f>
        <v>2.9281978269029829</v>
      </c>
      <c r="D9" s="249">
        <f t="shared" si="0"/>
        <v>7.3736091338352265</v>
      </c>
      <c r="E9" s="249">
        <f>SUM(B9:D9)</f>
        <v>30.745709137772302</v>
      </c>
      <c r="F9" s="238"/>
      <c r="G9" s="249">
        <f>SUM(G26,G43,G60,G77,G94,G111,G128,G145,G162,G179,G196,G213,G230,G247,G264,G281,G298,G315,G332,G349,G366,G383)</f>
        <v>24.293930062417807</v>
      </c>
      <c r="H9" s="249">
        <f t="shared" ref="H9:I9" si="1">SUM(H26,H43,H60,H77,H94,H111,H128,H145,H162,H179,H196,H213,H230,H247,H264,H281,H298,H315,H332,H349,H366,H383)</f>
        <v>4.3517641366450563</v>
      </c>
      <c r="I9" s="249">
        <f t="shared" si="1"/>
        <v>7.0716122960288743</v>
      </c>
      <c r="J9" s="249">
        <f>SUM(G9:I9)</f>
        <v>35.717306495091734</v>
      </c>
      <c r="K9" s="238"/>
      <c r="L9" s="249">
        <f>SUM(L26,L43,L60,L77,L94,L111,L128,L145,L162,L179,L196,L213,L230,L247,L264,L281,L298,L315,L332,L349,L366,L383)</f>
        <v>25.723786364632669</v>
      </c>
      <c r="M9" s="249">
        <f t="shared" ref="M9:N9" si="2">SUM(M26,M43,M60,M77,M94,M111,M128,M145,M162,M179,M196,M213,M230,M247,M264,M281,M298,M315,M332,M349,M366,M383)</f>
        <v>5.486426678948038</v>
      </c>
      <c r="N9" s="249">
        <f t="shared" si="2"/>
        <v>7.6421214660859667</v>
      </c>
      <c r="O9" s="249">
        <f>SUM(L9:N9)</f>
        <v>38.852334509666676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57.996539020733756</v>
      </c>
      <c r="C10" s="249">
        <f t="shared" si="3"/>
        <v>15.243132349645697</v>
      </c>
      <c r="D10" s="249">
        <f t="shared" si="3"/>
        <v>8.2001007222693136</v>
      </c>
      <c r="E10" s="249">
        <f t="shared" ref="E10:E17" si="4">SUM(B10:D10)</f>
        <v>81.439772092648766</v>
      </c>
      <c r="F10" s="238"/>
      <c r="G10" s="249">
        <f t="shared" ref="G10:I10" si="5">SUM(G27,G44,G61,G78,G95,G112,G129,G146,G163,G180,G197,G214,G231,G248,G265,G282,G299,G316,G333,G350,G367,G384)</f>
        <v>66.707295658403126</v>
      </c>
      <c r="H10" s="249">
        <f t="shared" si="5"/>
        <v>19.375426280662243</v>
      </c>
      <c r="I10" s="249">
        <f t="shared" si="5"/>
        <v>6.8194242237431464</v>
      </c>
      <c r="J10" s="249">
        <f t="shared" ref="J10:J17" si="6">SUM(G10:I10)</f>
        <v>92.902146162808506</v>
      </c>
      <c r="K10" s="238"/>
      <c r="L10" s="249">
        <f t="shared" ref="L10:N10" si="7">SUM(L27,L44,L61,L78,L95,L112,L129,L146,L163,L180,L197,L214,L231,L248,L265,L282,L299,L316,L333,L350,L367,L384)</f>
        <v>81.153482631408551</v>
      </c>
      <c r="M10" s="249">
        <f t="shared" si="7"/>
        <v>23.715139502288181</v>
      </c>
      <c r="N10" s="249">
        <f t="shared" si="7"/>
        <v>6.4263680105335963</v>
      </c>
      <c r="O10" s="249">
        <f t="shared" ref="O10:O17" si="8">SUM(L10:N10)</f>
        <v>111.29499014423033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30.092249868041616</v>
      </c>
      <c r="C11" s="249">
        <f t="shared" si="3"/>
        <v>8.9021146719117166</v>
      </c>
      <c r="D11" s="249">
        <f t="shared" si="3"/>
        <v>6.6421104573155505</v>
      </c>
      <c r="E11" s="249">
        <f t="shared" si="4"/>
        <v>45.636474997268884</v>
      </c>
      <c r="F11" s="238"/>
      <c r="G11" s="249">
        <f t="shared" ref="G11:I11" si="9">SUM(G28,G45,G62,G79,G96,G113,G130,G147,G164,G181,G198,G215,G232,G249,G266,G283,G300,G317,G334,G351,G368,G385)</f>
        <v>33.84908381339585</v>
      </c>
      <c r="H11" s="249">
        <f t="shared" si="9"/>
        <v>10.651607397530032</v>
      </c>
      <c r="I11" s="249">
        <f t="shared" si="9"/>
        <v>5.6526356599455347</v>
      </c>
      <c r="J11" s="249">
        <f t="shared" si="6"/>
        <v>50.15332687087141</v>
      </c>
      <c r="K11" s="238"/>
      <c r="L11" s="249">
        <f t="shared" ref="L11:N11" si="10">SUM(L28,L45,L62,L79,L96,L113,L130,L147,L164,L181,L198,L215,L232,L249,L266,L283,L300,L317,L334,L351,L368,L385)</f>
        <v>40.618781236909953</v>
      </c>
      <c r="M11" s="249">
        <f t="shared" si="10"/>
        <v>14.500425955912478</v>
      </c>
      <c r="N11" s="249">
        <f t="shared" si="10"/>
        <v>5.7519209463385463</v>
      </c>
      <c r="O11" s="249">
        <f t="shared" si="8"/>
        <v>60.871128139160973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28.358919492700494</v>
      </c>
      <c r="C12" s="249">
        <f t="shared" si="3"/>
        <v>19.191641889335159</v>
      </c>
      <c r="D12" s="249">
        <f t="shared" si="3"/>
        <v>2.2093851054576126</v>
      </c>
      <c r="E12" s="249">
        <f t="shared" si="4"/>
        <v>49.759946487493266</v>
      </c>
      <c r="F12" s="238"/>
      <c r="G12" s="249">
        <f t="shared" ref="G12:I12" si="11">SUM(G29,G46,G63,G80,G97,G114,G131,G148,G165,G182,G199,G216,G233,G250,G267,G284,G301,G318,G335,G352,G369,G386)</f>
        <v>27.215646855047883</v>
      </c>
      <c r="H12" s="249">
        <f t="shared" si="11"/>
        <v>18.472846341752501</v>
      </c>
      <c r="I12" s="249">
        <f t="shared" si="11"/>
        <v>1.7038960307888158</v>
      </c>
      <c r="J12" s="249">
        <f t="shared" si="6"/>
        <v>47.392389227589199</v>
      </c>
      <c r="K12" s="238"/>
      <c r="L12" s="249">
        <f t="shared" ref="L12:N12" si="12">SUM(L29,L46,L63,L80,L97,L114,L131,L148,L165,L182,L199,L216,L233,L250,L267,L284,L301,L318,L335,L352,L369,L386)</f>
        <v>28.151570715557884</v>
      </c>
      <c r="M12" s="249">
        <f t="shared" si="12"/>
        <v>16.817413360531809</v>
      </c>
      <c r="N12" s="249">
        <f t="shared" si="12"/>
        <v>2.1530764965322478</v>
      </c>
      <c r="O12" s="249">
        <f t="shared" si="8"/>
        <v>47.122060572621947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27.464397530397868</v>
      </c>
      <c r="C13" s="249">
        <f t="shared" si="3"/>
        <v>3.9269999317982478</v>
      </c>
      <c r="D13" s="249">
        <f t="shared" si="3"/>
        <v>10.758455123273601</v>
      </c>
      <c r="E13" s="249">
        <f t="shared" si="4"/>
        <v>42.149852585469716</v>
      </c>
      <c r="F13" s="238"/>
      <c r="G13" s="249">
        <f t="shared" ref="G13:I13" si="13">SUM(G30,G47,G64,G81,G98,G115,G132,G149,G166,G183,G200,G217,G234,G251,G268,G285,G302,G319,G336,G353,G370,G387)</f>
        <v>22.557350441802797</v>
      </c>
      <c r="H13" s="249">
        <f t="shared" si="13"/>
        <v>3.3715421956142086</v>
      </c>
      <c r="I13" s="249">
        <f t="shared" si="13"/>
        <v>9.9215780011311523</v>
      </c>
      <c r="J13" s="249">
        <f t="shared" si="6"/>
        <v>35.85047063854816</v>
      </c>
      <c r="K13" s="238"/>
      <c r="L13" s="249">
        <f t="shared" ref="L13:N13" si="14">SUM(L30,L47,L64,L81,L98,L115,L132,L149,L166,L183,L200,L217,L234,L251,L268,L285,L302,L319,L336,L353,L370,L387)</f>
        <v>18.911621427553271</v>
      </c>
      <c r="M13" s="249">
        <f t="shared" si="14"/>
        <v>4.2013390298471531</v>
      </c>
      <c r="N13" s="249">
        <f t="shared" si="14"/>
        <v>10.46692322993661</v>
      </c>
      <c r="O13" s="249">
        <f t="shared" si="8"/>
        <v>33.579883687337038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20.583581658350926</v>
      </c>
      <c r="C14" s="249">
        <f t="shared" si="3"/>
        <v>17.455923598895961</v>
      </c>
      <c r="D14" s="249">
        <f t="shared" si="3"/>
        <v>3.776867842611686</v>
      </c>
      <c r="E14" s="249">
        <f t="shared" si="4"/>
        <v>41.816373099858573</v>
      </c>
      <c r="F14" s="238"/>
      <c r="G14" s="249">
        <f t="shared" ref="G14:I14" si="15">SUM(G31,G48,G65,G82,G99,G116,G133,G150,G167,G184,G201,G218,G235,G252,G269,G286,G303,G320,G337,G354,G371,G388)</f>
        <v>19.975332336900266</v>
      </c>
      <c r="H14" s="249">
        <f t="shared" si="15"/>
        <v>17.883726541885537</v>
      </c>
      <c r="I14" s="249">
        <f t="shared" si="15"/>
        <v>3.8763069234059313</v>
      </c>
      <c r="J14" s="249">
        <f t="shared" si="6"/>
        <v>41.735365802191737</v>
      </c>
      <c r="K14" s="238"/>
      <c r="L14" s="249">
        <f t="shared" ref="L14:N14" si="16">SUM(L31,L48,L65,L82,L99,L116,L133,L150,L167,L184,L201,L218,L235,L252,L269,L286,L303,L320,L337,L354,L371,L388)</f>
        <v>21.552259153375061</v>
      </c>
      <c r="M14" s="249">
        <f t="shared" si="16"/>
        <v>17.554554761375918</v>
      </c>
      <c r="N14" s="249">
        <f t="shared" si="16"/>
        <v>4.4114493466421187</v>
      </c>
      <c r="O14" s="249">
        <f t="shared" si="8"/>
        <v>43.518263261393102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16.809045238805229</v>
      </c>
      <c r="C15" s="249">
        <f t="shared" si="3"/>
        <v>25.615284256403495</v>
      </c>
      <c r="D15" s="249">
        <f t="shared" si="3"/>
        <v>3.14087178205263</v>
      </c>
      <c r="E15" s="249">
        <f t="shared" si="4"/>
        <v>45.565201277261352</v>
      </c>
      <c r="F15" s="238"/>
      <c r="G15" s="249">
        <f t="shared" ref="G15:I15" si="17">SUM(G32,G49,G66,G83,G100,G117,G134,G151,G168,G185,G202,G219,G236,G253,G270,G287,G304,G321,G338,G355,G372,G389)</f>
        <v>16.340859736737372</v>
      </c>
      <c r="H15" s="249">
        <f t="shared" si="17"/>
        <v>25.177592994133136</v>
      </c>
      <c r="I15" s="249">
        <f t="shared" si="17"/>
        <v>1.8652687873153391</v>
      </c>
      <c r="J15" s="249">
        <f t="shared" si="6"/>
        <v>43.383721518185844</v>
      </c>
      <c r="K15" s="238"/>
      <c r="L15" s="249">
        <f t="shared" ref="L15:N15" si="18">SUM(L32,L49,L66,L83,L100,L117,L134,L151,L168,L185,L202,L219,L236,L253,L270,L287,L304,L321,L338,L355,L372,L389)</f>
        <v>17.578552505558868</v>
      </c>
      <c r="M15" s="249">
        <f t="shared" si="18"/>
        <v>27.185555766238007</v>
      </c>
      <c r="N15" s="249">
        <f t="shared" si="18"/>
        <v>1.4851806173213209</v>
      </c>
      <c r="O15" s="249">
        <f t="shared" si="8"/>
        <v>46.249288889118191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19.09091869046998</v>
      </c>
      <c r="C16" s="249">
        <f t="shared" si="3"/>
        <v>3.1781161337995401</v>
      </c>
      <c r="D16" s="249">
        <f t="shared" si="3"/>
        <v>2.8644802409506527</v>
      </c>
      <c r="E16" s="249">
        <f t="shared" si="4"/>
        <v>25.133515065220173</v>
      </c>
      <c r="F16" s="238"/>
      <c r="G16" s="249">
        <f t="shared" ref="G16:I16" si="19">SUM(G33,G50,G67,G84,G101,G118,G135,G152,G169,G186,G203,G220,G237,G254,G271,G288,G305,G322,G339,G356,G373,G390)</f>
        <v>16.233683562196802</v>
      </c>
      <c r="H16" s="249">
        <f t="shared" si="19"/>
        <v>3.4251971004341004</v>
      </c>
      <c r="I16" s="249">
        <f t="shared" si="19"/>
        <v>3.5202266083304394</v>
      </c>
      <c r="J16" s="249">
        <f t="shared" si="6"/>
        <v>23.179107270961342</v>
      </c>
      <c r="K16" s="238"/>
      <c r="L16" s="249">
        <f t="shared" ref="L16:N16" si="20">SUM(L33,L50,L67,L84,L101,L118,L135,L152,L169,L186,L203,L220,L237,L254,L271,L288,L305,L322,L339,L356,L373,L390)</f>
        <v>13.525908571614005</v>
      </c>
      <c r="M16" s="249">
        <f t="shared" si="20"/>
        <v>4.3944681828463112</v>
      </c>
      <c r="N16" s="249">
        <f t="shared" si="20"/>
        <v>4.1651889523124126</v>
      </c>
      <c r="O16" s="249">
        <f t="shared" si="8"/>
        <v>22.08556570677273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21.735868066159536</v>
      </c>
      <c r="C17" s="249">
        <f t="shared" si="3"/>
        <v>27.77065296829312</v>
      </c>
      <c r="D17" s="249">
        <f t="shared" si="3"/>
        <v>3.6566342225544419</v>
      </c>
      <c r="E17" s="249">
        <f t="shared" si="4"/>
        <v>53.163155257007105</v>
      </c>
      <c r="F17" s="238"/>
      <c r="G17" s="249">
        <f t="shared" ref="G17:I17" si="21">SUM(G34,G51,G68,G85,G102,G119,G136,G153,G170,G187,G204,G221,G238,G255,G272,G289,G306,G323,G340,G357,G374,G391)</f>
        <v>20.561364650420678</v>
      </c>
      <c r="H17" s="249">
        <f t="shared" si="21"/>
        <v>25.930974659783381</v>
      </c>
      <c r="I17" s="249">
        <f t="shared" si="21"/>
        <v>2.7118267035481187</v>
      </c>
      <c r="J17" s="249">
        <f t="shared" si="6"/>
        <v>49.204166013752179</v>
      </c>
      <c r="K17" s="238"/>
      <c r="L17" s="249">
        <f t="shared" ref="L17:N17" si="22">SUM(L34,L51,L68,L85,L102,L119,L136,L153,L170,L187,L204,L221,L238,L255,L272,L289,L306,L323,L340,L357,L374,L391)</f>
        <v>23.431177489347725</v>
      </c>
      <c r="M17" s="249">
        <f t="shared" si="22"/>
        <v>23.443847078146884</v>
      </c>
      <c r="N17" s="249">
        <f t="shared" si="22"/>
        <v>3.9254605222045136</v>
      </c>
      <c r="O17" s="249">
        <f t="shared" si="8"/>
        <v>50.800485089699123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242.57542174269349</v>
      </c>
      <c r="C19" s="247">
        <f t="shared" ref="C19:O19" si="23">SUM(C9:C17)</f>
        <v>124.21206362698592</v>
      </c>
      <c r="D19" s="247">
        <f t="shared" si="23"/>
        <v>48.622514630320715</v>
      </c>
      <c r="E19" s="247">
        <f t="shared" si="23"/>
        <v>415.4100000000002</v>
      </c>
      <c r="F19" s="247"/>
      <c r="G19" s="247">
        <f t="shared" si="23"/>
        <v>247.73454711732256</v>
      </c>
      <c r="H19" s="247">
        <f t="shared" si="23"/>
        <v>128.6406776484402</v>
      </c>
      <c r="I19" s="247">
        <f t="shared" si="23"/>
        <v>43.142775234237348</v>
      </c>
      <c r="J19" s="247">
        <f t="shared" si="23"/>
        <v>419.51800000000014</v>
      </c>
      <c r="K19" s="247"/>
      <c r="L19" s="247">
        <f t="shared" si="23"/>
        <v>270.64714009595798</v>
      </c>
      <c r="M19" s="247">
        <f t="shared" si="23"/>
        <v>137.29917031613476</v>
      </c>
      <c r="N19" s="247">
        <f t="shared" si="23"/>
        <v>46.427689587907324</v>
      </c>
      <c r="O19" s="247">
        <f t="shared" si="23"/>
        <v>454.37400000000008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0.21376725422588627</v>
      </c>
      <c r="C26" s="302">
        <v>2.6176892090249808E-2</v>
      </c>
      <c r="D26" s="302">
        <v>2.5114873077029858E-2</v>
      </c>
      <c r="E26" s="302">
        <f>SUM(B26:D26)</f>
        <v>0.26505901939316595</v>
      </c>
      <c r="F26" s="303"/>
      <c r="G26" s="302">
        <v>0.10287469108524058</v>
      </c>
      <c r="H26" s="302">
        <v>2.5669985581007414E-3</v>
      </c>
      <c r="I26" s="302">
        <v>5.7144421252421654E-2</v>
      </c>
      <c r="J26" s="302">
        <f>SUM(G26:I26)</f>
        <v>0.16258611089576297</v>
      </c>
      <c r="K26" s="303"/>
      <c r="L26" s="302">
        <v>0.16384796574636207</v>
      </c>
      <c r="M26" s="302">
        <v>1.8326041439352474E-3</v>
      </c>
      <c r="N26" s="302">
        <v>4.8786909891279949E-2</v>
      </c>
      <c r="O26" s="302">
        <f>SUM(L26:N26)</f>
        <v>0.21446747978157726</v>
      </c>
    </row>
    <row r="27" spans="1:15" s="236" customFormat="1" x14ac:dyDescent="0.2">
      <c r="A27" s="237" t="str">
        <f>name!E$5</f>
        <v>Professional occupations</v>
      </c>
      <c r="B27" s="302">
        <v>7.6279456191531522E-2</v>
      </c>
      <c r="C27" s="302">
        <v>2.4978063578550952E-2</v>
      </c>
      <c r="D27" s="302">
        <v>8.3392433835933269E-3</v>
      </c>
      <c r="E27" s="302">
        <f t="shared" ref="E27:E34" si="24">SUM(B27:D27)</f>
        <v>0.10959676315367581</v>
      </c>
      <c r="F27" s="303"/>
      <c r="G27" s="302">
        <v>4.6025893087711017E-2</v>
      </c>
      <c r="H27" s="302">
        <v>3.2846061406683683E-3</v>
      </c>
      <c r="I27" s="302">
        <v>1.4363283444069791E-2</v>
      </c>
      <c r="J27" s="302">
        <f t="shared" ref="J27:J34" si="25">SUM(G27:I27)</f>
        <v>6.3673782672449178E-2</v>
      </c>
      <c r="K27" s="303"/>
      <c r="L27" s="302">
        <v>6.5331388718997629E-2</v>
      </c>
      <c r="M27" s="302">
        <v>3.4100078260848416E-3</v>
      </c>
      <c r="N27" s="302">
        <v>2.2071735122299457E-2</v>
      </c>
      <c r="O27" s="302">
        <f t="shared" ref="O27:O34" si="26">SUM(L27:N27)</f>
        <v>9.0813131667381933E-2</v>
      </c>
    </row>
    <row r="28" spans="1:15" s="236" customFormat="1" x14ac:dyDescent="0.2">
      <c r="A28" s="237" t="str">
        <f>name!E$6</f>
        <v>Associate professional occupations</v>
      </c>
      <c r="B28" s="302">
        <v>4.9657304419182056E-2</v>
      </c>
      <c r="C28" s="302">
        <v>2.2759514945724063E-2</v>
      </c>
      <c r="D28" s="302">
        <v>5.789683946369811E-3</v>
      </c>
      <c r="E28" s="302">
        <f t="shared" si="24"/>
        <v>7.8206503311275932E-2</v>
      </c>
      <c r="F28" s="303"/>
      <c r="G28" s="302">
        <v>2.7580215239815603E-2</v>
      </c>
      <c r="H28" s="302">
        <v>2.8939710254005692E-3</v>
      </c>
      <c r="I28" s="302">
        <v>1.0071278106275042E-2</v>
      </c>
      <c r="J28" s="302">
        <f t="shared" si="25"/>
        <v>4.0545464371491216E-2</v>
      </c>
      <c r="K28" s="303"/>
      <c r="L28" s="302">
        <v>2.5995380347248465E-2</v>
      </c>
      <c r="M28" s="302">
        <v>2.0559133565201558E-3</v>
      </c>
      <c r="N28" s="302">
        <v>1.6404717719487774E-2</v>
      </c>
      <c r="O28" s="302">
        <f t="shared" si="26"/>
        <v>4.4456011423256392E-2</v>
      </c>
    </row>
    <row r="29" spans="1:15" s="236" customFormat="1" x14ac:dyDescent="0.2">
      <c r="A29" s="237" t="str">
        <f>name!E$7</f>
        <v>Administrative and secretarial occupations</v>
      </c>
      <c r="B29" s="302">
        <v>2.8494688807470466E-2</v>
      </c>
      <c r="C29" s="302">
        <v>5.1380638979037774E-2</v>
      </c>
      <c r="D29" s="302">
        <v>1.7032144633519941E-3</v>
      </c>
      <c r="E29" s="302">
        <f t="shared" si="24"/>
        <v>8.1578542249860234E-2</v>
      </c>
      <c r="F29" s="303"/>
      <c r="G29" s="302">
        <v>1.8723504758558024E-2</v>
      </c>
      <c r="H29" s="302">
        <v>8.3149622562247883E-3</v>
      </c>
      <c r="I29" s="302">
        <v>1.4514981626215884E-2</v>
      </c>
      <c r="J29" s="302">
        <f t="shared" si="25"/>
        <v>4.1553448640998691E-2</v>
      </c>
      <c r="K29" s="303"/>
      <c r="L29" s="302">
        <v>2.2317488587177855E-2</v>
      </c>
      <c r="M29" s="302">
        <v>3.7708171687450579E-3</v>
      </c>
      <c r="N29" s="302">
        <v>8.2687036775159987E-3</v>
      </c>
      <c r="O29" s="302">
        <f t="shared" si="26"/>
        <v>3.4357009433438911E-2</v>
      </c>
    </row>
    <row r="30" spans="1:15" s="236" customFormat="1" x14ac:dyDescent="0.2">
      <c r="A30" s="237" t="str">
        <f>name!E$8</f>
        <v>Skilled trades occupations</v>
      </c>
      <c r="B30" s="302">
        <v>1.070850889526455</v>
      </c>
      <c r="C30" s="302">
        <v>0.13583195624074232</v>
      </c>
      <c r="D30" s="302">
        <v>1.2776276075846911</v>
      </c>
      <c r="E30" s="302">
        <f t="shared" si="24"/>
        <v>2.4843104533518883</v>
      </c>
      <c r="F30" s="303"/>
      <c r="G30" s="302">
        <v>0.43790503655830354</v>
      </c>
      <c r="H30" s="302">
        <v>5.2020976442228245E-3</v>
      </c>
      <c r="I30" s="302">
        <v>1.6476536756979012</v>
      </c>
      <c r="J30" s="302">
        <f>SUM(G30:I30)</f>
        <v>2.0907608099004276</v>
      </c>
      <c r="K30" s="303"/>
      <c r="L30" s="302">
        <v>0.5481879108108878</v>
      </c>
      <c r="M30" s="302">
        <v>4.6930724161438134E-3</v>
      </c>
      <c r="N30" s="302">
        <v>1.5376377250491586</v>
      </c>
      <c r="O30" s="302">
        <f t="shared" si="26"/>
        <v>2.09051870827619</v>
      </c>
    </row>
    <row r="31" spans="1:15" s="236" customFormat="1" x14ac:dyDescent="0.2">
      <c r="A31" s="237" t="str">
        <f>name!E$9</f>
        <v>Caring, leisure and other service occupations</v>
      </c>
      <c r="B31" s="302">
        <v>3.778601399300454E-2</v>
      </c>
      <c r="C31" s="302">
        <v>1.5337815708414287E-2</v>
      </c>
      <c r="D31" s="302">
        <v>1.9843121186702152E-2</v>
      </c>
      <c r="E31" s="302">
        <f t="shared" si="24"/>
        <v>7.2966950888120968E-2</v>
      </c>
      <c r="F31" s="303"/>
      <c r="G31" s="302">
        <v>2.3274916713748661E-2</v>
      </c>
      <c r="H31" s="302">
        <v>4.602971092894227E-3</v>
      </c>
      <c r="I31" s="302">
        <v>2.4862613928552237E-2</v>
      </c>
      <c r="J31" s="302">
        <f t="shared" si="25"/>
        <v>5.2740501735195122E-2</v>
      </c>
      <c r="K31" s="303"/>
      <c r="L31" s="302">
        <v>2.0599169721374825E-2</v>
      </c>
      <c r="M31" s="302">
        <v>1.942586030452078E-3</v>
      </c>
      <c r="N31" s="302">
        <v>3.1540841757778312E-2</v>
      </c>
      <c r="O31" s="302">
        <f t="shared" si="26"/>
        <v>5.4082597509605215E-2</v>
      </c>
    </row>
    <row r="32" spans="1:15" s="236" customFormat="1" x14ac:dyDescent="0.2">
      <c r="A32" s="237" t="str">
        <f>name!E$10</f>
        <v>Sales and customer service occupations</v>
      </c>
      <c r="B32" s="302">
        <v>2.99885015199397E-2</v>
      </c>
      <c r="C32" s="302">
        <v>2.7794275982449278E-2</v>
      </c>
      <c r="D32" s="302">
        <v>8.402858786389758E-3</v>
      </c>
      <c r="E32" s="302">
        <f t="shared" si="24"/>
        <v>6.6185636288778743E-2</v>
      </c>
      <c r="F32" s="303"/>
      <c r="G32" s="302">
        <v>1.3983082364379113E-2</v>
      </c>
      <c r="H32" s="302">
        <v>3.013694693694269E-3</v>
      </c>
      <c r="I32" s="302">
        <v>1.355309778838314E-2</v>
      </c>
      <c r="J32" s="302">
        <f t="shared" si="25"/>
        <v>3.0549874846456521E-2</v>
      </c>
      <c r="K32" s="303"/>
      <c r="L32" s="302">
        <v>1.9938890957214132E-2</v>
      </c>
      <c r="M32" s="302">
        <v>1.7910924307744365E-3</v>
      </c>
      <c r="N32" s="302">
        <v>8.5598387565861203E-3</v>
      </c>
      <c r="O32" s="302">
        <f t="shared" si="26"/>
        <v>3.028982214457469E-2</v>
      </c>
    </row>
    <row r="33" spans="1:15" s="236" customFormat="1" x14ac:dyDescent="0.2">
      <c r="A33" s="237" t="str">
        <f>name!E$11</f>
        <v>Process, plant and machine operatives</v>
      </c>
      <c r="B33" s="302">
        <v>5.9148201073702521E-2</v>
      </c>
      <c r="C33" s="302">
        <v>4.9551496987002897E-2</v>
      </c>
      <c r="D33" s="302">
        <v>1.5135278151344498E-2</v>
      </c>
      <c r="E33" s="302">
        <f t="shared" si="24"/>
        <v>0.12383497621204992</v>
      </c>
      <c r="F33" s="303"/>
      <c r="G33" s="302">
        <v>2.0419825360090918E-2</v>
      </c>
      <c r="H33" s="302">
        <v>2.1947468800600188E-3</v>
      </c>
      <c r="I33" s="302">
        <v>1.5722017103527705E-2</v>
      </c>
      <c r="J33" s="302">
        <f t="shared" si="25"/>
        <v>3.8336589343678645E-2</v>
      </c>
      <c r="K33" s="303"/>
      <c r="L33" s="302">
        <v>5.6624838647879282E-3</v>
      </c>
      <c r="M33" s="302">
        <v>3.134545214258514E-3</v>
      </c>
      <c r="N33" s="302">
        <v>4.4210734536740633E-2</v>
      </c>
      <c r="O33" s="302">
        <f t="shared" si="26"/>
        <v>5.3007763615787074E-2</v>
      </c>
    </row>
    <row r="34" spans="1:15" s="236" customFormat="1" x14ac:dyDescent="0.2">
      <c r="A34" s="237" t="str">
        <f>name!E$12</f>
        <v>Elementary occupations</v>
      </c>
      <c r="B34" s="302">
        <v>0.15732003455025512</v>
      </c>
      <c r="C34" s="302">
        <v>8.6570146757590838E-2</v>
      </c>
      <c r="D34" s="302">
        <v>0.13437097384333471</v>
      </c>
      <c r="E34" s="302">
        <f t="shared" si="24"/>
        <v>0.37826115515118064</v>
      </c>
      <c r="F34" s="303"/>
      <c r="G34" s="302">
        <v>5.8357395476777894E-2</v>
      </c>
      <c r="H34" s="302">
        <v>1.1003001792153565E-2</v>
      </c>
      <c r="I34" s="302">
        <v>0.10889302032461162</v>
      </c>
      <c r="J34" s="302">
        <f t="shared" si="25"/>
        <v>0.17825341759354307</v>
      </c>
      <c r="K34" s="303"/>
      <c r="L34" s="302">
        <v>1.5403804020798606E-2</v>
      </c>
      <c r="M34" s="302">
        <v>2.0990051070169515E-2</v>
      </c>
      <c r="N34" s="302">
        <v>0.2266136210572226</v>
      </c>
      <c r="O34" s="302">
        <f t="shared" si="26"/>
        <v>0.26300747614819076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1.7232923443074273</v>
      </c>
      <c r="C36" s="311">
        <f t="shared" ref="C36:O36" si="27">SUM(C26:C34)</f>
        <v>0.4403808012697622</v>
      </c>
      <c r="D36" s="311">
        <f t="shared" si="27"/>
        <v>1.4963268544228072</v>
      </c>
      <c r="E36" s="311">
        <f t="shared" si="27"/>
        <v>3.6599999999999961</v>
      </c>
      <c r="F36" s="311"/>
      <c r="G36" s="311">
        <f t="shared" si="27"/>
        <v>0.74914456064462531</v>
      </c>
      <c r="H36" s="311">
        <f t="shared" si="27"/>
        <v>4.3077050083419374E-2</v>
      </c>
      <c r="I36" s="311">
        <f t="shared" si="27"/>
        <v>1.9067783892719583</v>
      </c>
      <c r="J36" s="311">
        <f t="shared" si="27"/>
        <v>2.6990000000000025</v>
      </c>
      <c r="K36" s="311"/>
      <c r="L36" s="311">
        <f t="shared" si="27"/>
        <v>0.88728448277484939</v>
      </c>
      <c r="M36" s="311">
        <f t="shared" si="27"/>
        <v>4.3620689657083656E-2</v>
      </c>
      <c r="N36" s="311">
        <f t="shared" si="27"/>
        <v>1.9440948275680694</v>
      </c>
      <c r="O36" s="311">
        <f t="shared" si="27"/>
        <v>2.8750000000000022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3.8259974507114887E-2</v>
      </c>
      <c r="C43" s="302">
        <v>1.8336309920680713E-4</v>
      </c>
      <c r="D43" s="302">
        <v>3.8404634072514783E-5</v>
      </c>
      <c r="E43" s="302">
        <f>SUM(B43:D43)</f>
        <v>3.8481742240394211E-2</v>
      </c>
      <c r="F43" s="303"/>
      <c r="G43" s="302">
        <v>3.9824729502495021E-2</v>
      </c>
      <c r="H43" s="302">
        <v>2.077543512510232E-3</v>
      </c>
      <c r="I43" s="302">
        <v>0</v>
      </c>
      <c r="J43" s="302">
        <f>SUM(G43:I43)</f>
        <v>4.1902273015005251E-2</v>
      </c>
      <c r="K43" s="303"/>
      <c r="L43" s="302">
        <v>3.6102097887080978E-2</v>
      </c>
      <c r="M43" s="302">
        <v>1.6285643540445906E-3</v>
      </c>
      <c r="N43" s="302">
        <v>0</v>
      </c>
      <c r="O43" s="302">
        <f>SUM(L43:N43)</f>
        <v>3.7730662241125569E-2</v>
      </c>
    </row>
    <row r="44" spans="1:15" s="236" customFormat="1" x14ac:dyDescent="0.2">
      <c r="A44" s="237" t="str">
        <f>name!E$5</f>
        <v>Professional occupations</v>
      </c>
      <c r="B44" s="302">
        <v>5.12966786466902E-2</v>
      </c>
      <c r="C44" s="302">
        <v>6.8136010645311607E-4</v>
      </c>
      <c r="D44" s="302">
        <v>1.9867405415719477E-5</v>
      </c>
      <c r="E44" s="302">
        <f t="shared" ref="E44:E51" si="28">SUM(B44:D44)</f>
        <v>5.1997906158559037E-2</v>
      </c>
      <c r="F44" s="303"/>
      <c r="G44" s="302">
        <v>6.0476659943746174E-2</v>
      </c>
      <c r="H44" s="302">
        <v>4.8006277506809879E-3</v>
      </c>
      <c r="I44" s="302">
        <v>0</v>
      </c>
      <c r="J44" s="302">
        <f t="shared" ref="J44:J46" si="29">SUM(G44:I44)</f>
        <v>6.5277287694427158E-2</v>
      </c>
      <c r="K44" s="303"/>
      <c r="L44" s="302">
        <v>6.5885296616692957E-2</v>
      </c>
      <c r="M44" s="302">
        <v>4.5742847284427008E-3</v>
      </c>
      <c r="N44" s="302">
        <v>0</v>
      </c>
      <c r="O44" s="302">
        <f t="shared" ref="O44:O51" si="30">SUM(L44:N44)</f>
        <v>7.0459581345135663E-2</v>
      </c>
    </row>
    <row r="45" spans="1:15" s="236" customFormat="1" x14ac:dyDescent="0.2">
      <c r="A45" s="237" t="str">
        <f>name!E$6</f>
        <v>Associate professional occupations</v>
      </c>
      <c r="B45" s="302">
        <v>7.3856865600777616E-2</v>
      </c>
      <c r="C45" s="302">
        <v>4.9828784740895836E-4</v>
      </c>
      <c r="D45" s="302">
        <v>2.933999110518988E-5</v>
      </c>
      <c r="E45" s="302">
        <f t="shared" si="28"/>
        <v>7.4384493439291766E-2</v>
      </c>
      <c r="F45" s="303"/>
      <c r="G45" s="302">
        <v>7.8317513465830615E-2</v>
      </c>
      <c r="H45" s="302">
        <v>2.7950858527078177E-3</v>
      </c>
      <c r="I45" s="302">
        <v>0</v>
      </c>
      <c r="J45" s="302">
        <f t="shared" si="29"/>
        <v>8.1112599318538439E-2</v>
      </c>
      <c r="K45" s="303"/>
      <c r="L45" s="302">
        <v>5.8662301872569773E-2</v>
      </c>
      <c r="M45" s="302">
        <v>1.9938827916670325E-3</v>
      </c>
      <c r="N45" s="302">
        <v>0</v>
      </c>
      <c r="O45" s="302">
        <f t="shared" si="30"/>
        <v>6.0656184664236806E-2</v>
      </c>
    </row>
    <row r="46" spans="1:15" s="236" customFormat="1" x14ac:dyDescent="0.2">
      <c r="A46" s="237" t="str">
        <f>name!E$7</f>
        <v>Administrative and secretarial occupations</v>
      </c>
      <c r="B46" s="302">
        <v>1.8519980867729064E-2</v>
      </c>
      <c r="C46" s="302">
        <v>2.7402610967548063E-3</v>
      </c>
      <c r="D46" s="302">
        <v>7.3660698313091891E-5</v>
      </c>
      <c r="E46" s="302">
        <f t="shared" si="28"/>
        <v>2.1333902662796961E-2</v>
      </c>
      <c r="F46" s="303"/>
      <c r="G46" s="302">
        <v>2.9878082337262725E-2</v>
      </c>
      <c r="H46" s="302">
        <v>7.3149309008892554E-3</v>
      </c>
      <c r="I46" s="302">
        <v>0</v>
      </c>
      <c r="J46" s="302">
        <f t="shared" si="29"/>
        <v>3.7193013238151981E-2</v>
      </c>
      <c r="K46" s="303"/>
      <c r="L46" s="302">
        <v>1.1240886180311856E-2</v>
      </c>
      <c r="M46" s="302">
        <v>5.4767862161845147E-3</v>
      </c>
      <c r="N46" s="302">
        <v>0</v>
      </c>
      <c r="O46" s="302">
        <f t="shared" si="30"/>
        <v>1.671767239649637E-2</v>
      </c>
    </row>
    <row r="47" spans="1:15" s="236" customFormat="1" x14ac:dyDescent="0.2">
      <c r="A47" s="237" t="str">
        <f>name!E$8</f>
        <v>Skilled trades occupations</v>
      </c>
      <c r="B47" s="302">
        <v>0.11139042103915091</v>
      </c>
      <c r="C47" s="302">
        <v>4.1611012834390373E-4</v>
      </c>
      <c r="D47" s="302">
        <v>4.2115126970845068E-6</v>
      </c>
      <c r="E47" s="302">
        <f t="shared" si="28"/>
        <v>0.11181074268019189</v>
      </c>
      <c r="F47" s="303"/>
      <c r="G47" s="302">
        <v>7.8187966642985565E-2</v>
      </c>
      <c r="H47" s="302">
        <v>1.9453588467720632E-3</v>
      </c>
      <c r="I47" s="302">
        <v>0</v>
      </c>
      <c r="J47" s="302">
        <f>SUM(G47:I47)</f>
        <v>8.0133325489757629E-2</v>
      </c>
      <c r="K47" s="303"/>
      <c r="L47" s="302">
        <v>4.1415811347431102E-2</v>
      </c>
      <c r="M47" s="302">
        <v>3.143316469079587E-3</v>
      </c>
      <c r="N47" s="302">
        <v>0</v>
      </c>
      <c r="O47" s="302">
        <f t="shared" si="30"/>
        <v>4.4559127816510689E-2</v>
      </c>
    </row>
    <row r="48" spans="1:15" s="236" customFormat="1" x14ac:dyDescent="0.2">
      <c r="A48" s="237" t="str">
        <f>name!E$9</f>
        <v>Caring, leisure and other service occupations</v>
      </c>
      <c r="B48" s="302">
        <v>8.7216681167143137E-3</v>
      </c>
      <c r="C48" s="302">
        <v>1.0831538470128595E-3</v>
      </c>
      <c r="D48" s="302">
        <v>9.6757374900856899E-6</v>
      </c>
      <c r="E48" s="302">
        <f t="shared" si="28"/>
        <v>9.814497701217258E-3</v>
      </c>
      <c r="F48" s="303"/>
      <c r="G48" s="302">
        <v>8.9265296764136394E-3</v>
      </c>
      <c r="H48" s="302">
        <v>3.8636565188387988E-3</v>
      </c>
      <c r="I48" s="302">
        <v>0</v>
      </c>
      <c r="J48" s="302">
        <f t="shared" ref="J48:J51" si="31">SUM(G48:I48)</f>
        <v>1.2790186195252438E-2</v>
      </c>
      <c r="K48" s="303"/>
      <c r="L48" s="302">
        <v>7.9248082032843635E-3</v>
      </c>
      <c r="M48" s="302">
        <v>2.9161422195003762E-3</v>
      </c>
      <c r="N48" s="302">
        <v>0</v>
      </c>
      <c r="O48" s="302">
        <f t="shared" si="30"/>
        <v>1.084095042278474E-2</v>
      </c>
    </row>
    <row r="49" spans="1:15" s="236" customFormat="1" x14ac:dyDescent="0.2">
      <c r="A49" s="237" t="str">
        <f>name!E$10</f>
        <v>Sales and customer service occupations</v>
      </c>
      <c r="B49" s="302">
        <v>7.3821827454998504E-3</v>
      </c>
      <c r="C49" s="302">
        <v>2.1982387605605489E-3</v>
      </c>
      <c r="D49" s="302">
        <v>1.6074403032044311E-5</v>
      </c>
      <c r="E49" s="302">
        <f t="shared" si="28"/>
        <v>9.5964959090924437E-3</v>
      </c>
      <c r="F49" s="303"/>
      <c r="G49" s="302">
        <v>9.7570277106811092E-3</v>
      </c>
      <c r="H49" s="302">
        <v>6.5630192015511991E-3</v>
      </c>
      <c r="I49" s="302">
        <v>0</v>
      </c>
      <c r="J49" s="302">
        <f t="shared" si="31"/>
        <v>1.6320046912232308E-2</v>
      </c>
      <c r="K49" s="303"/>
      <c r="L49" s="302">
        <v>3.5769635816475126E-3</v>
      </c>
      <c r="M49" s="302">
        <v>4.7517286972651469E-3</v>
      </c>
      <c r="N49" s="302">
        <v>0</v>
      </c>
      <c r="O49" s="302">
        <f t="shared" si="30"/>
        <v>8.328692278912659E-3</v>
      </c>
    </row>
    <row r="50" spans="1:15" s="236" customFormat="1" x14ac:dyDescent="0.2">
      <c r="A50" s="237" t="str">
        <f>name!E$11</f>
        <v>Process, plant and machine operatives</v>
      </c>
      <c r="B50" s="302">
        <v>0.11631608431728907</v>
      </c>
      <c r="C50" s="302">
        <v>3.696575779178496E-4</v>
      </c>
      <c r="D50" s="302">
        <v>6.3121849532526033E-6</v>
      </c>
      <c r="E50" s="302">
        <f t="shared" si="28"/>
        <v>0.11669205408016017</v>
      </c>
      <c r="F50" s="303"/>
      <c r="G50" s="302">
        <v>8.8296319652875238E-2</v>
      </c>
      <c r="H50" s="302">
        <v>4.6027130374895397E-3</v>
      </c>
      <c r="I50" s="302">
        <v>0</v>
      </c>
      <c r="J50" s="302">
        <f t="shared" si="31"/>
        <v>9.2899032690364772E-2</v>
      </c>
      <c r="K50" s="303"/>
      <c r="L50" s="302">
        <v>7.1763625281192733E-2</v>
      </c>
      <c r="M50" s="302">
        <v>3.9409360885736284E-3</v>
      </c>
      <c r="N50" s="302">
        <v>0</v>
      </c>
      <c r="O50" s="302">
        <f t="shared" si="30"/>
        <v>7.570456136976636E-2</v>
      </c>
    </row>
    <row r="51" spans="1:15" s="236" customFormat="1" x14ac:dyDescent="0.2">
      <c r="A51" s="237" t="str">
        <f>name!E$12</f>
        <v>Elementary occupations</v>
      </c>
      <c r="B51" s="302">
        <v>1.0028999955384721E-2</v>
      </c>
      <c r="C51" s="302">
        <v>8.4700391718168339E-4</v>
      </c>
      <c r="D51" s="302">
        <v>1.2161255730109541E-5</v>
      </c>
      <c r="E51" s="302">
        <f t="shared" si="28"/>
        <v>1.0888165128296514E-2</v>
      </c>
      <c r="F51" s="303"/>
      <c r="G51" s="302">
        <v>7.8150164568997777E-3</v>
      </c>
      <c r="H51" s="302">
        <v>2.5572189893705035E-3</v>
      </c>
      <c r="I51" s="302">
        <v>0</v>
      </c>
      <c r="J51" s="302">
        <f t="shared" si="31"/>
        <v>1.0372235446270282E-2</v>
      </c>
      <c r="K51" s="303"/>
      <c r="L51" s="302">
        <v>6.4153334928547055E-3</v>
      </c>
      <c r="M51" s="302">
        <v>1.5872339721768958E-3</v>
      </c>
      <c r="N51" s="302">
        <v>0</v>
      </c>
      <c r="O51" s="302">
        <f t="shared" si="30"/>
        <v>8.0025674650316021E-3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0.43577285579635061</v>
      </c>
      <c r="C53" s="311">
        <f t="shared" ref="C53:E53" si="32">SUM(C43:C51)</f>
        <v>9.0174363808405329E-3</v>
      </c>
      <c r="D53" s="311">
        <f t="shared" si="32"/>
        <v>2.0970782280909265E-4</v>
      </c>
      <c r="E53" s="311">
        <f t="shared" si="32"/>
        <v>0.44500000000000028</v>
      </c>
      <c r="F53" s="311"/>
      <c r="G53" s="311">
        <f t="shared" ref="G53:J53" si="33">SUM(G43:G51)</f>
        <v>0.40147984538918996</v>
      </c>
      <c r="H53" s="311">
        <f t="shared" si="33"/>
        <v>3.6520154610810394E-2</v>
      </c>
      <c r="I53" s="311">
        <f t="shared" si="33"/>
        <v>0</v>
      </c>
      <c r="J53" s="311">
        <f t="shared" si="33"/>
        <v>0.43800000000000028</v>
      </c>
      <c r="K53" s="311"/>
      <c r="L53" s="311">
        <f t="shared" ref="L53:O53" si="34">SUM(L43:L51)</f>
        <v>0.30298712446306603</v>
      </c>
      <c r="M53" s="311">
        <f t="shared" si="34"/>
        <v>3.001287553693447E-2</v>
      </c>
      <c r="N53" s="311">
        <f t="shared" si="34"/>
        <v>0</v>
      </c>
      <c r="O53" s="311">
        <f t="shared" si="34"/>
        <v>0.33300000000000046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0.14320909001316362</v>
      </c>
      <c r="C60" s="302">
        <v>2.4572426258767592E-2</v>
      </c>
      <c r="D60" s="302">
        <v>5.8225375163165087E-3</v>
      </c>
      <c r="E60" s="302">
        <f>SUM(B60:D60)</f>
        <v>0.17360405378824773</v>
      </c>
      <c r="F60" s="303"/>
      <c r="G60" s="302">
        <v>0.19360126593982113</v>
      </c>
      <c r="H60" s="302">
        <v>3.0775436132203765E-2</v>
      </c>
      <c r="I60" s="302">
        <v>3.1363681203685225E-3</v>
      </c>
      <c r="J60" s="302">
        <f>SUM(G60:I60)</f>
        <v>0.22751307019239342</v>
      </c>
      <c r="K60" s="303"/>
      <c r="L60" s="302">
        <v>0.19164183237010915</v>
      </c>
      <c r="M60" s="302">
        <v>2.7342568151441201E-2</v>
      </c>
      <c r="N60" s="302">
        <v>1.1170951845060363E-3</v>
      </c>
      <c r="O60" s="302">
        <f>SUM(L60:N60)</f>
        <v>0.22010149570605639</v>
      </c>
    </row>
    <row r="61" spans="1:15" s="236" customFormat="1" x14ac:dyDescent="0.2">
      <c r="A61" s="237" t="str">
        <f>name!E$5</f>
        <v>Professional occupations</v>
      </c>
      <c r="B61" s="302">
        <v>0.14476898251634224</v>
      </c>
      <c r="C61" s="302">
        <v>2.2387070381574552E-2</v>
      </c>
      <c r="D61" s="302">
        <v>1.9235795364482458E-3</v>
      </c>
      <c r="E61" s="302">
        <f t="shared" ref="E61:E68" si="35">SUM(B61:D61)</f>
        <v>0.16907963243436505</v>
      </c>
      <c r="F61" s="303"/>
      <c r="G61" s="302">
        <v>0.21730901980853895</v>
      </c>
      <c r="H61" s="302">
        <v>1.6119575930673178E-2</v>
      </c>
      <c r="I61" s="302">
        <v>7.638269825819455E-4</v>
      </c>
      <c r="J61" s="302">
        <f t="shared" ref="J61:J63" si="36">SUM(G61:I61)</f>
        <v>0.23419242272179408</v>
      </c>
      <c r="K61" s="303"/>
      <c r="L61" s="302">
        <v>0.29358246581661174</v>
      </c>
      <c r="M61" s="302">
        <v>1.5747337020039217E-2</v>
      </c>
      <c r="N61" s="302">
        <v>3.6970748610815616E-4</v>
      </c>
      <c r="O61" s="302">
        <f t="shared" ref="O61:O68" si="37">SUM(L61:N61)</f>
        <v>0.30969951032275911</v>
      </c>
    </row>
    <row r="62" spans="1:15" s="236" customFormat="1" x14ac:dyDescent="0.2">
      <c r="A62" s="237" t="str">
        <f>name!E$6</f>
        <v>Associate professional occupations</v>
      </c>
      <c r="B62" s="302">
        <v>0.24877483260575439</v>
      </c>
      <c r="C62" s="302">
        <v>2.9391850023215656E-2</v>
      </c>
      <c r="D62" s="302">
        <v>3.0710251225351658E-3</v>
      </c>
      <c r="E62" s="302">
        <f t="shared" si="35"/>
        <v>0.28123770775150519</v>
      </c>
      <c r="F62" s="303"/>
      <c r="G62" s="302">
        <v>0.34710123637571938</v>
      </c>
      <c r="H62" s="302">
        <v>2.8076628342477834E-2</v>
      </c>
      <c r="I62" s="302">
        <v>1.1332876707379686E-3</v>
      </c>
      <c r="J62" s="302">
        <f t="shared" si="36"/>
        <v>0.37631115238893514</v>
      </c>
      <c r="K62" s="303"/>
      <c r="L62" s="302">
        <v>0.35869322504086204</v>
      </c>
      <c r="M62" s="302">
        <v>2.2263526369264368E-2</v>
      </c>
      <c r="N62" s="302">
        <v>3.972164940134779E-4</v>
      </c>
      <c r="O62" s="302">
        <f t="shared" si="37"/>
        <v>0.38135396790413989</v>
      </c>
    </row>
    <row r="63" spans="1:15" s="236" customFormat="1" x14ac:dyDescent="0.2">
      <c r="A63" s="237" t="str">
        <f>name!E$7</f>
        <v>Administrative and secretarial occupations</v>
      </c>
      <c r="B63" s="302">
        <v>0.16416563744895066</v>
      </c>
      <c r="C63" s="302">
        <v>7.3561693166074693E-2</v>
      </c>
      <c r="D63" s="302">
        <v>8.2458382906278017E-4</v>
      </c>
      <c r="E63" s="302">
        <f t="shared" si="35"/>
        <v>0.23855191444408813</v>
      </c>
      <c r="F63" s="303"/>
      <c r="G63" s="302">
        <v>0.2045706554333532</v>
      </c>
      <c r="H63" s="302">
        <v>7.3302363671692614E-2</v>
      </c>
      <c r="I63" s="302">
        <v>4.3648935094231647E-4</v>
      </c>
      <c r="J63" s="302">
        <f t="shared" si="36"/>
        <v>0.27830950845598812</v>
      </c>
      <c r="K63" s="303"/>
      <c r="L63" s="302">
        <v>0.22213253373867037</v>
      </c>
      <c r="M63" s="302">
        <v>5.4985150189824701E-2</v>
      </c>
      <c r="N63" s="302">
        <v>2.1106696887712619E-4</v>
      </c>
      <c r="O63" s="302">
        <f t="shared" si="37"/>
        <v>0.27732875089737219</v>
      </c>
    </row>
    <row r="64" spans="1:15" s="236" customFormat="1" x14ac:dyDescent="0.2">
      <c r="A64" s="237" t="str">
        <f>name!E$8</f>
        <v>Skilled trades occupations</v>
      </c>
      <c r="B64" s="302">
        <v>0.46086048708460364</v>
      </c>
      <c r="C64" s="302">
        <v>1.8257998750062208E-2</v>
      </c>
      <c r="D64" s="302">
        <v>1.2416395508800143E-2</v>
      </c>
      <c r="E64" s="302">
        <f t="shared" si="35"/>
        <v>0.49153488134346601</v>
      </c>
      <c r="F64" s="303"/>
      <c r="G64" s="302">
        <v>0.4168350680458493</v>
      </c>
      <c r="H64" s="302">
        <v>1.2986261970878109E-2</v>
      </c>
      <c r="I64" s="302">
        <v>2.5707016141275876E-3</v>
      </c>
      <c r="J64" s="302">
        <f>SUM(G64:I64)</f>
        <v>0.43239203163085499</v>
      </c>
      <c r="K64" s="303"/>
      <c r="L64" s="302">
        <v>0.36643001782579004</v>
      </c>
      <c r="M64" s="302">
        <v>7.5563065263042741E-3</v>
      </c>
      <c r="N64" s="302">
        <v>1.1058940031403724E-3</v>
      </c>
      <c r="O64" s="302">
        <f t="shared" si="37"/>
        <v>0.37509221835523471</v>
      </c>
    </row>
    <row r="65" spans="1:15" s="236" customFormat="1" x14ac:dyDescent="0.2">
      <c r="A65" s="237" t="str">
        <f>name!E$9</f>
        <v>Caring, leisure and other service occupations</v>
      </c>
      <c r="B65" s="302">
        <v>2.8096257524846614E-2</v>
      </c>
      <c r="C65" s="302">
        <v>2.204999365600261E-2</v>
      </c>
      <c r="D65" s="302">
        <v>1.9227120432339549E-3</v>
      </c>
      <c r="E65" s="302">
        <f t="shared" si="35"/>
        <v>5.2068963224083185E-2</v>
      </c>
      <c r="F65" s="303"/>
      <c r="G65" s="302">
        <v>3.1843824510439656E-2</v>
      </c>
      <c r="H65" s="302">
        <v>7.4647112565923461E-3</v>
      </c>
      <c r="I65" s="302">
        <v>1.7059815722713721E-3</v>
      </c>
      <c r="J65" s="302">
        <f t="shared" ref="J65:J68" si="38">SUM(G65:I65)</f>
        <v>4.101451733930337E-2</v>
      </c>
      <c r="K65" s="303"/>
      <c r="L65" s="302">
        <v>2.7879070597015221E-2</v>
      </c>
      <c r="M65" s="302">
        <v>5.6458857400043978E-3</v>
      </c>
      <c r="N65" s="302">
        <v>1.331365141701151E-3</v>
      </c>
      <c r="O65" s="302">
        <f t="shared" si="37"/>
        <v>3.4856321478720767E-2</v>
      </c>
    </row>
    <row r="66" spans="1:15" s="236" customFormat="1" x14ac:dyDescent="0.2">
      <c r="A66" s="237" t="str">
        <f>name!E$10</f>
        <v>Sales and customer service occupations</v>
      </c>
      <c r="B66" s="302">
        <v>0.12082073339501806</v>
      </c>
      <c r="C66" s="302">
        <v>0.15417215792092845</v>
      </c>
      <c r="D66" s="302">
        <v>1.8601143672817219E-3</v>
      </c>
      <c r="E66" s="302">
        <f t="shared" si="35"/>
        <v>0.27685300568322824</v>
      </c>
      <c r="F66" s="303"/>
      <c r="G66" s="302">
        <v>0.13491621684631824</v>
      </c>
      <c r="H66" s="302">
        <v>0.15752396420688553</v>
      </c>
      <c r="I66" s="302">
        <v>5.732998910227522E-4</v>
      </c>
      <c r="J66" s="302">
        <f t="shared" si="38"/>
        <v>0.29301348094422652</v>
      </c>
      <c r="K66" s="303"/>
      <c r="L66" s="302">
        <v>0.15512473638725785</v>
      </c>
      <c r="M66" s="302">
        <v>0.16614938682841471</v>
      </c>
      <c r="N66" s="302">
        <v>1.500595884618514E-4</v>
      </c>
      <c r="O66" s="302">
        <f t="shared" si="37"/>
        <v>0.32142418280413443</v>
      </c>
    </row>
    <row r="67" spans="1:15" s="236" customFormat="1" x14ac:dyDescent="0.2">
      <c r="A67" s="237" t="str">
        <f>name!E$11</f>
        <v>Process, plant and machine operatives</v>
      </c>
      <c r="B67" s="302">
        <v>1.2863346676279876</v>
      </c>
      <c r="C67" s="302">
        <v>7.9250913809661483E-2</v>
      </c>
      <c r="D67" s="302">
        <v>1.7533347310478599E-2</v>
      </c>
      <c r="E67" s="302">
        <f t="shared" si="35"/>
        <v>1.3831189287481278</v>
      </c>
      <c r="F67" s="303"/>
      <c r="G67" s="302">
        <v>1.2286871604132514</v>
      </c>
      <c r="H67" s="302">
        <v>8.5098139829680827E-2</v>
      </c>
      <c r="I67" s="302">
        <v>1.5487974370022526E-2</v>
      </c>
      <c r="J67" s="302">
        <f t="shared" si="38"/>
        <v>1.3292732746129547</v>
      </c>
      <c r="K67" s="303"/>
      <c r="L67" s="302">
        <v>1.0166194748409025</v>
      </c>
      <c r="M67" s="302">
        <v>2.2269593141202373E-2</v>
      </c>
      <c r="N67" s="302">
        <v>1.614497835202448E-2</v>
      </c>
      <c r="O67" s="302">
        <f t="shared" si="37"/>
        <v>1.0550340463341294</v>
      </c>
    </row>
    <row r="68" spans="1:15" s="236" customFormat="1" x14ac:dyDescent="0.2">
      <c r="A68" s="237" t="str">
        <f>name!E$12</f>
        <v>Elementary occupations</v>
      </c>
      <c r="B68" s="302">
        <v>0.56805546946303709</v>
      </c>
      <c r="C68" s="302">
        <v>0.1115316006436908</v>
      </c>
      <c r="D68" s="302">
        <v>1.6363842476160184E-2</v>
      </c>
      <c r="E68" s="302">
        <f t="shared" si="35"/>
        <v>0.6959509125828881</v>
      </c>
      <c r="F68" s="303"/>
      <c r="G68" s="302">
        <v>0.53812819055608474</v>
      </c>
      <c r="H68" s="302">
        <v>9.5867245739725493E-2</v>
      </c>
      <c r="I68" s="302">
        <v>7.985105417741124E-3</v>
      </c>
      <c r="J68" s="302">
        <f t="shared" si="38"/>
        <v>0.64198054171355134</v>
      </c>
      <c r="K68" s="303"/>
      <c r="L68" s="302">
        <v>0.64033070605396503</v>
      </c>
      <c r="M68" s="302">
        <v>0.16799090922236631</v>
      </c>
      <c r="N68" s="302">
        <v>1.4787890921123835E-2</v>
      </c>
      <c r="O68" s="302">
        <f t="shared" si="37"/>
        <v>0.82310950619745515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3.165086157679704</v>
      </c>
      <c r="C70" s="311">
        <f t="shared" ref="C70:E70" si="39">SUM(C60:C68)</f>
        <v>0.53517570460997799</v>
      </c>
      <c r="D70" s="311">
        <f t="shared" si="39"/>
        <v>6.1738137710317303E-2</v>
      </c>
      <c r="E70" s="311">
        <f t="shared" si="39"/>
        <v>3.7619999999999996</v>
      </c>
      <c r="F70" s="311"/>
      <c r="G70" s="311">
        <f t="shared" ref="G70:J70" si="40">SUM(G60:G68)</f>
        <v>3.3129926379293759</v>
      </c>
      <c r="H70" s="311">
        <f t="shared" si="40"/>
        <v>0.50721432708080971</v>
      </c>
      <c r="I70" s="311">
        <f t="shared" si="40"/>
        <v>3.3793034989816118E-2</v>
      </c>
      <c r="J70" s="311">
        <f t="shared" si="40"/>
        <v>3.8540000000000019</v>
      </c>
      <c r="K70" s="311"/>
      <c r="L70" s="311">
        <f t="shared" ref="L70:O70" si="41">SUM(L60:L68)</f>
        <v>3.2724340626711843</v>
      </c>
      <c r="M70" s="311">
        <f t="shared" si="41"/>
        <v>0.48995066318886155</v>
      </c>
      <c r="N70" s="311">
        <f t="shared" si="41"/>
        <v>3.5615274139956486E-2</v>
      </c>
      <c r="O70" s="311">
        <f t="shared" si="41"/>
        <v>3.7980000000000018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0.48336407271738074</v>
      </c>
      <c r="C77" s="302">
        <v>9.2686601170454564E-3</v>
      </c>
      <c r="D77" s="302">
        <v>1.7815574104916972E-2</v>
      </c>
      <c r="E77" s="302">
        <f>SUM(B77:D77)</f>
        <v>0.51044830693934318</v>
      </c>
      <c r="F77" s="303"/>
      <c r="G77" s="302">
        <v>0.398871908347319</v>
      </c>
      <c r="H77" s="302">
        <v>1.4486983176610813E-2</v>
      </c>
      <c r="I77" s="302">
        <v>9.982764888981888E-3</v>
      </c>
      <c r="J77" s="302">
        <f>SUM(G77:I77)</f>
        <v>0.42334165641291166</v>
      </c>
      <c r="K77" s="303"/>
      <c r="L77" s="302">
        <v>0.37616901553328369</v>
      </c>
      <c r="M77" s="302">
        <v>1.8990454088772354E-2</v>
      </c>
      <c r="N77" s="302">
        <v>1.015429041982616E-2</v>
      </c>
      <c r="O77" s="302">
        <f>SUM(L77:N77)</f>
        <v>0.40531376004188224</v>
      </c>
    </row>
    <row r="78" spans="1:15" s="236" customFormat="1" x14ac:dyDescent="0.2">
      <c r="A78" s="237" t="str">
        <f>name!E$5</f>
        <v>Professional occupations</v>
      </c>
      <c r="B78" s="302">
        <v>1.0647997718064079</v>
      </c>
      <c r="C78" s="302">
        <v>1.025203485850191E-2</v>
      </c>
      <c r="D78" s="302">
        <v>1.2510474255017072E-2</v>
      </c>
      <c r="E78" s="302">
        <f t="shared" ref="E78:E85" si="42">SUM(B78:D78)</f>
        <v>1.087562280919927</v>
      </c>
      <c r="F78" s="303"/>
      <c r="G78" s="302">
        <v>0.98216210587150732</v>
      </c>
      <c r="H78" s="302">
        <v>1.7541996886510203E-2</v>
      </c>
      <c r="I78" s="302">
        <v>3.683845168247209E-3</v>
      </c>
      <c r="J78" s="302">
        <f t="shared" ref="J78:J80" si="43">SUM(G78:I78)</f>
        <v>1.0033879479262648</v>
      </c>
      <c r="K78" s="303"/>
      <c r="L78" s="302">
        <v>1.3823032151474703</v>
      </c>
      <c r="M78" s="302">
        <v>2.6677736111570476E-2</v>
      </c>
      <c r="N78" s="302">
        <v>3.4345944336600571E-3</v>
      </c>
      <c r="O78" s="302">
        <f t="shared" ref="O78:O85" si="44">SUM(L78:N78)</f>
        <v>1.4124155456927008</v>
      </c>
    </row>
    <row r="79" spans="1:15" s="236" customFormat="1" x14ac:dyDescent="0.2">
      <c r="A79" s="237" t="str">
        <f>name!E$6</f>
        <v>Associate professional occupations</v>
      </c>
      <c r="B79" s="302">
        <v>0.69131897927886699</v>
      </c>
      <c r="C79" s="302">
        <v>8.9618472767970143E-3</v>
      </c>
      <c r="D79" s="302">
        <v>7.6378326684625897E-3</v>
      </c>
      <c r="E79" s="302">
        <f t="shared" si="42"/>
        <v>0.70791865922412667</v>
      </c>
      <c r="F79" s="303"/>
      <c r="G79" s="302">
        <v>0.61430614294439101</v>
      </c>
      <c r="H79" s="302">
        <v>1.2295340439045049E-2</v>
      </c>
      <c r="I79" s="302">
        <v>2.4505781353896514E-3</v>
      </c>
      <c r="J79" s="302">
        <f t="shared" si="43"/>
        <v>0.62905206151882564</v>
      </c>
      <c r="K79" s="303"/>
      <c r="L79" s="302">
        <v>0.63912932574266479</v>
      </c>
      <c r="M79" s="302">
        <v>1.2361326711094812E-2</v>
      </c>
      <c r="N79" s="302">
        <v>2.7580810739180331E-3</v>
      </c>
      <c r="O79" s="302">
        <f t="shared" si="44"/>
        <v>0.65424873352767765</v>
      </c>
    </row>
    <row r="80" spans="1:15" s="236" customFormat="1" x14ac:dyDescent="0.2">
      <c r="A80" s="237" t="str">
        <f>name!E$7</f>
        <v>Administrative and secretarial occupations</v>
      </c>
      <c r="B80" s="302">
        <v>0.36770570539743713</v>
      </c>
      <c r="C80" s="302">
        <v>3.1626811556244208E-2</v>
      </c>
      <c r="D80" s="302">
        <v>8.007319403313307E-3</v>
      </c>
      <c r="E80" s="302">
        <f t="shared" si="42"/>
        <v>0.40733983635699461</v>
      </c>
      <c r="F80" s="303"/>
      <c r="G80" s="302">
        <v>0.31753870504382231</v>
      </c>
      <c r="H80" s="302">
        <v>4.0014240157302809E-2</v>
      </c>
      <c r="I80" s="302">
        <v>9.0262358161273901E-3</v>
      </c>
      <c r="J80" s="302">
        <f t="shared" si="43"/>
        <v>0.36657918101725251</v>
      </c>
      <c r="K80" s="303"/>
      <c r="L80" s="302">
        <v>0.30003323266053483</v>
      </c>
      <c r="M80" s="302">
        <v>3.1258095269723535E-2</v>
      </c>
      <c r="N80" s="302">
        <v>6.0044741784126129E-3</v>
      </c>
      <c r="O80" s="302">
        <f t="shared" si="44"/>
        <v>0.33729580210867099</v>
      </c>
    </row>
    <row r="81" spans="1:15" s="236" customFormat="1" x14ac:dyDescent="0.2">
      <c r="A81" s="237" t="str">
        <f>name!E$8</f>
        <v>Skilled trades occupations</v>
      </c>
      <c r="B81" s="302">
        <v>1.5597562974636912</v>
      </c>
      <c r="C81" s="302">
        <v>1.8621854882168522E-2</v>
      </c>
      <c r="D81" s="302">
        <v>4.0979463923341133E-2</v>
      </c>
      <c r="E81" s="302">
        <f t="shared" si="42"/>
        <v>1.6193576162692009</v>
      </c>
      <c r="F81" s="303"/>
      <c r="G81" s="302">
        <v>0.91933133771805275</v>
      </c>
      <c r="H81" s="302">
        <v>1.2960124541832431E-2</v>
      </c>
      <c r="I81" s="302">
        <v>1.7648242038394799E-3</v>
      </c>
      <c r="J81" s="302">
        <f>SUM(G81:I81)</f>
        <v>0.93405628646372474</v>
      </c>
      <c r="K81" s="303"/>
      <c r="L81" s="302">
        <v>0.72168993676154469</v>
      </c>
      <c r="M81" s="302">
        <v>1.525342445557396E-2</v>
      </c>
      <c r="N81" s="302">
        <v>1.5398855897361234E-3</v>
      </c>
      <c r="O81" s="302">
        <f t="shared" si="44"/>
        <v>0.73848324680685484</v>
      </c>
    </row>
    <row r="82" spans="1:15" s="236" customFormat="1" x14ac:dyDescent="0.2">
      <c r="A82" s="237" t="str">
        <f>name!E$9</f>
        <v>Caring, leisure and other service occupations</v>
      </c>
      <c r="B82" s="302">
        <v>3.1338499758488833E-2</v>
      </c>
      <c r="C82" s="302">
        <v>2.2353410086470185E-3</v>
      </c>
      <c r="D82" s="302">
        <v>2.8435015668702851E-3</v>
      </c>
      <c r="E82" s="302">
        <f t="shared" si="42"/>
        <v>3.6417342334006134E-2</v>
      </c>
      <c r="F82" s="303"/>
      <c r="G82" s="302">
        <v>2.3047334913759165E-2</v>
      </c>
      <c r="H82" s="302">
        <v>2.468687388451787E-3</v>
      </c>
      <c r="I82" s="302">
        <v>4.5403658984806616E-3</v>
      </c>
      <c r="J82" s="302">
        <f t="shared" ref="J82:J85" si="45">SUM(G82:I82)</f>
        <v>3.0056388200691612E-2</v>
      </c>
      <c r="K82" s="303"/>
      <c r="L82" s="302">
        <v>2.2376216578375699E-2</v>
      </c>
      <c r="M82" s="302">
        <v>1.7532058746244196E-3</v>
      </c>
      <c r="N82" s="302">
        <v>6.5384081830064042E-3</v>
      </c>
      <c r="O82" s="302">
        <f t="shared" si="44"/>
        <v>3.0667830636006522E-2</v>
      </c>
    </row>
    <row r="83" spans="1:15" s="236" customFormat="1" x14ac:dyDescent="0.2">
      <c r="A83" s="237" t="str">
        <f>name!E$10</f>
        <v>Sales and customer service occupations</v>
      </c>
      <c r="B83" s="302">
        <v>0.12035012854701592</v>
      </c>
      <c r="C83" s="302">
        <v>6.8000486877515644E-3</v>
      </c>
      <c r="D83" s="302">
        <v>3.5231099819365273E-3</v>
      </c>
      <c r="E83" s="302">
        <f t="shared" si="42"/>
        <v>0.13067328721670401</v>
      </c>
      <c r="F83" s="303"/>
      <c r="G83" s="302">
        <v>9.8301234051799941E-2</v>
      </c>
      <c r="H83" s="302">
        <v>8.7324482663260587E-3</v>
      </c>
      <c r="I83" s="302">
        <v>2.5705610888057152E-3</v>
      </c>
      <c r="J83" s="302">
        <f t="shared" si="45"/>
        <v>0.10960424340693171</v>
      </c>
      <c r="K83" s="303"/>
      <c r="L83" s="302">
        <v>9.1054965324749756E-2</v>
      </c>
      <c r="M83" s="302">
        <v>1.0809899220165701E-2</v>
      </c>
      <c r="N83" s="302">
        <v>2.0755052240027673E-3</v>
      </c>
      <c r="O83" s="302">
        <f t="shared" si="44"/>
        <v>0.10394036976891823</v>
      </c>
    </row>
    <row r="84" spans="1:15" s="236" customFormat="1" x14ac:dyDescent="0.2">
      <c r="A84" s="237" t="str">
        <f>name!E$11</f>
        <v>Process, plant and machine operatives</v>
      </c>
      <c r="B84" s="302">
        <v>0.90744311845585135</v>
      </c>
      <c r="C84" s="302">
        <v>2.4222297136404385E-2</v>
      </c>
      <c r="D84" s="302">
        <v>7.5954061512317934E-3</v>
      </c>
      <c r="E84" s="302">
        <f t="shared" si="42"/>
        <v>0.93926082174348746</v>
      </c>
      <c r="F84" s="303"/>
      <c r="G84" s="302">
        <v>0.51359941643070728</v>
      </c>
      <c r="H84" s="302">
        <v>2.6083992335200576E-2</v>
      </c>
      <c r="I84" s="302">
        <v>3.4834688035277768E-3</v>
      </c>
      <c r="J84" s="302">
        <f t="shared" si="45"/>
        <v>0.5431668775694356</v>
      </c>
      <c r="K84" s="303"/>
      <c r="L84" s="302">
        <v>0.46650003350002339</v>
      </c>
      <c r="M84" s="302">
        <v>3.6328089456001654E-2</v>
      </c>
      <c r="N84" s="302">
        <v>2.9788474197099584E-3</v>
      </c>
      <c r="O84" s="302">
        <f t="shared" si="44"/>
        <v>0.50580697037573508</v>
      </c>
    </row>
    <row r="85" spans="1:15" s="236" customFormat="1" x14ac:dyDescent="0.2">
      <c r="A85" s="237" t="str">
        <f>name!E$12</f>
        <v>Elementary occupations</v>
      </c>
      <c r="B85" s="302">
        <v>0.1476164424615623</v>
      </c>
      <c r="C85" s="302">
        <v>1.24124310134778E-2</v>
      </c>
      <c r="D85" s="302">
        <v>1.0992975521159926E-2</v>
      </c>
      <c r="E85" s="302">
        <f t="shared" si="42"/>
        <v>0.17102184899620004</v>
      </c>
      <c r="F85" s="303"/>
      <c r="G85" s="302">
        <v>8.5004884222879995E-2</v>
      </c>
      <c r="H85" s="302">
        <v>1.3274400238555101E-2</v>
      </c>
      <c r="I85" s="302">
        <v>7.4760730225287599E-3</v>
      </c>
      <c r="J85" s="302">
        <f t="shared" si="45"/>
        <v>0.10575535748396385</v>
      </c>
      <c r="K85" s="303"/>
      <c r="L85" s="302">
        <v>7.3057071497235476E-2</v>
      </c>
      <c r="M85" s="302">
        <v>2.909257002625025E-2</v>
      </c>
      <c r="N85" s="302">
        <v>1.3678099518064686E-2</v>
      </c>
      <c r="O85" s="302">
        <f t="shared" si="44"/>
        <v>0.11582774104155041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5.373693015886702</v>
      </c>
      <c r="C87" s="311">
        <f t="shared" ref="C87:E87" si="46">SUM(C77:C85)</f>
        <v>0.12440132653703789</v>
      </c>
      <c r="D87" s="311">
        <f t="shared" si="46"/>
        <v>0.1119056575762496</v>
      </c>
      <c r="E87" s="311">
        <f t="shared" si="46"/>
        <v>5.6099999999999905</v>
      </c>
      <c r="F87" s="311"/>
      <c r="G87" s="311">
        <f t="shared" ref="G87:J87" si="47">SUM(G77:G85)</f>
        <v>3.9521630695442385</v>
      </c>
      <c r="H87" s="311">
        <f t="shared" si="47"/>
        <v>0.14785821342983482</v>
      </c>
      <c r="I87" s="311">
        <f t="shared" si="47"/>
        <v>4.4978717025928525E-2</v>
      </c>
      <c r="J87" s="311">
        <f t="shared" si="47"/>
        <v>4.1450000000000022</v>
      </c>
      <c r="K87" s="311"/>
      <c r="L87" s="311">
        <f t="shared" ref="L87:O87" si="48">SUM(L77:L85)</f>
        <v>4.0723130127458829</v>
      </c>
      <c r="M87" s="311">
        <f t="shared" si="48"/>
        <v>0.18252480121377718</v>
      </c>
      <c r="N87" s="311">
        <f t="shared" si="48"/>
        <v>4.9162186040336807E-2</v>
      </c>
      <c r="O87" s="311">
        <f t="shared" si="48"/>
        <v>4.3039999999999967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1.4927919852812432</v>
      </c>
      <c r="C94" s="302">
        <v>4.4384817535302684E-2</v>
      </c>
      <c r="D94" s="302">
        <v>0.19290122289675013</v>
      </c>
      <c r="E94" s="302">
        <f>SUM(B94:D94)</f>
        <v>1.7300780257132962</v>
      </c>
      <c r="F94" s="303"/>
      <c r="G94" s="302">
        <v>1.3588219092862504</v>
      </c>
      <c r="H94" s="302">
        <v>4.9923838400622859E-2</v>
      </c>
      <c r="I94" s="302">
        <v>1.9735582905754091E-2</v>
      </c>
      <c r="J94" s="302">
        <f>SUM(G94:I94)</f>
        <v>1.4284813305926274</v>
      </c>
      <c r="K94" s="303"/>
      <c r="L94" s="302">
        <v>1.1232720344510232</v>
      </c>
      <c r="M94" s="302">
        <v>4.5734864699901928E-2</v>
      </c>
      <c r="N94" s="302">
        <v>1.5162443594100957E-2</v>
      </c>
      <c r="O94" s="302">
        <f>SUM(L94:N94)</f>
        <v>1.1841693427450259</v>
      </c>
    </row>
    <row r="95" spans="1:15" s="236" customFormat="1" x14ac:dyDescent="0.2">
      <c r="A95" s="237" t="str">
        <f>name!E$5</f>
        <v>Professional occupations</v>
      </c>
      <c r="B95" s="302">
        <v>2.8428625498630562</v>
      </c>
      <c r="C95" s="302">
        <v>6.1555250622421599E-2</v>
      </c>
      <c r="D95" s="302">
        <v>0.12727196368972163</v>
      </c>
      <c r="E95" s="302">
        <f t="shared" ref="E95:E102" si="49">SUM(B95:D95)</f>
        <v>3.0316897641751996</v>
      </c>
      <c r="F95" s="303"/>
      <c r="G95" s="302">
        <v>3.0206952029415839</v>
      </c>
      <c r="H95" s="302">
        <v>6.2377189397851085E-2</v>
      </c>
      <c r="I95" s="302">
        <v>1.915165953921133E-2</v>
      </c>
      <c r="J95" s="302">
        <f t="shared" ref="J95:J97" si="50">SUM(G95:I95)</f>
        <v>3.1022240518786464</v>
      </c>
      <c r="K95" s="303"/>
      <c r="L95" s="302">
        <v>3.4843343250798156</v>
      </c>
      <c r="M95" s="302">
        <v>5.5450995892585821E-2</v>
      </c>
      <c r="N95" s="302">
        <v>1.6224285155469455E-2</v>
      </c>
      <c r="O95" s="302">
        <f t="shared" ref="O95:O102" si="51">SUM(L95:N95)</f>
        <v>3.5560096061278705</v>
      </c>
    </row>
    <row r="96" spans="1:15" s="236" customFormat="1" x14ac:dyDescent="0.2">
      <c r="A96" s="237" t="str">
        <f>name!E$6</f>
        <v>Associate professional occupations</v>
      </c>
      <c r="B96" s="302">
        <v>1.9336527417755109</v>
      </c>
      <c r="C96" s="302">
        <v>9.2291259670170128E-2</v>
      </c>
      <c r="D96" s="302">
        <v>0.13650125238892702</v>
      </c>
      <c r="E96" s="302">
        <f t="shared" si="49"/>
        <v>2.1624452538346079</v>
      </c>
      <c r="F96" s="303"/>
      <c r="G96" s="302">
        <v>1.9634637833298791</v>
      </c>
      <c r="H96" s="302">
        <v>7.5093391711747282E-2</v>
      </c>
      <c r="I96" s="302">
        <v>2.1327221704266142E-2</v>
      </c>
      <c r="J96" s="302">
        <f t="shared" si="50"/>
        <v>2.0598843967458924</v>
      </c>
      <c r="K96" s="303"/>
      <c r="L96" s="302">
        <v>1.7489577622318488</v>
      </c>
      <c r="M96" s="302">
        <v>5.0804743444387866E-2</v>
      </c>
      <c r="N96" s="302">
        <v>1.7512325116803579E-2</v>
      </c>
      <c r="O96" s="302">
        <f t="shared" si="51"/>
        <v>1.8172748307930404</v>
      </c>
    </row>
    <row r="97" spans="1:15" s="236" customFormat="1" x14ac:dyDescent="0.2">
      <c r="A97" s="237" t="str">
        <f>name!E$7</f>
        <v>Administrative and secretarial occupations</v>
      </c>
      <c r="B97" s="302">
        <v>1.1068687429270501</v>
      </c>
      <c r="C97" s="302">
        <v>0.30581530537272317</v>
      </c>
      <c r="D97" s="302">
        <v>7.2124007954430885E-2</v>
      </c>
      <c r="E97" s="302">
        <f t="shared" si="49"/>
        <v>1.4848080562542041</v>
      </c>
      <c r="F97" s="303"/>
      <c r="G97" s="302">
        <v>1.0051477383121252</v>
      </c>
      <c r="H97" s="302">
        <v>0.19113177510102505</v>
      </c>
      <c r="I97" s="302">
        <v>9.9041220894576579E-3</v>
      </c>
      <c r="J97" s="302">
        <f t="shared" si="50"/>
        <v>1.2061836355026079</v>
      </c>
      <c r="K97" s="303"/>
      <c r="L97" s="302">
        <v>0.92502548255240014</v>
      </c>
      <c r="M97" s="302">
        <v>0.13251016236076174</v>
      </c>
      <c r="N97" s="302">
        <v>5.7414114889153718E-3</v>
      </c>
      <c r="O97" s="302">
        <f t="shared" si="51"/>
        <v>1.0632770564020773</v>
      </c>
    </row>
    <row r="98" spans="1:15" s="236" customFormat="1" x14ac:dyDescent="0.2">
      <c r="A98" s="237" t="str">
        <f>name!E$8</f>
        <v>Skilled trades occupations</v>
      </c>
      <c r="B98" s="302">
        <v>5.2712654120063904</v>
      </c>
      <c r="C98" s="302">
        <v>0.12149579745266481</v>
      </c>
      <c r="D98" s="302">
        <v>0.50486871236672026</v>
      </c>
      <c r="E98" s="302">
        <f t="shared" si="49"/>
        <v>5.8976299218257759</v>
      </c>
      <c r="F98" s="303"/>
      <c r="G98" s="302">
        <v>3.5874896343424281</v>
      </c>
      <c r="H98" s="302">
        <v>8.2269925983346856E-2</v>
      </c>
      <c r="I98" s="302">
        <v>1.9744141349782723E-2</v>
      </c>
      <c r="J98" s="302">
        <f>SUM(G98:I98)</f>
        <v>3.6895037016755579</v>
      </c>
      <c r="K98" s="303"/>
      <c r="L98" s="302">
        <v>2.6821510761443843</v>
      </c>
      <c r="M98" s="302">
        <v>8.0417934349929526E-2</v>
      </c>
      <c r="N98" s="302">
        <v>1.9676684995867631E-2</v>
      </c>
      <c r="O98" s="302">
        <f t="shared" si="51"/>
        <v>2.7822456954901815</v>
      </c>
    </row>
    <row r="99" spans="1:15" s="236" customFormat="1" x14ac:dyDescent="0.2">
      <c r="A99" s="237" t="str">
        <f>name!E$9</f>
        <v>Caring, leisure and other service occupations</v>
      </c>
      <c r="B99" s="302">
        <v>0.23634782905339063</v>
      </c>
      <c r="C99" s="302">
        <v>4.5585354176393998E-2</v>
      </c>
      <c r="D99" s="302">
        <v>4.2487432994549462E-2</v>
      </c>
      <c r="E99" s="302">
        <f t="shared" si="49"/>
        <v>0.32442061622433405</v>
      </c>
      <c r="F99" s="303"/>
      <c r="G99" s="302">
        <v>0.19340937718431517</v>
      </c>
      <c r="H99" s="302">
        <v>2.3235669540147809E-2</v>
      </c>
      <c r="I99" s="302">
        <v>2.1407654593258826E-2</v>
      </c>
      <c r="J99" s="302">
        <f t="shared" ref="J99:J102" si="52">SUM(G99:I99)</f>
        <v>0.2380527013177218</v>
      </c>
      <c r="K99" s="303"/>
      <c r="L99" s="302">
        <v>0.19156902553789565</v>
      </c>
      <c r="M99" s="302">
        <v>1.4655215947779405E-2</v>
      </c>
      <c r="N99" s="302">
        <v>1.5074917844108532E-2</v>
      </c>
      <c r="O99" s="302">
        <f t="shared" si="51"/>
        <v>0.22129915932978358</v>
      </c>
    </row>
    <row r="100" spans="1:15" s="236" customFormat="1" x14ac:dyDescent="0.2">
      <c r="A100" s="237" t="str">
        <f>name!E$10</f>
        <v>Sales and customer service occupations</v>
      </c>
      <c r="B100" s="302">
        <v>0.36451606392426239</v>
      </c>
      <c r="C100" s="302">
        <v>9.138021827433411E-2</v>
      </c>
      <c r="D100" s="302">
        <v>4.5319609601046029E-2</v>
      </c>
      <c r="E100" s="302">
        <f t="shared" si="49"/>
        <v>0.50121589179964254</v>
      </c>
      <c r="F100" s="303"/>
      <c r="G100" s="302">
        <v>0.28713212334325078</v>
      </c>
      <c r="H100" s="302">
        <v>5.9974843695332312E-2</v>
      </c>
      <c r="I100" s="302">
        <v>5.4128346200254373E-3</v>
      </c>
      <c r="J100" s="302">
        <f t="shared" si="52"/>
        <v>0.35251980165860852</v>
      </c>
      <c r="K100" s="303"/>
      <c r="L100" s="302">
        <v>0.27132250989961204</v>
      </c>
      <c r="M100" s="302">
        <v>4.8477559498056308E-2</v>
      </c>
      <c r="N100" s="302">
        <v>2.725069487382159E-3</v>
      </c>
      <c r="O100" s="302">
        <f t="shared" si="51"/>
        <v>0.32252513888505052</v>
      </c>
    </row>
    <row r="101" spans="1:15" s="236" customFormat="1" x14ac:dyDescent="0.2">
      <c r="A101" s="237" t="str">
        <f>name!E$11</f>
        <v>Process, plant and machine operatives</v>
      </c>
      <c r="B101" s="302">
        <v>5.1772380077528073</v>
      </c>
      <c r="C101" s="302">
        <v>0.20860989295687607</v>
      </c>
      <c r="D101" s="302">
        <v>0.10528385238440847</v>
      </c>
      <c r="E101" s="302">
        <f t="shared" si="49"/>
        <v>5.4911317530940922</v>
      </c>
      <c r="F101" s="303"/>
      <c r="G101" s="302">
        <v>3.5054238543287859</v>
      </c>
      <c r="H101" s="302">
        <v>0.16249627565043614</v>
      </c>
      <c r="I101" s="302">
        <v>1.6840554895827711E-2</v>
      </c>
      <c r="J101" s="302">
        <f t="shared" si="52"/>
        <v>3.6847606848750498</v>
      </c>
      <c r="K101" s="303"/>
      <c r="L101" s="302">
        <v>2.9449997337202456</v>
      </c>
      <c r="M101" s="302">
        <v>0.1490400408864492</v>
      </c>
      <c r="N101" s="302">
        <v>9.7981736111446369E-3</v>
      </c>
      <c r="O101" s="302">
        <f t="shared" si="51"/>
        <v>3.1038379482178393</v>
      </c>
    </row>
    <row r="102" spans="1:15" s="236" customFormat="1" x14ac:dyDescent="0.2">
      <c r="A102" s="237" t="str">
        <f>name!E$12</f>
        <v>Elementary occupations</v>
      </c>
      <c r="B102" s="302">
        <v>1.1288695472688577</v>
      </c>
      <c r="C102" s="302">
        <v>0.18463225292509416</v>
      </c>
      <c r="D102" s="302">
        <v>0.20607891688487795</v>
      </c>
      <c r="E102" s="302">
        <f t="shared" si="49"/>
        <v>1.5195807170788298</v>
      </c>
      <c r="F102" s="303"/>
      <c r="G102" s="302">
        <v>0.69597868573179811</v>
      </c>
      <c r="H102" s="302">
        <v>0.13747148508876023</v>
      </c>
      <c r="I102" s="302">
        <v>4.2939524932710214E-2</v>
      </c>
      <c r="J102" s="302">
        <f t="shared" si="52"/>
        <v>0.87638969575326864</v>
      </c>
      <c r="K102" s="303"/>
      <c r="L102" s="302">
        <v>0.57038760208488004</v>
      </c>
      <c r="M102" s="302">
        <v>0.18559492029940325</v>
      </c>
      <c r="N102" s="302">
        <v>4.1378699624866296E-2</v>
      </c>
      <c r="O102" s="302">
        <f t="shared" si="51"/>
        <v>0.79736122200914961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19.554412879852563</v>
      </c>
      <c r="C104" s="311">
        <f t="shared" ref="C104:E104" si="53">SUM(C94:C102)</f>
        <v>1.1557501489859807</v>
      </c>
      <c r="D104" s="311">
        <f t="shared" si="53"/>
        <v>1.4328369711614319</v>
      </c>
      <c r="E104" s="311">
        <f t="shared" si="53"/>
        <v>22.142999999999983</v>
      </c>
      <c r="F104" s="311"/>
      <c r="G104" s="311">
        <f t="shared" ref="G104:J104" si="54">SUM(G94:G102)</f>
        <v>15.617562308800416</v>
      </c>
      <c r="H104" s="311">
        <f t="shared" si="54"/>
        <v>0.8439743945692697</v>
      </c>
      <c r="I104" s="311">
        <f t="shared" si="54"/>
        <v>0.17646329663029414</v>
      </c>
      <c r="J104" s="311">
        <f t="shared" si="54"/>
        <v>16.63799999999998</v>
      </c>
      <c r="K104" s="311"/>
      <c r="L104" s="311">
        <f t="shared" ref="L104:O104" si="55">SUM(L94:L102)</f>
        <v>13.942019551702105</v>
      </c>
      <c r="M104" s="311">
        <f t="shared" si="55"/>
        <v>0.76268643737925501</v>
      </c>
      <c r="N104" s="311">
        <f t="shared" si="55"/>
        <v>0.14329401091865862</v>
      </c>
      <c r="O104" s="311">
        <f t="shared" si="55"/>
        <v>14.848000000000017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7.7381776035876509E-2</v>
      </c>
      <c r="C111" s="302">
        <v>2.8447733051057754E-3</v>
      </c>
      <c r="D111" s="302">
        <v>4.0572350020918246E-5</v>
      </c>
      <c r="E111" s="302">
        <f>SUM(B111:D111)</f>
        <v>8.0267121691003196E-2</v>
      </c>
      <c r="F111" s="303"/>
      <c r="G111" s="302">
        <v>0.33333292635791645</v>
      </c>
      <c r="H111" s="302">
        <v>1.3813081183086181E-2</v>
      </c>
      <c r="I111" s="302">
        <v>3.4333355954565603E-2</v>
      </c>
      <c r="J111" s="302">
        <f>SUM(G111:I111)</f>
        <v>0.38147936349556821</v>
      </c>
      <c r="K111" s="303"/>
      <c r="L111" s="302">
        <v>0.31412728683506796</v>
      </c>
      <c r="M111" s="302">
        <v>1.6183656890858468E-2</v>
      </c>
      <c r="N111" s="302">
        <v>4.5450216054229477E-2</v>
      </c>
      <c r="O111" s="302">
        <f>SUM(L111:N111)</f>
        <v>0.37576115978015595</v>
      </c>
    </row>
    <row r="112" spans="1:15" s="236" customFormat="1" x14ac:dyDescent="0.2">
      <c r="A112" s="237" t="str">
        <f>name!E$5</f>
        <v>Professional occupations</v>
      </c>
      <c r="B112" s="302">
        <v>0.14357793778453998</v>
      </c>
      <c r="C112" s="302">
        <v>4.0770549784060533E-3</v>
      </c>
      <c r="D112" s="302">
        <v>4.6499100868989007E-5</v>
      </c>
      <c r="E112" s="302">
        <f t="shared" ref="E112:E119" si="56">SUM(B112:D112)</f>
        <v>0.14770149186381501</v>
      </c>
      <c r="F112" s="303"/>
      <c r="G112" s="302">
        <v>0.69740598021725952</v>
      </c>
      <c r="H112" s="302">
        <v>1.824096253226383E-2</v>
      </c>
      <c r="I112" s="302">
        <v>4.3376156287439689E-2</v>
      </c>
      <c r="J112" s="302">
        <f t="shared" ref="J112:J114" si="57">SUM(G112:I112)</f>
        <v>0.75902309903696308</v>
      </c>
      <c r="K112" s="303"/>
      <c r="L112" s="302">
        <v>0.85805989787704551</v>
      </c>
      <c r="M112" s="302">
        <v>2.2110864857869408E-2</v>
      </c>
      <c r="N112" s="302">
        <v>3.2013418617610111E-2</v>
      </c>
      <c r="O112" s="302">
        <f t="shared" ref="O112:O119" si="58">SUM(L112:N112)</f>
        <v>0.91218418135252499</v>
      </c>
    </row>
    <row r="113" spans="1:15" s="236" customFormat="1" x14ac:dyDescent="0.2">
      <c r="A113" s="237" t="str">
        <f>name!E$6</f>
        <v>Associate professional occupations</v>
      </c>
      <c r="B113" s="302">
        <v>0.10119093308438223</v>
      </c>
      <c r="C113" s="302">
        <v>4.8160853511052043E-3</v>
      </c>
      <c r="D113" s="302">
        <v>3.3062332440663725E-5</v>
      </c>
      <c r="E113" s="302">
        <f t="shared" si="56"/>
        <v>0.10604008076792809</v>
      </c>
      <c r="F113" s="303"/>
      <c r="G113" s="302">
        <v>0.47286866865474791</v>
      </c>
      <c r="H113" s="302">
        <v>1.7923526748117511E-2</v>
      </c>
      <c r="I113" s="302">
        <v>1.5665632208880696E-2</v>
      </c>
      <c r="J113" s="302">
        <f t="shared" si="57"/>
        <v>0.50645782761174618</v>
      </c>
      <c r="K113" s="303"/>
      <c r="L113" s="302">
        <v>0.43756457212881694</v>
      </c>
      <c r="M113" s="302">
        <v>1.9374214534853038E-2</v>
      </c>
      <c r="N113" s="302">
        <v>1.8409739832828759E-2</v>
      </c>
      <c r="O113" s="302">
        <f t="shared" si="58"/>
        <v>0.47534852649649872</v>
      </c>
    </row>
    <row r="114" spans="1:15" s="236" customFormat="1" x14ac:dyDescent="0.2">
      <c r="A114" s="237" t="str">
        <f>name!E$7</f>
        <v>Administrative and secretarial occupations</v>
      </c>
      <c r="B114" s="302">
        <v>2.10136592136346E-2</v>
      </c>
      <c r="C114" s="302">
        <v>5.9286744656417076E-3</v>
      </c>
      <c r="D114" s="302">
        <v>1.5067105285364611E-5</v>
      </c>
      <c r="E114" s="302">
        <f t="shared" si="56"/>
        <v>2.6957400784561672E-2</v>
      </c>
      <c r="F114" s="303"/>
      <c r="G114" s="302">
        <v>8.2361701972087503E-2</v>
      </c>
      <c r="H114" s="302">
        <v>1.9844123590997586E-2</v>
      </c>
      <c r="I114" s="302">
        <v>7.7166304367765736E-3</v>
      </c>
      <c r="J114" s="302">
        <f t="shared" si="57"/>
        <v>0.10992245599986167</v>
      </c>
      <c r="K114" s="303"/>
      <c r="L114" s="302">
        <v>7.1277892108462304E-2</v>
      </c>
      <c r="M114" s="302">
        <v>1.8496548684438126E-2</v>
      </c>
      <c r="N114" s="302">
        <v>8.0051706668544265E-3</v>
      </c>
      <c r="O114" s="302">
        <f t="shared" si="58"/>
        <v>9.7779611459754848E-2</v>
      </c>
    </row>
    <row r="115" spans="1:15" s="236" customFormat="1" x14ac:dyDescent="0.2">
      <c r="A115" s="237" t="str">
        <f>name!E$8</f>
        <v>Skilled trades occupations</v>
      </c>
      <c r="B115" s="302">
        <v>6.6488876140654282E-2</v>
      </c>
      <c r="C115" s="302">
        <v>3.0940598999154903E-3</v>
      </c>
      <c r="D115" s="302">
        <v>5.471823155809079E-5</v>
      </c>
      <c r="E115" s="302">
        <f t="shared" si="56"/>
        <v>6.9637654272127855E-2</v>
      </c>
      <c r="F115" s="303"/>
      <c r="G115" s="302">
        <v>0.20927579578529745</v>
      </c>
      <c r="H115" s="302">
        <v>7.2297947908838501E-3</v>
      </c>
      <c r="I115" s="302">
        <v>3.5023158965268669E-2</v>
      </c>
      <c r="J115" s="302">
        <f>SUM(G115:I115)</f>
        <v>0.25152874954144999</v>
      </c>
      <c r="K115" s="303"/>
      <c r="L115" s="302">
        <v>0.11622037922131388</v>
      </c>
      <c r="M115" s="302">
        <v>6.499695258836812E-3</v>
      </c>
      <c r="N115" s="302">
        <v>3.5974210750770286E-2</v>
      </c>
      <c r="O115" s="302">
        <f t="shared" si="58"/>
        <v>0.158694285230921</v>
      </c>
    </row>
    <row r="116" spans="1:15" s="236" customFormat="1" x14ac:dyDescent="0.2">
      <c r="A116" s="237" t="str">
        <f>name!E$9</f>
        <v>Caring, leisure and other service occupations</v>
      </c>
      <c r="B116" s="302">
        <v>4.3202298619565462E-2</v>
      </c>
      <c r="C116" s="302">
        <v>5.8825041900420014E-3</v>
      </c>
      <c r="D116" s="302">
        <v>2.1755523148385165E-5</v>
      </c>
      <c r="E116" s="302">
        <f t="shared" si="56"/>
        <v>4.9106558332755845E-2</v>
      </c>
      <c r="F116" s="303"/>
      <c r="G116" s="302">
        <v>0.15167129892184789</v>
      </c>
      <c r="H116" s="302">
        <v>1.6461935724636226E-2</v>
      </c>
      <c r="I116" s="302">
        <v>1.4414228515197778E-3</v>
      </c>
      <c r="J116" s="302">
        <f t="shared" ref="J116:J119" si="59">SUM(G116:I116)</f>
        <v>0.16957465749800388</v>
      </c>
      <c r="K116" s="303"/>
      <c r="L116" s="302">
        <v>0.14472048934251971</v>
      </c>
      <c r="M116" s="302">
        <v>1.2799307885474983E-2</v>
      </c>
      <c r="N116" s="302">
        <v>2.030796920332052E-3</v>
      </c>
      <c r="O116" s="302">
        <f t="shared" si="58"/>
        <v>0.15955059414832676</v>
      </c>
    </row>
    <row r="117" spans="1:15" s="236" customFormat="1" x14ac:dyDescent="0.2">
      <c r="A117" s="237" t="str">
        <f>name!E$10</f>
        <v>Sales and customer service occupations</v>
      </c>
      <c r="B117" s="302">
        <v>2.2796087072780091E-2</v>
      </c>
      <c r="C117" s="302">
        <v>1.5268145583496415E-2</v>
      </c>
      <c r="D117" s="302">
        <v>2.3102024519773283E-5</v>
      </c>
      <c r="E117" s="302">
        <f t="shared" si="56"/>
        <v>3.8087334680796281E-2</v>
      </c>
      <c r="F117" s="303"/>
      <c r="G117" s="302">
        <v>7.9541513899027583E-2</v>
      </c>
      <c r="H117" s="302">
        <v>5.4930738083173503E-2</v>
      </c>
      <c r="I117" s="302">
        <v>1.3474881356560319E-2</v>
      </c>
      <c r="J117" s="302">
        <f t="shared" si="59"/>
        <v>0.14794713333876142</v>
      </c>
      <c r="K117" s="303"/>
      <c r="L117" s="302">
        <v>6.6562445767440748E-2</v>
      </c>
      <c r="M117" s="302">
        <v>6.1176424924303266E-2</v>
      </c>
      <c r="N117" s="302">
        <v>1.2326045222228554E-2</v>
      </c>
      <c r="O117" s="302">
        <f t="shared" si="58"/>
        <v>0.14006491591397255</v>
      </c>
    </row>
    <row r="118" spans="1:15" s="236" customFormat="1" x14ac:dyDescent="0.2">
      <c r="A118" s="237" t="str">
        <f>name!E$11</f>
        <v>Process, plant and machine operatives</v>
      </c>
      <c r="B118" s="302">
        <v>3.8915441136611814E-2</v>
      </c>
      <c r="C118" s="302">
        <v>1.4189406689186939E-3</v>
      </c>
      <c r="D118" s="302">
        <v>1.8268948032767336E-5</v>
      </c>
      <c r="E118" s="302">
        <f t="shared" si="56"/>
        <v>4.0352650753563271E-2</v>
      </c>
      <c r="F118" s="303"/>
      <c r="G118" s="302">
        <v>0.1251616214540347</v>
      </c>
      <c r="H118" s="302">
        <v>4.4150452027446781E-3</v>
      </c>
      <c r="I118" s="302">
        <v>2.0055913134517888E-2</v>
      </c>
      <c r="J118" s="302">
        <f t="shared" si="59"/>
        <v>0.14963257979129727</v>
      </c>
      <c r="K118" s="303"/>
      <c r="L118" s="302">
        <v>0.11854711894006972</v>
      </c>
      <c r="M118" s="302">
        <v>5.6928231381480916E-3</v>
      </c>
      <c r="N118" s="302">
        <v>1.9561337049811681E-2</v>
      </c>
      <c r="O118" s="302">
        <f t="shared" si="58"/>
        <v>0.14380127912802948</v>
      </c>
    </row>
    <row r="119" spans="1:15" s="236" customFormat="1" x14ac:dyDescent="0.2">
      <c r="A119" s="237" t="str">
        <f>name!E$12</f>
        <v>Elementary occupations</v>
      </c>
      <c r="B119" s="302">
        <v>9.8519880180068208E-3</v>
      </c>
      <c r="C119" s="302">
        <v>8.9725580868038925E-3</v>
      </c>
      <c r="D119" s="302">
        <v>2.5160748639160473E-5</v>
      </c>
      <c r="E119" s="302">
        <f t="shared" si="56"/>
        <v>1.8849706853449874E-2</v>
      </c>
      <c r="F119" s="303"/>
      <c r="G119" s="302">
        <v>3.2041264597671426E-2</v>
      </c>
      <c r="H119" s="302">
        <v>2.2071520040163696E-2</v>
      </c>
      <c r="I119" s="302">
        <v>6.3213490485107037E-3</v>
      </c>
      <c r="J119" s="302">
        <f t="shared" si="59"/>
        <v>6.0434133686345828E-2</v>
      </c>
      <c r="K119" s="303"/>
      <c r="L119" s="302">
        <v>2.4157901591830871E-2</v>
      </c>
      <c r="M119" s="302">
        <v>1.1972401234371408E-2</v>
      </c>
      <c r="N119" s="302">
        <v>4.6851436636164727E-3</v>
      </c>
      <c r="O119" s="302">
        <f t="shared" si="58"/>
        <v>4.0815446489818746E-2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0.52441899710605178</v>
      </c>
      <c r="C121" s="311">
        <f t="shared" ref="C121:E121" si="60">SUM(C111:C119)</f>
        <v>5.230279652943523E-2</v>
      </c>
      <c r="D121" s="311">
        <f t="shared" si="60"/>
        <v>2.7820636451411261E-4</v>
      </c>
      <c r="E121" s="311">
        <f t="shared" si="60"/>
        <v>0.57700000000000118</v>
      </c>
      <c r="F121" s="311"/>
      <c r="G121" s="311">
        <f t="shared" ref="G121:J121" si="61">SUM(G111:G119)</f>
        <v>2.1836607718598904</v>
      </c>
      <c r="H121" s="311">
        <f t="shared" si="61"/>
        <v>0.17493072789606706</v>
      </c>
      <c r="I121" s="311">
        <f t="shared" si="61"/>
        <v>0.1774085002440399</v>
      </c>
      <c r="J121" s="311">
        <f t="shared" si="61"/>
        <v>2.5359999999999974</v>
      </c>
      <c r="K121" s="311"/>
      <c r="L121" s="311">
        <f t="shared" ref="L121:O121" si="62">SUM(L111:L119)</f>
        <v>2.1512379838125679</v>
      </c>
      <c r="M121" s="311">
        <f t="shared" si="62"/>
        <v>0.17430593740915359</v>
      </c>
      <c r="N121" s="311">
        <f t="shared" si="62"/>
        <v>0.17845607877828182</v>
      </c>
      <c r="O121" s="311">
        <f t="shared" si="62"/>
        <v>2.5040000000000027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0.1454739722945709</v>
      </c>
      <c r="C128" s="302">
        <v>1.2702247110570677E-2</v>
      </c>
      <c r="D128" s="302">
        <v>0</v>
      </c>
      <c r="E128" s="302">
        <f>SUM(B128:D128)</f>
        <v>0.15817621940514159</v>
      </c>
      <c r="F128" s="303"/>
      <c r="G128" s="302">
        <v>0.1744277732904356</v>
      </c>
      <c r="H128" s="302">
        <v>2.1447643181032556E-2</v>
      </c>
      <c r="I128" s="302">
        <v>5.1997755735565462E-2</v>
      </c>
      <c r="J128" s="302">
        <f>SUM(G128:I128)</f>
        <v>0.24787317220703364</v>
      </c>
      <c r="K128" s="303"/>
      <c r="L128" s="302">
        <v>0.17566257968629617</v>
      </c>
      <c r="M128" s="302">
        <v>2.7405448876842417E-2</v>
      </c>
      <c r="N128" s="302">
        <v>5.3545231642692863E-2</v>
      </c>
      <c r="O128" s="302">
        <f>SUM(L128:N128)</f>
        <v>0.25661326020583147</v>
      </c>
    </row>
    <row r="129" spans="1:15" s="236" customFormat="1" x14ac:dyDescent="0.2">
      <c r="A129" s="237" t="str">
        <f>name!E$5</f>
        <v>Professional occupations</v>
      </c>
      <c r="B129" s="302">
        <v>0.16356376335819209</v>
      </c>
      <c r="C129" s="302">
        <v>2.0132834029709876E-2</v>
      </c>
      <c r="D129" s="302">
        <v>0</v>
      </c>
      <c r="E129" s="302">
        <f t="shared" ref="E129:E136" si="63">SUM(B129:D129)</f>
        <v>0.18369659738790195</v>
      </c>
      <c r="F129" s="303"/>
      <c r="G129" s="302">
        <v>0.21682969880751654</v>
      </c>
      <c r="H129" s="302">
        <v>2.8902008816278218E-2</v>
      </c>
      <c r="I129" s="302">
        <v>3.8724607986833234E-2</v>
      </c>
      <c r="J129" s="302">
        <f t="shared" ref="J129:J131" si="64">SUM(G129:I129)</f>
        <v>0.28445631561062801</v>
      </c>
      <c r="K129" s="303"/>
      <c r="L129" s="302">
        <v>0.2965354594831125</v>
      </c>
      <c r="M129" s="302">
        <v>3.5804156919868609E-2</v>
      </c>
      <c r="N129" s="302">
        <v>3.9879655098780983E-2</v>
      </c>
      <c r="O129" s="302">
        <f t="shared" ref="O129:O136" si="65">SUM(L129:N129)</f>
        <v>0.37221927150176209</v>
      </c>
    </row>
    <row r="130" spans="1:15" s="236" customFormat="1" x14ac:dyDescent="0.2">
      <c r="A130" s="237" t="str">
        <f>name!E$6</f>
        <v>Associate professional occupations</v>
      </c>
      <c r="B130" s="302">
        <v>0.19374610796089908</v>
      </c>
      <c r="C130" s="302">
        <v>3.3054641879021178E-2</v>
      </c>
      <c r="D130" s="302">
        <v>0</v>
      </c>
      <c r="E130" s="302">
        <f t="shared" si="63"/>
        <v>0.22680074983992027</v>
      </c>
      <c r="F130" s="303"/>
      <c r="G130" s="302">
        <v>0.23738702068719225</v>
      </c>
      <c r="H130" s="302">
        <v>5.3496109582661586E-2</v>
      </c>
      <c r="I130" s="302">
        <v>1.4657272693593897E-2</v>
      </c>
      <c r="J130" s="302">
        <f t="shared" si="64"/>
        <v>0.30554040296344775</v>
      </c>
      <c r="K130" s="303"/>
      <c r="L130" s="302">
        <v>0.28886852516281797</v>
      </c>
      <c r="M130" s="302">
        <v>6.5795692684282647E-2</v>
      </c>
      <c r="N130" s="302">
        <v>1.7706528987615839E-2</v>
      </c>
      <c r="O130" s="302">
        <f t="shared" si="65"/>
        <v>0.37237074683471644</v>
      </c>
    </row>
    <row r="131" spans="1:15" s="236" customFormat="1" x14ac:dyDescent="0.2">
      <c r="A131" s="237" t="str">
        <f>name!E$7</f>
        <v>Administrative and secretarial occupations</v>
      </c>
      <c r="B131" s="302">
        <v>0.11191338835042318</v>
      </c>
      <c r="C131" s="302">
        <v>3.6273620154921291E-2</v>
      </c>
      <c r="D131" s="302">
        <v>0</v>
      </c>
      <c r="E131" s="302">
        <f t="shared" si="63"/>
        <v>0.14818700850534447</v>
      </c>
      <c r="F131" s="303"/>
      <c r="G131" s="302">
        <v>0.11899910042407699</v>
      </c>
      <c r="H131" s="302">
        <v>3.773727813170185E-2</v>
      </c>
      <c r="I131" s="302">
        <v>4.4275478608163457E-3</v>
      </c>
      <c r="J131" s="302">
        <f t="shared" si="64"/>
        <v>0.16116392641659519</v>
      </c>
      <c r="K131" s="303"/>
      <c r="L131" s="302">
        <v>0.14844174538256116</v>
      </c>
      <c r="M131" s="302">
        <v>4.6667519880122139E-2</v>
      </c>
      <c r="N131" s="302">
        <v>7.7144383425799068E-3</v>
      </c>
      <c r="O131" s="302">
        <f t="shared" si="65"/>
        <v>0.20282370360526319</v>
      </c>
    </row>
    <row r="132" spans="1:15" s="236" customFormat="1" x14ac:dyDescent="0.2">
      <c r="A132" s="237" t="str">
        <f>name!E$8</f>
        <v>Skilled trades occupations</v>
      </c>
      <c r="B132" s="302">
        <v>0.11290305406197654</v>
      </c>
      <c r="C132" s="302">
        <v>1.1032727489944676E-2</v>
      </c>
      <c r="D132" s="302">
        <v>0</v>
      </c>
      <c r="E132" s="302">
        <f t="shared" si="63"/>
        <v>0.12393578155192121</v>
      </c>
      <c r="F132" s="303"/>
      <c r="G132" s="302">
        <v>0.10037241823770475</v>
      </c>
      <c r="H132" s="302">
        <v>5.3817568013387208E-3</v>
      </c>
      <c r="I132" s="302">
        <v>8.391089000661664E-2</v>
      </c>
      <c r="J132" s="302">
        <f>SUM(G132:I132)</f>
        <v>0.18966506504566011</v>
      </c>
      <c r="K132" s="303"/>
      <c r="L132" s="302">
        <v>7.5411340227675427E-2</v>
      </c>
      <c r="M132" s="302">
        <v>5.5989603285992832E-3</v>
      </c>
      <c r="N132" s="302">
        <v>7.6977820165276961E-2</v>
      </c>
      <c r="O132" s="302">
        <f t="shared" si="65"/>
        <v>0.15798812072155166</v>
      </c>
    </row>
    <row r="133" spans="1:15" s="236" customFormat="1" x14ac:dyDescent="0.2">
      <c r="A133" s="237" t="str">
        <f>name!E$9</f>
        <v>Caring, leisure and other service occupations</v>
      </c>
      <c r="B133" s="302">
        <v>3.8424769188458816E-2</v>
      </c>
      <c r="C133" s="302">
        <v>2.5727947215381824E-2</v>
      </c>
      <c r="D133" s="302">
        <v>0</v>
      </c>
      <c r="E133" s="302">
        <f t="shared" si="63"/>
        <v>6.415271640384064E-2</v>
      </c>
      <c r="F133" s="303"/>
      <c r="G133" s="302">
        <v>3.9883334089815703E-2</v>
      </c>
      <c r="H133" s="302">
        <v>2.9434259020676236E-2</v>
      </c>
      <c r="I133" s="302">
        <v>3.4426580786733685E-3</v>
      </c>
      <c r="J133" s="302">
        <f t="shared" ref="J133:J136" si="66">SUM(G133:I133)</f>
        <v>7.2760251189165306E-2</v>
      </c>
      <c r="K133" s="303"/>
      <c r="L133" s="302">
        <v>5.2179639465320352E-2</v>
      </c>
      <c r="M133" s="302">
        <v>3.039553697024493E-2</v>
      </c>
      <c r="N133" s="302">
        <v>4.0946023992503343E-3</v>
      </c>
      <c r="O133" s="302">
        <f t="shared" si="65"/>
        <v>8.6669778834815608E-2</v>
      </c>
    </row>
    <row r="134" spans="1:15" s="236" customFormat="1" x14ac:dyDescent="0.2">
      <c r="A134" s="237" t="str">
        <f>name!E$10</f>
        <v>Sales and customer service occupations</v>
      </c>
      <c r="B134" s="302">
        <v>3.3174392373138142E-2</v>
      </c>
      <c r="C134" s="302">
        <v>1.430854331665098E-2</v>
      </c>
      <c r="D134" s="302">
        <v>0</v>
      </c>
      <c r="E134" s="302">
        <f t="shared" si="63"/>
        <v>4.7482935689789119E-2</v>
      </c>
      <c r="F134" s="303"/>
      <c r="G134" s="302">
        <v>3.4281394802137106E-2</v>
      </c>
      <c r="H134" s="302">
        <v>1.3463458819937799E-2</v>
      </c>
      <c r="I134" s="302">
        <v>9.7831203241844598E-3</v>
      </c>
      <c r="J134" s="302">
        <f t="shared" si="66"/>
        <v>5.7527973946259373E-2</v>
      </c>
      <c r="K134" s="303"/>
      <c r="L134" s="302">
        <v>4.0568333326165135E-2</v>
      </c>
      <c r="M134" s="302">
        <v>1.539522467839787E-2</v>
      </c>
      <c r="N134" s="302">
        <v>8.2446630247428217E-3</v>
      </c>
      <c r="O134" s="302">
        <f t="shared" si="65"/>
        <v>6.4208221029305831E-2</v>
      </c>
    </row>
    <row r="135" spans="1:15" s="236" customFormat="1" x14ac:dyDescent="0.2">
      <c r="A135" s="237" t="str">
        <f>name!E$11</f>
        <v>Process, plant and machine operatives</v>
      </c>
      <c r="B135" s="302">
        <v>0.39828952357302227</v>
      </c>
      <c r="C135" s="302">
        <v>1.980608185581758E-2</v>
      </c>
      <c r="D135" s="302">
        <v>0</v>
      </c>
      <c r="E135" s="302">
        <f t="shared" si="63"/>
        <v>0.41809560542883983</v>
      </c>
      <c r="F135" s="303"/>
      <c r="G135" s="302">
        <v>0.39624870135792756</v>
      </c>
      <c r="H135" s="302">
        <v>9.6791454100067509E-3</v>
      </c>
      <c r="I135" s="302">
        <v>2.8790828948784642E-2</v>
      </c>
      <c r="J135" s="302">
        <f t="shared" si="66"/>
        <v>0.43471867571671896</v>
      </c>
      <c r="K135" s="303"/>
      <c r="L135" s="302">
        <v>0.41011635071879005</v>
      </c>
      <c r="M135" s="302">
        <v>1.0790345178902844E-2</v>
      </c>
      <c r="N135" s="302">
        <v>2.7883279816671568E-2</v>
      </c>
      <c r="O135" s="302">
        <f t="shared" si="65"/>
        <v>0.44878997571436446</v>
      </c>
    </row>
    <row r="136" spans="1:15" s="236" customFormat="1" x14ac:dyDescent="0.2">
      <c r="A136" s="237" t="str">
        <f>name!E$12</f>
        <v>Elementary occupations</v>
      </c>
      <c r="B136" s="302">
        <v>0.29592760580304067</v>
      </c>
      <c r="C136" s="302">
        <v>4.1544779984259358E-2</v>
      </c>
      <c r="D136" s="302">
        <v>0</v>
      </c>
      <c r="E136" s="302">
        <f t="shared" si="63"/>
        <v>0.33747238578730004</v>
      </c>
      <c r="F136" s="303"/>
      <c r="G136" s="302">
        <v>0.33774144438044934</v>
      </c>
      <c r="H136" s="302">
        <v>4.6249479478001065E-2</v>
      </c>
      <c r="I136" s="302">
        <v>2.2303293046039858E-2</v>
      </c>
      <c r="J136" s="302">
        <f t="shared" si="66"/>
        <v>0.40629421690449025</v>
      </c>
      <c r="K136" s="303"/>
      <c r="L136" s="302">
        <v>0.39303962981123702</v>
      </c>
      <c r="M136" s="302">
        <v>4.7776241918780049E-2</v>
      </c>
      <c r="N136" s="302">
        <v>2.5501049822369105E-2</v>
      </c>
      <c r="O136" s="302">
        <f t="shared" si="65"/>
        <v>0.46631692155238619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1.4934165769637218</v>
      </c>
      <c r="C138" s="311">
        <f t="shared" ref="C138:E138" si="67">SUM(C128:C136)</f>
        <v>0.21458342303627748</v>
      </c>
      <c r="D138" s="311">
        <f t="shared" si="67"/>
        <v>0</v>
      </c>
      <c r="E138" s="311">
        <f t="shared" si="67"/>
        <v>1.7079999999999993</v>
      </c>
      <c r="F138" s="311"/>
      <c r="G138" s="311">
        <f t="shared" ref="G138:J138" si="68">SUM(G128:G136)</f>
        <v>1.6561708860772559</v>
      </c>
      <c r="H138" s="311">
        <f t="shared" si="68"/>
        <v>0.24579113924163479</v>
      </c>
      <c r="I138" s="311">
        <f t="shared" si="68"/>
        <v>0.2580379746811079</v>
      </c>
      <c r="J138" s="311">
        <f t="shared" si="68"/>
        <v>2.1599999999999984</v>
      </c>
      <c r="K138" s="311"/>
      <c r="L138" s="311">
        <f t="shared" ref="L138:O138" si="69">SUM(L128:L136)</f>
        <v>1.8808236032639758</v>
      </c>
      <c r="M138" s="311">
        <f t="shared" si="69"/>
        <v>0.2856291274360408</v>
      </c>
      <c r="N138" s="311">
        <f t="shared" si="69"/>
        <v>0.2615472692999804</v>
      </c>
      <c r="O138" s="311">
        <f t="shared" si="69"/>
        <v>2.4279999999999968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1.0118521485738676</v>
      </c>
      <c r="C145" s="302">
        <v>8.3326803174810921E-2</v>
      </c>
      <c r="D145" s="302">
        <v>0.25028182044203579</v>
      </c>
      <c r="E145" s="302">
        <f>SUM(B145:D145)</f>
        <v>1.3454607721907144</v>
      </c>
      <c r="F145" s="303"/>
      <c r="G145" s="302">
        <v>1.2303693977540047</v>
      </c>
      <c r="H145" s="302">
        <v>0.17657636621967607</v>
      </c>
      <c r="I145" s="302">
        <v>0.42000644154021466</v>
      </c>
      <c r="J145" s="302">
        <f>SUM(G145:I145)</f>
        <v>1.8269522055138954</v>
      </c>
      <c r="K145" s="303"/>
      <c r="L145" s="302">
        <v>1.2061687902196645</v>
      </c>
      <c r="M145" s="302">
        <v>0.17652776853306951</v>
      </c>
      <c r="N145" s="302">
        <v>0.43580482263864584</v>
      </c>
      <c r="O145" s="302">
        <f>SUM(L145:N145)</f>
        <v>1.8185013813913797</v>
      </c>
    </row>
    <row r="146" spans="1:15" s="236" customFormat="1" x14ac:dyDescent="0.2">
      <c r="A146" s="237" t="str">
        <f>name!E$5</f>
        <v>Professional occupations</v>
      </c>
      <c r="B146" s="302">
        <v>1.1107512733636247</v>
      </c>
      <c r="C146" s="302">
        <v>5.0315137641453456E-2</v>
      </c>
      <c r="D146" s="302">
        <v>9.8894606383859426E-2</v>
      </c>
      <c r="E146" s="302">
        <f t="shared" ref="E146:E153" si="70">SUM(B146:D146)</f>
        <v>1.2599610173889375</v>
      </c>
      <c r="F146" s="303"/>
      <c r="G146" s="302">
        <v>1.5245013897345474</v>
      </c>
      <c r="H146" s="302">
        <v>9.5038197437603139E-2</v>
      </c>
      <c r="I146" s="302">
        <v>0.15810598211701823</v>
      </c>
      <c r="J146" s="302">
        <f t="shared" ref="J146:J148" si="71">SUM(G146:I146)</f>
        <v>1.7776455692891688</v>
      </c>
      <c r="K146" s="303"/>
      <c r="L146" s="302">
        <v>2.0495591546199492</v>
      </c>
      <c r="M146" s="302">
        <v>0.1016624972897574</v>
      </c>
      <c r="N146" s="302">
        <v>0.12203835530720462</v>
      </c>
      <c r="O146" s="302">
        <f t="shared" ref="O146:O153" si="72">SUM(L146:N146)</f>
        <v>2.2732600072169111</v>
      </c>
    </row>
    <row r="147" spans="1:15" s="236" customFormat="1" x14ac:dyDescent="0.2">
      <c r="A147" s="237" t="str">
        <f>name!E$6</f>
        <v>Associate professional occupations</v>
      </c>
      <c r="B147" s="302">
        <v>0.80711799445299492</v>
      </c>
      <c r="C147" s="302">
        <v>7.8997708653849807E-2</v>
      </c>
      <c r="D147" s="302">
        <v>6.3051451727495975E-2</v>
      </c>
      <c r="E147" s="302">
        <f t="shared" si="70"/>
        <v>0.94916715483434067</v>
      </c>
      <c r="F147" s="303"/>
      <c r="G147" s="302">
        <v>1.0274928528795271</v>
      </c>
      <c r="H147" s="302">
        <v>0.13038895277095972</v>
      </c>
      <c r="I147" s="302">
        <v>7.5095120556200032E-2</v>
      </c>
      <c r="J147" s="302">
        <f t="shared" si="71"/>
        <v>1.2329769262066868</v>
      </c>
      <c r="K147" s="303"/>
      <c r="L147" s="302">
        <v>1.1331075391489807</v>
      </c>
      <c r="M147" s="302">
        <v>0.11734499560813114</v>
      </c>
      <c r="N147" s="302">
        <v>8.0217411330226238E-2</v>
      </c>
      <c r="O147" s="302">
        <f t="shared" si="72"/>
        <v>1.3306699460873381</v>
      </c>
    </row>
    <row r="148" spans="1:15" s="236" customFormat="1" x14ac:dyDescent="0.2">
      <c r="A148" s="237" t="str">
        <f>name!E$7</f>
        <v>Administrative and secretarial occupations</v>
      </c>
      <c r="B148" s="302">
        <v>0.88788154052044954</v>
      </c>
      <c r="C148" s="302">
        <v>0.39285583966296933</v>
      </c>
      <c r="D148" s="302">
        <v>0.21178187060499745</v>
      </c>
      <c r="E148" s="302">
        <f t="shared" si="70"/>
        <v>1.4925192507884162</v>
      </c>
      <c r="F148" s="303"/>
      <c r="G148" s="302">
        <v>0.84010096478324447</v>
      </c>
      <c r="H148" s="302">
        <v>0.48562579509223014</v>
      </c>
      <c r="I148" s="302">
        <v>7.4446144752255666E-2</v>
      </c>
      <c r="J148" s="302">
        <f t="shared" si="71"/>
        <v>1.4001729046277303</v>
      </c>
      <c r="K148" s="303"/>
      <c r="L148" s="302">
        <v>0.71439878012776337</v>
      </c>
      <c r="M148" s="302">
        <v>0.47162336167834573</v>
      </c>
      <c r="N148" s="302">
        <v>5.4253788611184892E-2</v>
      </c>
      <c r="O148" s="302">
        <f t="shared" si="72"/>
        <v>1.2402759304172939</v>
      </c>
    </row>
    <row r="149" spans="1:15" s="236" customFormat="1" x14ac:dyDescent="0.2">
      <c r="A149" s="237" t="str">
        <f>name!E$8</f>
        <v>Skilled trades occupations</v>
      </c>
      <c r="B149" s="302">
        <v>8.0783779115626988</v>
      </c>
      <c r="C149" s="302">
        <v>0.23188495331636264</v>
      </c>
      <c r="D149" s="302">
        <v>4.2369203161925224</v>
      </c>
      <c r="E149" s="302">
        <f t="shared" si="70"/>
        <v>12.547183181071583</v>
      </c>
      <c r="F149" s="303"/>
      <c r="G149" s="302">
        <v>6.9317279758593902</v>
      </c>
      <c r="H149" s="302">
        <v>0.21064482906156184</v>
      </c>
      <c r="I149" s="302">
        <v>5.0499677273613095</v>
      </c>
      <c r="J149" s="302">
        <f>SUM(G149:I149)</f>
        <v>12.192340532282262</v>
      </c>
      <c r="K149" s="303"/>
      <c r="L149" s="302">
        <v>5.7233077628391227</v>
      </c>
      <c r="M149" s="302">
        <v>0.28329978739321654</v>
      </c>
      <c r="N149" s="302">
        <v>4.8969731711399449</v>
      </c>
      <c r="O149" s="302">
        <f t="shared" si="72"/>
        <v>10.903580721372284</v>
      </c>
    </row>
    <row r="150" spans="1:15" s="236" customFormat="1" x14ac:dyDescent="0.2">
      <c r="A150" s="237" t="str">
        <f>name!E$9</f>
        <v>Caring, leisure and other service occupations</v>
      </c>
      <c r="B150" s="302">
        <v>2.8954392390236793E-2</v>
      </c>
      <c r="C150" s="302">
        <v>8.4510890163365035E-3</v>
      </c>
      <c r="D150" s="302">
        <v>4.9860830273847669E-3</v>
      </c>
      <c r="E150" s="302">
        <f t="shared" si="70"/>
        <v>4.2391564433958057E-2</v>
      </c>
      <c r="F150" s="303"/>
      <c r="G150" s="302">
        <v>3.1863316622034399E-2</v>
      </c>
      <c r="H150" s="302">
        <v>1.1299258908561191E-2</v>
      </c>
      <c r="I150" s="302">
        <v>3.1528403134185629E-3</v>
      </c>
      <c r="J150" s="302">
        <f t="shared" ref="J150:J153" si="73">SUM(G150:I150)</f>
        <v>4.6315415844014156E-2</v>
      </c>
      <c r="K150" s="303"/>
      <c r="L150" s="302">
        <v>2.7968506112541622E-2</v>
      </c>
      <c r="M150" s="302">
        <v>8.0016962470787593E-3</v>
      </c>
      <c r="N150" s="302">
        <v>4.8534511508714351E-3</v>
      </c>
      <c r="O150" s="302">
        <f t="shared" si="72"/>
        <v>4.0823653510491817E-2</v>
      </c>
    </row>
    <row r="151" spans="1:15" s="236" customFormat="1" x14ac:dyDescent="0.2">
      <c r="A151" s="237" t="str">
        <f>name!E$10</f>
        <v>Sales and customer service occupations</v>
      </c>
      <c r="B151" s="302">
        <v>0.22647350981005873</v>
      </c>
      <c r="C151" s="302">
        <v>0.12056891133761173</v>
      </c>
      <c r="D151" s="302">
        <v>3.0710473206832883E-2</v>
      </c>
      <c r="E151" s="302">
        <f t="shared" si="70"/>
        <v>0.37775289435450338</v>
      </c>
      <c r="F151" s="303"/>
      <c r="G151" s="302">
        <v>0.21702822984918618</v>
      </c>
      <c r="H151" s="302">
        <v>0.15353652889018532</v>
      </c>
      <c r="I151" s="302">
        <v>2.2869792988663516E-2</v>
      </c>
      <c r="J151" s="302">
        <f t="shared" si="73"/>
        <v>0.39343455172803504</v>
      </c>
      <c r="K151" s="303"/>
      <c r="L151" s="302">
        <v>0.22128530788990611</v>
      </c>
      <c r="M151" s="302">
        <v>0.14207140082834258</v>
      </c>
      <c r="N151" s="302">
        <v>2.3513726472852568E-2</v>
      </c>
      <c r="O151" s="302">
        <f t="shared" si="72"/>
        <v>0.3868704351911012</v>
      </c>
    </row>
    <row r="152" spans="1:15" s="236" customFormat="1" x14ac:dyDescent="0.2">
      <c r="A152" s="237" t="str">
        <f>name!E$11</f>
        <v>Process, plant and machine operatives</v>
      </c>
      <c r="B152" s="302">
        <v>1.2868171212745165</v>
      </c>
      <c r="C152" s="302">
        <v>4.2516721375889251E-2</v>
      </c>
      <c r="D152" s="302">
        <v>0.21705828639168345</v>
      </c>
      <c r="E152" s="302">
        <f t="shared" si="70"/>
        <v>1.5463921290420892</v>
      </c>
      <c r="F152" s="303"/>
      <c r="G152" s="302">
        <v>1.1118380922895994</v>
      </c>
      <c r="H152" s="302">
        <v>6.354976683343963E-2</v>
      </c>
      <c r="I152" s="302">
        <v>0.37501079819932331</v>
      </c>
      <c r="J152" s="302">
        <f t="shared" si="73"/>
        <v>1.5503986573223625</v>
      </c>
      <c r="K152" s="303"/>
      <c r="L152" s="302">
        <v>0.96572894202880011</v>
      </c>
      <c r="M152" s="302">
        <v>5.3051190017145478E-2</v>
      </c>
      <c r="N152" s="302">
        <v>0.50892140424850996</v>
      </c>
      <c r="O152" s="302">
        <f t="shared" si="72"/>
        <v>1.5277015362944555</v>
      </c>
    </row>
    <row r="153" spans="1:15" s="236" customFormat="1" x14ac:dyDescent="0.2">
      <c r="A153" s="237" t="str">
        <f>name!E$12</f>
        <v>Elementary occupations</v>
      </c>
      <c r="B153" s="302">
        <v>0.57121522711307104</v>
      </c>
      <c r="C153" s="302">
        <v>0.1583063733283504</v>
      </c>
      <c r="D153" s="302">
        <v>0.24365043545402773</v>
      </c>
      <c r="E153" s="302">
        <f t="shared" si="70"/>
        <v>0.97317203589544921</v>
      </c>
      <c r="F153" s="303"/>
      <c r="G153" s="302">
        <v>0.47625697765443475</v>
      </c>
      <c r="H153" s="302">
        <v>0.16839689493813687</v>
      </c>
      <c r="I153" s="302">
        <v>0.32610936459327811</v>
      </c>
      <c r="J153" s="302">
        <f t="shared" si="73"/>
        <v>0.97076323718584978</v>
      </c>
      <c r="K153" s="303"/>
      <c r="L153" s="302">
        <v>0.50141377519018981</v>
      </c>
      <c r="M153" s="302">
        <v>0.16307755416452788</v>
      </c>
      <c r="N153" s="302">
        <v>0.40682505916402112</v>
      </c>
      <c r="O153" s="302">
        <f t="shared" si="72"/>
        <v>1.0713163885187389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14.00944111906152</v>
      </c>
      <c r="C155" s="311">
        <f t="shared" ref="C155:E155" si="74">SUM(C145:C153)</f>
        <v>1.1672235375076339</v>
      </c>
      <c r="D155" s="311">
        <f t="shared" si="74"/>
        <v>5.3573353434308402</v>
      </c>
      <c r="E155" s="311">
        <f t="shared" si="74"/>
        <v>20.533999999999995</v>
      </c>
      <c r="F155" s="311"/>
      <c r="G155" s="311">
        <f t="shared" ref="G155:J155" si="75">SUM(G145:G153)</f>
        <v>13.391179197425968</v>
      </c>
      <c r="H155" s="311">
        <f t="shared" si="75"/>
        <v>1.495056590152354</v>
      </c>
      <c r="I155" s="311">
        <f t="shared" si="75"/>
        <v>6.5047642124216809</v>
      </c>
      <c r="J155" s="311">
        <f t="shared" si="75"/>
        <v>21.391000000000005</v>
      </c>
      <c r="K155" s="311"/>
      <c r="L155" s="311">
        <f t="shared" ref="L155:O155" si="76">SUM(L145:L153)</f>
        <v>12.542938558176917</v>
      </c>
      <c r="M155" s="311">
        <f t="shared" si="76"/>
        <v>1.5166602517596153</v>
      </c>
      <c r="N155" s="311">
        <f t="shared" si="76"/>
        <v>6.5334011900634614</v>
      </c>
      <c r="O155" s="311">
        <f t="shared" si="76"/>
        <v>20.592999999999996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2.9708386833511344</v>
      </c>
      <c r="C162" s="302">
        <v>0.23633703497807071</v>
      </c>
      <c r="D162" s="302">
        <v>2.0433944533567097</v>
      </c>
      <c r="E162" s="302">
        <f>SUM(B162:D162)</f>
        <v>5.250570171685915</v>
      </c>
      <c r="F162" s="303"/>
      <c r="G162" s="302">
        <v>4.2197124639932762</v>
      </c>
      <c r="H162" s="302">
        <v>0.36342136877689113</v>
      </c>
      <c r="I162" s="302">
        <v>1.582775237713604</v>
      </c>
      <c r="J162" s="302">
        <f>SUM(G162:I162)</f>
        <v>6.1659090704837718</v>
      </c>
      <c r="K162" s="303"/>
      <c r="L162" s="302">
        <v>4.5407866008013587</v>
      </c>
      <c r="M162" s="302">
        <v>0.37135442406910157</v>
      </c>
      <c r="N162" s="302">
        <v>1.5793125641049459</v>
      </c>
      <c r="O162" s="302">
        <f>SUM(L162:N162)</f>
        <v>6.4914535889754061</v>
      </c>
    </row>
    <row r="163" spans="1:15" s="236" customFormat="1" x14ac:dyDescent="0.2">
      <c r="A163" s="237" t="str">
        <f>name!E$5</f>
        <v>Professional occupations</v>
      </c>
      <c r="B163" s="302">
        <v>2.0549824236827976</v>
      </c>
      <c r="C163" s="302">
        <v>0.37124827784439335</v>
      </c>
      <c r="D163" s="302">
        <v>0.40074983630714073</v>
      </c>
      <c r="E163" s="302">
        <f t="shared" ref="E163:E170" si="77">SUM(B163:D163)</f>
        <v>2.8269805378343316</v>
      </c>
      <c r="F163" s="303"/>
      <c r="G163" s="302">
        <v>3.3144941533120282</v>
      </c>
      <c r="H163" s="302">
        <v>0.53891143041993406</v>
      </c>
      <c r="I163" s="302">
        <v>0.3064063954434581</v>
      </c>
      <c r="J163" s="302">
        <f t="shared" ref="J163:J165" si="78">SUM(G163:I163)</f>
        <v>4.1598119791754202</v>
      </c>
      <c r="K163" s="303"/>
      <c r="L163" s="302">
        <v>4.5129614454473836</v>
      </c>
      <c r="M163" s="302">
        <v>0.48798015783961118</v>
      </c>
      <c r="N163" s="302">
        <v>0.19341840492741799</v>
      </c>
      <c r="O163" s="302">
        <f t="shared" ref="O163:O170" si="79">SUM(L163:N163)</f>
        <v>5.1943600082144128</v>
      </c>
    </row>
    <row r="164" spans="1:15" s="236" customFormat="1" x14ac:dyDescent="0.2">
      <c r="A164" s="237" t="str">
        <f>name!E$6</f>
        <v>Associate professional occupations</v>
      </c>
      <c r="B164" s="302">
        <v>1.8382396844303757</v>
      </c>
      <c r="C164" s="302">
        <v>0.62539587210146819</v>
      </c>
      <c r="D164" s="302">
        <v>0.26207756483251227</v>
      </c>
      <c r="E164" s="302">
        <f t="shared" si="77"/>
        <v>2.7257131213643562</v>
      </c>
      <c r="F164" s="303"/>
      <c r="G164" s="302">
        <v>2.55331971278537</v>
      </c>
      <c r="H164" s="302">
        <v>0.7308954031512167</v>
      </c>
      <c r="I164" s="302">
        <v>0.17591824094437897</v>
      </c>
      <c r="J164" s="302">
        <f t="shared" si="78"/>
        <v>3.4601333568809656</v>
      </c>
      <c r="K164" s="303"/>
      <c r="L164" s="302">
        <v>2.960559681634221</v>
      </c>
      <c r="M164" s="302">
        <v>0.62241071845576035</v>
      </c>
      <c r="N164" s="302">
        <v>0.16034434209605439</v>
      </c>
      <c r="O164" s="302">
        <f t="shared" si="79"/>
        <v>3.7433147421860355</v>
      </c>
    </row>
    <row r="165" spans="1:15" s="236" customFormat="1" x14ac:dyDescent="0.2">
      <c r="A165" s="237" t="str">
        <f>name!E$7</f>
        <v>Administrative and secretarial occupations</v>
      </c>
      <c r="B165" s="302">
        <v>1.9436258117230736</v>
      </c>
      <c r="C165" s="302">
        <v>0.69315377322591365</v>
      </c>
      <c r="D165" s="302">
        <v>9.4111345598337282E-2</v>
      </c>
      <c r="E165" s="302">
        <f t="shared" si="77"/>
        <v>2.7308909305473246</v>
      </c>
      <c r="F165" s="303"/>
      <c r="G165" s="302">
        <v>2.154510342890708</v>
      </c>
      <c r="H165" s="302">
        <v>0.75708562361192056</v>
      </c>
      <c r="I165" s="302">
        <v>6.5856730361511726E-2</v>
      </c>
      <c r="J165" s="302">
        <f t="shared" si="78"/>
        <v>2.9774526968641402</v>
      </c>
      <c r="K165" s="303"/>
      <c r="L165" s="302">
        <v>2.5895726232028857</v>
      </c>
      <c r="M165" s="302">
        <v>0.73582020577500074</v>
      </c>
      <c r="N165" s="302">
        <v>0.58034120485969976</v>
      </c>
      <c r="O165" s="302">
        <f t="shared" si="79"/>
        <v>3.9057340338375859</v>
      </c>
    </row>
    <row r="166" spans="1:15" s="236" customFormat="1" x14ac:dyDescent="0.2">
      <c r="A166" s="237" t="str">
        <f>name!E$8</f>
        <v>Skilled trades occupations</v>
      </c>
      <c r="B166" s="302">
        <v>3.1293343519678816</v>
      </c>
      <c r="C166" s="302">
        <v>0.46653098077611754</v>
      </c>
      <c r="D166" s="302">
        <v>1.1988990832454651</v>
      </c>
      <c r="E166" s="302">
        <f t="shared" si="77"/>
        <v>4.794764415989464</v>
      </c>
      <c r="F166" s="303"/>
      <c r="G166" s="302">
        <v>3.0404962722367239</v>
      </c>
      <c r="H166" s="302">
        <v>0.30461018285868113</v>
      </c>
      <c r="I166" s="302">
        <v>0.73393390102089062</v>
      </c>
      <c r="J166" s="302">
        <f>SUM(G166:I166)</f>
        <v>4.0790403561162956</v>
      </c>
      <c r="K166" s="303"/>
      <c r="L166" s="302">
        <v>2.853958827640096</v>
      </c>
      <c r="M166" s="302">
        <v>0.30866952757711485</v>
      </c>
      <c r="N166" s="302">
        <v>0.7786792468276853</v>
      </c>
      <c r="O166" s="302">
        <f t="shared" si="79"/>
        <v>3.9413076020448963</v>
      </c>
    </row>
    <row r="167" spans="1:15" s="236" customFormat="1" x14ac:dyDescent="0.2">
      <c r="A167" s="237" t="str">
        <f>name!E$9</f>
        <v>Caring, leisure and other service occupations</v>
      </c>
      <c r="B167" s="302">
        <v>0.43581739090311805</v>
      </c>
      <c r="C167" s="302">
        <v>0.11310489317299524</v>
      </c>
      <c r="D167" s="302">
        <v>7.1550036799108957E-2</v>
      </c>
      <c r="E167" s="302">
        <f t="shared" si="77"/>
        <v>0.62047232087522231</v>
      </c>
      <c r="F167" s="303"/>
      <c r="G167" s="302">
        <v>0.37831547311719221</v>
      </c>
      <c r="H167" s="302">
        <v>0.1005636271281489</v>
      </c>
      <c r="I167" s="302">
        <v>6.6136203607542174E-2</v>
      </c>
      <c r="J167" s="302">
        <f t="shared" ref="J167:J170" si="80">SUM(G167:I167)</f>
        <v>0.54501530385288322</v>
      </c>
      <c r="K167" s="303"/>
      <c r="L167" s="302">
        <v>0.52680403162678413</v>
      </c>
      <c r="M167" s="302">
        <v>8.2790274352654944E-2</v>
      </c>
      <c r="N167" s="302">
        <v>8.824361593199187E-2</v>
      </c>
      <c r="O167" s="302">
        <f t="shared" si="79"/>
        <v>0.69783792191143101</v>
      </c>
    </row>
    <row r="168" spans="1:15" s="236" customFormat="1" x14ac:dyDescent="0.2">
      <c r="A168" s="237" t="str">
        <f>name!E$10</f>
        <v>Sales and customer service occupations</v>
      </c>
      <c r="B168" s="302">
        <v>8.0409869699149112</v>
      </c>
      <c r="C168" s="302">
        <v>18.489692586091927</v>
      </c>
      <c r="D168" s="302">
        <v>1.2545499694730911</v>
      </c>
      <c r="E168" s="302">
        <f t="shared" si="77"/>
        <v>27.785229525479927</v>
      </c>
      <c r="F168" s="303"/>
      <c r="G168" s="302">
        <v>7.7295352596237654</v>
      </c>
      <c r="H168" s="302">
        <v>17.670872275175377</v>
      </c>
      <c r="I168" s="302">
        <v>0.67053870066402754</v>
      </c>
      <c r="J168" s="302">
        <f t="shared" si="80"/>
        <v>26.070946235463172</v>
      </c>
      <c r="K168" s="303"/>
      <c r="L168" s="302">
        <v>7.5611596994732757</v>
      </c>
      <c r="M168" s="302">
        <v>16.694526151040225</v>
      </c>
      <c r="N168" s="302">
        <v>0.42852229672840497</v>
      </c>
      <c r="O168" s="302">
        <f t="shared" si="79"/>
        <v>24.684208147241907</v>
      </c>
    </row>
    <row r="169" spans="1:15" s="236" customFormat="1" x14ac:dyDescent="0.2">
      <c r="A169" s="237" t="str">
        <f>name!E$11</f>
        <v>Process, plant and machine operatives</v>
      </c>
      <c r="B169" s="302">
        <v>2.6679887184737479</v>
      </c>
      <c r="C169" s="302">
        <v>0.52502400438615038</v>
      </c>
      <c r="D169" s="302">
        <v>9.7278250736005697E-2</v>
      </c>
      <c r="E169" s="302">
        <f t="shared" si="77"/>
        <v>3.2902909735959036</v>
      </c>
      <c r="F169" s="303"/>
      <c r="G169" s="302">
        <v>2.7250654512980188</v>
      </c>
      <c r="H169" s="302">
        <v>0.50285003827431562</v>
      </c>
      <c r="I169" s="302">
        <v>7.6238793874533667E-2</v>
      </c>
      <c r="J169" s="302">
        <f t="shared" si="80"/>
        <v>3.3041542834468682</v>
      </c>
      <c r="K169" s="303"/>
      <c r="L169" s="302">
        <v>2.200695215344076</v>
      </c>
      <c r="M169" s="302">
        <v>0.61007659979762741</v>
      </c>
      <c r="N169" s="302">
        <v>6.7944324830976913E-2</v>
      </c>
      <c r="O169" s="302">
        <f t="shared" si="79"/>
        <v>2.8787161399726804</v>
      </c>
    </row>
    <row r="170" spans="1:15" s="236" customFormat="1" x14ac:dyDescent="0.2">
      <c r="A170" s="237" t="str">
        <f>name!E$12</f>
        <v>Elementary occupations</v>
      </c>
      <c r="B170" s="302">
        <v>2.7353503622604483</v>
      </c>
      <c r="C170" s="302">
        <v>2.7943062092994051</v>
      </c>
      <c r="D170" s="302">
        <v>9.0431431067675233E-2</v>
      </c>
      <c r="E170" s="302">
        <f t="shared" si="77"/>
        <v>5.6200880026275284</v>
      </c>
      <c r="F170" s="303"/>
      <c r="G170" s="302">
        <v>2.8922423469304128</v>
      </c>
      <c r="H170" s="302">
        <v>2.1551566608996451</v>
      </c>
      <c r="I170" s="302">
        <v>4.8137709886453252E-2</v>
      </c>
      <c r="J170" s="302">
        <f t="shared" si="80"/>
        <v>5.0955367177165112</v>
      </c>
      <c r="K170" s="303"/>
      <c r="L170" s="302">
        <v>3.0466936401351892</v>
      </c>
      <c r="M170" s="302">
        <v>1.3157653245401908</v>
      </c>
      <c r="N170" s="302">
        <v>5.5608850940303697E-2</v>
      </c>
      <c r="O170" s="302">
        <f t="shared" si="79"/>
        <v>4.4180678156156832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25.817164396707486</v>
      </c>
      <c r="C172" s="311">
        <f t="shared" ref="C172:E172" si="81">SUM(C162:C170)</f>
        <v>24.314793631876441</v>
      </c>
      <c r="D172" s="311">
        <f t="shared" si="81"/>
        <v>5.5130419714160466</v>
      </c>
      <c r="E172" s="311">
        <f t="shared" si="81"/>
        <v>55.644999999999968</v>
      </c>
      <c r="F172" s="311"/>
      <c r="G172" s="311">
        <f t="shared" ref="G172:J172" si="82">SUM(G162:G170)</f>
        <v>29.007691476187496</v>
      </c>
      <c r="H172" s="311">
        <f t="shared" si="82"/>
        <v>23.124366610296128</v>
      </c>
      <c r="I172" s="311">
        <f t="shared" si="82"/>
        <v>3.7259419135164005</v>
      </c>
      <c r="J172" s="311">
        <f t="shared" si="82"/>
        <v>55.858000000000025</v>
      </c>
      <c r="K172" s="311"/>
      <c r="L172" s="311">
        <f t="shared" ref="L172:O172" si="83">SUM(L162:L170)</f>
        <v>30.79319176530527</v>
      </c>
      <c r="M172" s="311">
        <f t="shared" si="83"/>
        <v>21.229393383447288</v>
      </c>
      <c r="N172" s="311">
        <f t="shared" si="83"/>
        <v>3.932414851247481</v>
      </c>
      <c r="O172" s="311">
        <f t="shared" si="83"/>
        <v>55.955000000000041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0.67585641824293341</v>
      </c>
      <c r="C179" s="302">
        <v>6.7543812854592489E-2</v>
      </c>
      <c r="D179" s="302">
        <v>0.14262103199926213</v>
      </c>
      <c r="E179" s="302">
        <f>SUM(B179:D179)</f>
        <v>0.88602126309678797</v>
      </c>
      <c r="F179" s="303"/>
      <c r="G179" s="302">
        <v>0.89706950152811682</v>
      </c>
      <c r="H179" s="302">
        <v>0.10672994329825075</v>
      </c>
      <c r="I179" s="302">
        <v>0.44650609769758104</v>
      </c>
      <c r="J179" s="302">
        <f>SUM(G179:I179)</f>
        <v>1.4503055425239486</v>
      </c>
      <c r="K179" s="303"/>
      <c r="L179" s="302">
        <v>0.9710266921326911</v>
      </c>
      <c r="M179" s="302">
        <v>0.13936800148656436</v>
      </c>
      <c r="N179" s="302">
        <v>0.47889430338019329</v>
      </c>
      <c r="O179" s="302">
        <f>SUM(L179:N179)</f>
        <v>1.5892889969994488</v>
      </c>
    </row>
    <row r="180" spans="1:15" s="236" customFormat="1" x14ac:dyDescent="0.2">
      <c r="A180" s="237" t="str">
        <f>name!E$5</f>
        <v>Professional occupations</v>
      </c>
      <c r="B180" s="302">
        <v>0.56092620611927313</v>
      </c>
      <c r="C180" s="302">
        <v>5.4573730765631288E-2</v>
      </c>
      <c r="D180" s="302">
        <v>4.1893466626298163E-2</v>
      </c>
      <c r="E180" s="302">
        <f t="shared" ref="E180:E187" si="84">SUM(B180:D180)</f>
        <v>0.65739340351120257</v>
      </c>
      <c r="F180" s="303"/>
      <c r="G180" s="302">
        <v>0.90693518548887275</v>
      </c>
      <c r="H180" s="302">
        <v>9.0238111881275077E-2</v>
      </c>
      <c r="I180" s="302">
        <v>0.11254343607687707</v>
      </c>
      <c r="J180" s="302">
        <f t="shared" ref="J180:J182" si="85">SUM(G180:I180)</f>
        <v>1.1097167334470248</v>
      </c>
      <c r="K180" s="303"/>
      <c r="L180" s="302">
        <v>1.466564094707093</v>
      </c>
      <c r="M180" s="302">
        <v>0.16468574083112317</v>
      </c>
      <c r="N180" s="302">
        <v>0.11461389269859286</v>
      </c>
      <c r="O180" s="302">
        <f t="shared" ref="O180:O187" si="86">SUM(L180:N180)</f>
        <v>1.745863728236809</v>
      </c>
    </row>
    <row r="181" spans="1:15" s="236" customFormat="1" x14ac:dyDescent="0.2">
      <c r="A181" s="237" t="str">
        <f>name!E$6</f>
        <v>Associate professional occupations</v>
      </c>
      <c r="B181" s="302">
        <v>0.61324596025001221</v>
      </c>
      <c r="C181" s="302">
        <v>8.7615659691988243E-2</v>
      </c>
      <c r="D181" s="302">
        <v>2.9161590068195981E-2</v>
      </c>
      <c r="E181" s="302">
        <f t="shared" si="84"/>
        <v>0.73002321001019643</v>
      </c>
      <c r="F181" s="303"/>
      <c r="G181" s="302">
        <v>0.93201544294571226</v>
      </c>
      <c r="H181" s="302">
        <v>0.12388162146733844</v>
      </c>
      <c r="I181" s="302">
        <v>8.5404115464336877E-2</v>
      </c>
      <c r="J181" s="302">
        <f t="shared" si="85"/>
        <v>1.1413011798773876</v>
      </c>
      <c r="K181" s="303"/>
      <c r="L181" s="302">
        <v>1.250560548909134</v>
      </c>
      <c r="M181" s="302">
        <v>0.18379935594921346</v>
      </c>
      <c r="N181" s="302">
        <v>9.6855173297119276E-2</v>
      </c>
      <c r="O181" s="302">
        <f t="shared" si="86"/>
        <v>1.5312150781554668</v>
      </c>
    </row>
    <row r="182" spans="1:15" s="236" customFormat="1" x14ac:dyDescent="0.2">
      <c r="A182" s="237" t="str">
        <f>name!E$7</f>
        <v>Administrative and secretarial occupations</v>
      </c>
      <c r="B182" s="302">
        <v>0.80152437901974005</v>
      </c>
      <c r="C182" s="302">
        <v>0.41484485341322447</v>
      </c>
      <c r="D182" s="302">
        <v>4.3481022724193991E-2</v>
      </c>
      <c r="E182" s="302">
        <f t="shared" si="84"/>
        <v>1.2598502551571584</v>
      </c>
      <c r="F182" s="303"/>
      <c r="G182" s="302">
        <v>1.0036486043015505</v>
      </c>
      <c r="H182" s="302">
        <v>0.45436684093134661</v>
      </c>
      <c r="I182" s="302">
        <v>0.22619524834153232</v>
      </c>
      <c r="J182" s="302">
        <f t="shared" si="85"/>
        <v>1.6842106935744294</v>
      </c>
      <c r="K182" s="303"/>
      <c r="L182" s="302">
        <v>1.1471913953294259</v>
      </c>
      <c r="M182" s="302">
        <v>0.47422655060570013</v>
      </c>
      <c r="N182" s="302">
        <v>0.18500978843159865</v>
      </c>
      <c r="O182" s="302">
        <f t="shared" si="86"/>
        <v>1.8064277343667248</v>
      </c>
    </row>
    <row r="183" spans="1:15" s="236" customFormat="1" x14ac:dyDescent="0.2">
      <c r="A183" s="237" t="str">
        <f>name!E$8</f>
        <v>Skilled trades occupations</v>
      </c>
      <c r="B183" s="302">
        <v>0.51724860503695469</v>
      </c>
      <c r="C183" s="302">
        <v>0.11577049537110398</v>
      </c>
      <c r="D183" s="302">
        <v>0.13977118834964114</v>
      </c>
      <c r="E183" s="302">
        <f t="shared" si="84"/>
        <v>0.77279028875769984</v>
      </c>
      <c r="F183" s="303"/>
      <c r="G183" s="302">
        <v>0.51548754623386583</v>
      </c>
      <c r="H183" s="302">
        <v>0.10764527789739727</v>
      </c>
      <c r="I183" s="302">
        <v>0.14358751650053017</v>
      </c>
      <c r="J183" s="302">
        <f>SUM(G183:I183)</f>
        <v>0.76672034063179328</v>
      </c>
      <c r="K183" s="303"/>
      <c r="L183" s="302">
        <v>0.47590292421609082</v>
      </c>
      <c r="M183" s="302">
        <v>0.20778977564740297</v>
      </c>
      <c r="N183" s="302">
        <v>0.19242832730269027</v>
      </c>
      <c r="O183" s="302">
        <f t="shared" si="86"/>
        <v>0.87612102716618412</v>
      </c>
    </row>
    <row r="184" spans="1:15" s="236" customFormat="1" x14ac:dyDescent="0.2">
      <c r="A184" s="237" t="str">
        <f>name!E$9</f>
        <v>Caring, leisure and other service occupations</v>
      </c>
      <c r="B184" s="302">
        <v>0.63087535881380441</v>
      </c>
      <c r="C184" s="302">
        <v>0.40242002878863314</v>
      </c>
      <c r="D184" s="302">
        <v>7.3649046548803734E-2</v>
      </c>
      <c r="E184" s="302">
        <f t="shared" si="84"/>
        <v>1.1069444341512413</v>
      </c>
      <c r="F184" s="303"/>
      <c r="G184" s="302">
        <v>0.75764892601811962</v>
      </c>
      <c r="H184" s="302">
        <v>0.42336580689800729</v>
      </c>
      <c r="I184" s="302">
        <v>0.12483489157309273</v>
      </c>
      <c r="J184" s="302">
        <f t="shared" ref="J184:J187" si="87">SUM(G184:I184)</f>
        <v>1.3058496244892197</v>
      </c>
      <c r="K184" s="303"/>
      <c r="L184" s="302">
        <v>0.77556030360922334</v>
      </c>
      <c r="M184" s="302">
        <v>0.43814407432359515</v>
      </c>
      <c r="N184" s="302">
        <v>0.16330269332060618</v>
      </c>
      <c r="O184" s="302">
        <f t="shared" si="86"/>
        <v>1.3770070712534246</v>
      </c>
    </row>
    <row r="185" spans="1:15" s="236" customFormat="1" x14ac:dyDescent="0.2">
      <c r="A185" s="237" t="str">
        <f>name!E$10</f>
        <v>Sales and customer service occupations</v>
      </c>
      <c r="B185" s="302">
        <v>0.32391351740911145</v>
      </c>
      <c r="C185" s="302">
        <v>0.19415768491545995</v>
      </c>
      <c r="D185" s="302">
        <v>2.9881416688129627E-2</v>
      </c>
      <c r="E185" s="302">
        <f t="shared" si="84"/>
        <v>0.54795261901270098</v>
      </c>
      <c r="F185" s="303"/>
      <c r="G185" s="302">
        <v>0.38439140351994056</v>
      </c>
      <c r="H185" s="302">
        <v>0.22590326588667473</v>
      </c>
      <c r="I185" s="302">
        <v>6.3300391094551017E-2</v>
      </c>
      <c r="J185" s="302">
        <f t="shared" si="87"/>
        <v>0.67359506050116624</v>
      </c>
      <c r="K185" s="303"/>
      <c r="L185" s="302">
        <v>0.48168644082626272</v>
      </c>
      <c r="M185" s="302">
        <v>0.32999305315250549</v>
      </c>
      <c r="N185" s="302">
        <v>5.656498530532382E-2</v>
      </c>
      <c r="O185" s="302">
        <f t="shared" si="86"/>
        <v>0.86824447928409199</v>
      </c>
    </row>
    <row r="186" spans="1:15" s="236" customFormat="1" x14ac:dyDescent="0.2">
      <c r="A186" s="237" t="str">
        <f>name!E$11</f>
        <v>Process, plant and machine operatives</v>
      </c>
      <c r="B186" s="302">
        <v>3.8511034427286366</v>
      </c>
      <c r="C186" s="302">
        <v>0.53179399615046785</v>
      </c>
      <c r="D186" s="302">
        <v>1.347766991310398</v>
      </c>
      <c r="E186" s="302">
        <f t="shared" si="84"/>
        <v>5.7306644301895027</v>
      </c>
      <c r="F186" s="303"/>
      <c r="G186" s="302">
        <v>3.7979534083927629</v>
      </c>
      <c r="H186" s="302">
        <v>0.61473982024778673</v>
      </c>
      <c r="I186" s="302">
        <v>1.7927355474699522</v>
      </c>
      <c r="J186" s="302">
        <f t="shared" si="87"/>
        <v>6.2054287761105016</v>
      </c>
      <c r="K186" s="303"/>
      <c r="L186" s="302">
        <v>3.1789143310213608</v>
      </c>
      <c r="M186" s="302">
        <v>0.67434651363471676</v>
      </c>
      <c r="N186" s="302">
        <v>2.0926500803290975</v>
      </c>
      <c r="O186" s="302">
        <f t="shared" si="86"/>
        <v>5.9459109249851751</v>
      </c>
    </row>
    <row r="187" spans="1:15" s="236" customFormat="1" x14ac:dyDescent="0.2">
      <c r="A187" s="237" t="str">
        <f>name!E$12</f>
        <v>Elementary occupations</v>
      </c>
      <c r="B187" s="302">
        <v>1.9228291947339835</v>
      </c>
      <c r="C187" s="302">
        <v>0.46258478068624981</v>
      </c>
      <c r="D187" s="302">
        <v>5.2946120693257728E-2</v>
      </c>
      <c r="E187" s="302">
        <f t="shared" si="84"/>
        <v>2.4383600961134908</v>
      </c>
      <c r="F187" s="303"/>
      <c r="G187" s="302">
        <v>1.6216517100519321</v>
      </c>
      <c r="H187" s="302">
        <v>0.44273355420177823</v>
      </c>
      <c r="I187" s="302">
        <v>7.1486784590802474E-2</v>
      </c>
      <c r="J187" s="302">
        <f t="shared" si="87"/>
        <v>2.1358720488445124</v>
      </c>
      <c r="K187" s="303"/>
      <c r="L187" s="302">
        <v>1.6467125209912121</v>
      </c>
      <c r="M187" s="302">
        <v>0.39604428919668722</v>
      </c>
      <c r="N187" s="302">
        <v>8.6164149364769058E-2</v>
      </c>
      <c r="O187" s="302">
        <f t="shared" si="86"/>
        <v>2.1289209595526684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9.89752308235445</v>
      </c>
      <c r="C189" s="311">
        <f t="shared" ref="C189:E189" si="88">SUM(C179:C187)</f>
        <v>2.3313050426373514</v>
      </c>
      <c r="D189" s="311">
        <f t="shared" si="88"/>
        <v>1.9011718750081805</v>
      </c>
      <c r="E189" s="311">
        <f t="shared" si="88"/>
        <v>14.129999999999981</v>
      </c>
      <c r="F189" s="311"/>
      <c r="G189" s="311">
        <f t="shared" ref="G189:J189" si="89">SUM(G179:G187)</f>
        <v>10.816801728480872</v>
      </c>
      <c r="H189" s="311">
        <f t="shared" si="89"/>
        <v>2.5896042427098553</v>
      </c>
      <c r="I189" s="311">
        <f t="shared" si="89"/>
        <v>3.0665940288092557</v>
      </c>
      <c r="J189" s="311">
        <f t="shared" si="89"/>
        <v>16.472999999999985</v>
      </c>
      <c r="K189" s="311"/>
      <c r="L189" s="311">
        <f t="shared" ref="L189:O189" si="90">SUM(L179:L187)</f>
        <v>11.394119251742493</v>
      </c>
      <c r="M189" s="311">
        <f t="shared" si="90"/>
        <v>3.0083973548275087</v>
      </c>
      <c r="N189" s="311">
        <f t="shared" si="90"/>
        <v>3.4664833934299906</v>
      </c>
      <c r="O189" s="311">
        <f t="shared" si="90"/>
        <v>17.868999999999996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3.119667873159762</v>
      </c>
      <c r="C196" s="302">
        <v>0.29633102136925787</v>
      </c>
      <c r="D196" s="302">
        <v>1.6742143125666806</v>
      </c>
      <c r="E196" s="302">
        <f>SUM(B196:D196)</f>
        <v>5.0902132070957009</v>
      </c>
      <c r="F196" s="303"/>
      <c r="G196" s="302">
        <v>4.7736964895469551</v>
      </c>
      <c r="H196" s="302">
        <v>0.57464898343723114</v>
      </c>
      <c r="I196" s="302">
        <v>1.5306025881567438</v>
      </c>
      <c r="J196" s="302">
        <f>SUM(G196:I196)</f>
        <v>6.8789480611409299</v>
      </c>
      <c r="K196" s="303"/>
      <c r="L196" s="302">
        <v>6.3459407490225601</v>
      </c>
      <c r="M196" s="302">
        <v>0.98895906171613357</v>
      </c>
      <c r="N196" s="302">
        <v>1.9909356686213056</v>
      </c>
      <c r="O196" s="302">
        <f>SUM(L196:N196)</f>
        <v>9.3258354793600002</v>
      </c>
    </row>
    <row r="197" spans="1:15" s="236" customFormat="1" x14ac:dyDescent="0.2">
      <c r="A197" s="237" t="str">
        <f>name!E$5</f>
        <v>Professional occupations</v>
      </c>
      <c r="B197" s="302">
        <v>0.75602309702620574</v>
      </c>
      <c r="C197" s="302">
        <v>8.6374787315292481E-2</v>
      </c>
      <c r="D197" s="302">
        <v>0.11741088125870902</v>
      </c>
      <c r="E197" s="302">
        <f t="shared" ref="E197:E204" si="91">SUM(B197:D197)</f>
        <v>0.95980876560020723</v>
      </c>
      <c r="F197" s="303"/>
      <c r="G197" s="302">
        <v>1.419492500937009</v>
      </c>
      <c r="H197" s="302">
        <v>0.17450185325725487</v>
      </c>
      <c r="I197" s="302">
        <v>0.10515316619965931</v>
      </c>
      <c r="J197" s="302">
        <f t="shared" ref="J197:J199" si="92">SUM(G197:I197)</f>
        <v>1.699147520393923</v>
      </c>
      <c r="K197" s="303"/>
      <c r="L197" s="302">
        <v>1.9918613674622161</v>
      </c>
      <c r="M197" s="302">
        <v>0.34183371919363698</v>
      </c>
      <c r="N197" s="302">
        <v>8.6085426940301885E-2</v>
      </c>
      <c r="O197" s="302">
        <f t="shared" ref="O197:O204" si="93">SUM(L197:N197)</f>
        <v>2.4197805135961552</v>
      </c>
    </row>
    <row r="198" spans="1:15" s="236" customFormat="1" x14ac:dyDescent="0.2">
      <c r="A198" s="237" t="str">
        <f>name!E$6</f>
        <v>Associate professional occupations</v>
      </c>
      <c r="B198" s="302">
        <v>0.50204492423819747</v>
      </c>
      <c r="C198" s="302">
        <v>0.22519038602762559</v>
      </c>
      <c r="D198" s="302">
        <v>7.0172706726689779E-2</v>
      </c>
      <c r="E198" s="302">
        <f t="shared" si="91"/>
        <v>0.79740801699251285</v>
      </c>
      <c r="F198" s="303"/>
      <c r="G198" s="302">
        <v>0.85625628267346221</v>
      </c>
      <c r="H198" s="302">
        <v>0.31425513226050716</v>
      </c>
      <c r="I198" s="302">
        <v>5.2657655937060836E-2</v>
      </c>
      <c r="J198" s="302">
        <f t="shared" si="92"/>
        <v>1.2231690708710301</v>
      </c>
      <c r="K198" s="303"/>
      <c r="L198" s="302">
        <v>1.1899852063753764</v>
      </c>
      <c r="M198" s="302">
        <v>0.58836111587705797</v>
      </c>
      <c r="N198" s="302">
        <v>6.1463963972710735E-2</v>
      </c>
      <c r="O198" s="302">
        <f t="shared" si="93"/>
        <v>1.8398102862251453</v>
      </c>
    </row>
    <row r="199" spans="1:15" s="236" customFormat="1" x14ac:dyDescent="0.2">
      <c r="A199" s="237" t="str">
        <f>name!E$7</f>
        <v>Administrative and secretarial occupations</v>
      </c>
      <c r="B199" s="302">
        <v>0.64214269086516962</v>
      </c>
      <c r="C199" s="302">
        <v>0.2601949855896567</v>
      </c>
      <c r="D199" s="302">
        <v>3.1596555980504891E-2</v>
      </c>
      <c r="E199" s="302">
        <f t="shared" si="91"/>
        <v>0.93393423243533125</v>
      </c>
      <c r="F199" s="303"/>
      <c r="G199" s="302">
        <v>0.94734859712701036</v>
      </c>
      <c r="H199" s="302">
        <v>0.31247376808671434</v>
      </c>
      <c r="I199" s="302">
        <v>2.4937401058943039E-2</v>
      </c>
      <c r="J199" s="302">
        <f t="shared" si="92"/>
        <v>1.2847597662726677</v>
      </c>
      <c r="K199" s="303"/>
      <c r="L199" s="302">
        <v>1.5586980731335927</v>
      </c>
      <c r="M199" s="302">
        <v>0.55657871060682396</v>
      </c>
      <c r="N199" s="302">
        <v>2.7626175805847988E-2</v>
      </c>
      <c r="O199" s="302">
        <f t="shared" si="93"/>
        <v>2.1429029595462645</v>
      </c>
    </row>
    <row r="200" spans="1:15" s="236" customFormat="1" x14ac:dyDescent="0.2">
      <c r="A200" s="237" t="str">
        <f>name!E$8</f>
        <v>Skilled trades occupations</v>
      </c>
      <c r="B200" s="302">
        <v>1.8870054042895175</v>
      </c>
      <c r="C200" s="302">
        <v>1.3387319029083335</v>
      </c>
      <c r="D200" s="302">
        <v>0.46474630844021897</v>
      </c>
      <c r="E200" s="302">
        <f t="shared" si="91"/>
        <v>3.6904836156380698</v>
      </c>
      <c r="F200" s="303"/>
      <c r="G200" s="302">
        <v>2.1252041877504162</v>
      </c>
      <c r="H200" s="302">
        <v>1.4827278871364966</v>
      </c>
      <c r="I200" s="302">
        <v>0.43622607677424469</v>
      </c>
      <c r="J200" s="302">
        <f>SUM(G200:I200)</f>
        <v>4.0441581516611569</v>
      </c>
      <c r="K200" s="303"/>
      <c r="L200" s="302">
        <v>2.0325695209125176</v>
      </c>
      <c r="M200" s="302">
        <v>2.0502299213211477</v>
      </c>
      <c r="N200" s="302">
        <v>0.62614824745785203</v>
      </c>
      <c r="O200" s="302">
        <f t="shared" si="93"/>
        <v>4.7089476896915174</v>
      </c>
    </row>
    <row r="201" spans="1:15" s="236" customFormat="1" x14ac:dyDescent="0.2">
      <c r="A201" s="237" t="str">
        <f>name!E$9</f>
        <v>Caring, leisure and other service occupations</v>
      </c>
      <c r="B201" s="302">
        <v>0.73410225929073458</v>
      </c>
      <c r="C201" s="302">
        <v>0.83541393339379499</v>
      </c>
      <c r="D201" s="302">
        <v>0.1158789972819169</v>
      </c>
      <c r="E201" s="302">
        <f t="shared" si="91"/>
        <v>1.6853951899664465</v>
      </c>
      <c r="F201" s="303"/>
      <c r="G201" s="302">
        <v>1.04755954469121</v>
      </c>
      <c r="H201" s="302">
        <v>0.86743883591120297</v>
      </c>
      <c r="I201" s="302">
        <v>0.13628081305860451</v>
      </c>
      <c r="J201" s="302">
        <f t="shared" ref="J201:J204" si="94">SUM(G201:I201)</f>
        <v>2.0512791936610175</v>
      </c>
      <c r="K201" s="303"/>
      <c r="L201" s="302">
        <v>1.205992069297307</v>
      </c>
      <c r="M201" s="302">
        <v>1.1656241984208946</v>
      </c>
      <c r="N201" s="302">
        <v>0.27429447873244844</v>
      </c>
      <c r="O201" s="302">
        <f t="shared" si="93"/>
        <v>2.6459107464506504</v>
      </c>
    </row>
    <row r="202" spans="1:15" s="236" customFormat="1" x14ac:dyDescent="0.2">
      <c r="A202" s="237" t="str">
        <f>name!E$10</f>
        <v>Sales and customer service occupations</v>
      </c>
      <c r="B202" s="302">
        <v>0.73225612653828964</v>
      </c>
      <c r="C202" s="302">
        <v>1.4457382958362255</v>
      </c>
      <c r="D202" s="302">
        <v>0.60997258709833191</v>
      </c>
      <c r="E202" s="302">
        <f t="shared" si="91"/>
        <v>2.7879670094728466</v>
      </c>
      <c r="F202" s="303"/>
      <c r="G202" s="302">
        <v>1.0021061194889536</v>
      </c>
      <c r="H202" s="302">
        <v>1.7258986186309204</v>
      </c>
      <c r="I202" s="302">
        <v>0.39083194811394689</v>
      </c>
      <c r="J202" s="302">
        <f t="shared" si="94"/>
        <v>3.1188366862338208</v>
      </c>
      <c r="K202" s="303"/>
      <c r="L202" s="302">
        <v>1.5421184071129206</v>
      </c>
      <c r="M202" s="302">
        <v>3.4488163802564937</v>
      </c>
      <c r="N202" s="302">
        <v>0.34421533342646188</v>
      </c>
      <c r="O202" s="302">
        <f t="shared" si="93"/>
        <v>5.335150120795876</v>
      </c>
    </row>
    <row r="203" spans="1:15" s="236" customFormat="1" x14ac:dyDescent="0.2">
      <c r="A203" s="237" t="str">
        <f>name!E$11</f>
        <v>Process, plant and machine operatives</v>
      </c>
      <c r="B203" s="302">
        <v>0.37606086192170102</v>
      </c>
      <c r="C203" s="302">
        <v>0.49300330594014263</v>
      </c>
      <c r="D203" s="302">
        <v>2.093023977363135E-2</v>
      </c>
      <c r="E203" s="302">
        <f t="shared" si="91"/>
        <v>0.88999440763547499</v>
      </c>
      <c r="F203" s="303"/>
      <c r="G203" s="302">
        <v>0.36240543302386552</v>
      </c>
      <c r="H203" s="302">
        <v>0.81804437592657864</v>
      </c>
      <c r="I203" s="302">
        <v>1.6047365397737254E-2</v>
      </c>
      <c r="J203" s="302">
        <f t="shared" si="94"/>
        <v>1.1964971743481816</v>
      </c>
      <c r="K203" s="303"/>
      <c r="L203" s="302">
        <v>0.29007788138287244</v>
      </c>
      <c r="M203" s="302">
        <v>1.7113637469414547</v>
      </c>
      <c r="N203" s="302">
        <v>2.4735954742873111E-2</v>
      </c>
      <c r="O203" s="302">
        <f t="shared" si="93"/>
        <v>2.0261775830672</v>
      </c>
    </row>
    <row r="204" spans="1:15" s="236" customFormat="1" x14ac:dyDescent="0.2">
      <c r="A204" s="237" t="str">
        <f>name!E$12</f>
        <v>Elementary occupations</v>
      </c>
      <c r="B204" s="302">
        <v>2.7680729549443699</v>
      </c>
      <c r="C204" s="302">
        <v>13.724707034922478</v>
      </c>
      <c r="D204" s="302">
        <v>6.0015565296558562E-2</v>
      </c>
      <c r="E204" s="302">
        <f t="shared" si="91"/>
        <v>16.552795555163407</v>
      </c>
      <c r="F204" s="303"/>
      <c r="G204" s="302">
        <v>3.6407370281695242</v>
      </c>
      <c r="H204" s="302">
        <v>14.235717807703011</v>
      </c>
      <c r="I204" s="302">
        <v>3.3749539544755035E-2</v>
      </c>
      <c r="J204" s="302">
        <f t="shared" si="94"/>
        <v>17.91020437541729</v>
      </c>
      <c r="K204" s="303"/>
      <c r="L204" s="302">
        <v>4.6114380209671726</v>
      </c>
      <c r="M204" s="302">
        <v>14.827476670341682</v>
      </c>
      <c r="N204" s="302">
        <v>5.6569929958363997E-2</v>
      </c>
      <c r="O204" s="302">
        <f t="shared" si="93"/>
        <v>19.495484621267217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11.517376192273947</v>
      </c>
      <c r="C206" s="311">
        <f t="shared" ref="C206:E206" si="95">SUM(C196:C204)</f>
        <v>18.705685653302808</v>
      </c>
      <c r="D206" s="311">
        <f t="shared" si="95"/>
        <v>3.1649381544232424</v>
      </c>
      <c r="E206" s="311">
        <f t="shared" si="95"/>
        <v>33.387999999999991</v>
      </c>
      <c r="F206" s="311"/>
      <c r="G206" s="311">
        <f t="shared" ref="G206:J206" si="96">SUM(G196:G204)</f>
        <v>16.174806183408407</v>
      </c>
      <c r="H206" s="311">
        <f t="shared" si="96"/>
        <v>20.505707262349915</v>
      </c>
      <c r="I206" s="311">
        <f t="shared" si="96"/>
        <v>2.7264865542416952</v>
      </c>
      <c r="J206" s="311">
        <f t="shared" si="96"/>
        <v>39.407000000000018</v>
      </c>
      <c r="K206" s="311"/>
      <c r="L206" s="311">
        <f t="shared" ref="L206:O206" si="97">SUM(L196:L204)</f>
        <v>20.768681295666532</v>
      </c>
      <c r="M206" s="311">
        <f t="shared" si="97"/>
        <v>25.679243524675325</v>
      </c>
      <c r="N206" s="311">
        <f t="shared" si="97"/>
        <v>3.4920751796581655</v>
      </c>
      <c r="O206" s="311">
        <f t="shared" si="97"/>
        <v>49.940000000000026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0.17477983658526411</v>
      </c>
      <c r="C213" s="302">
        <v>2.9505757187831043E-2</v>
      </c>
      <c r="D213" s="302">
        <v>0.13451485725166146</v>
      </c>
      <c r="E213" s="302">
        <f>SUM(B213:D213)</f>
        <v>0.33880045102475664</v>
      </c>
      <c r="F213" s="303"/>
      <c r="G213" s="302">
        <v>0.1662320855145018</v>
      </c>
      <c r="H213" s="302">
        <v>1.9530373058688759E-2</v>
      </c>
      <c r="I213" s="302">
        <v>0.19236750084854212</v>
      </c>
      <c r="J213" s="302">
        <f>SUM(G213:I213)</f>
        <v>0.37812995942173266</v>
      </c>
      <c r="K213" s="303"/>
      <c r="L213" s="302">
        <v>0.14944620273810888</v>
      </c>
      <c r="M213" s="302">
        <v>2.2750359852383311E-2</v>
      </c>
      <c r="N213" s="302">
        <v>0.17815607574740236</v>
      </c>
      <c r="O213" s="302">
        <f>SUM(L213:N213)</f>
        <v>0.35035263833789454</v>
      </c>
    </row>
    <row r="214" spans="1:15" s="236" customFormat="1" x14ac:dyDescent="0.2">
      <c r="A214" s="237" t="str">
        <f>name!E$5</f>
        <v>Professional occupations</v>
      </c>
      <c r="B214" s="302">
        <v>0.39803212080455663</v>
      </c>
      <c r="C214" s="302">
        <v>3.971773125241751E-2</v>
      </c>
      <c r="D214" s="302">
        <v>0.23872730502128212</v>
      </c>
      <c r="E214" s="302">
        <f t="shared" ref="E214:E221" si="98">SUM(B214:D214)</f>
        <v>0.67647715707825629</v>
      </c>
      <c r="F214" s="303"/>
      <c r="G214" s="302">
        <v>0.39184455314446909</v>
      </c>
      <c r="H214" s="302">
        <v>3.631953742330387E-2</v>
      </c>
      <c r="I214" s="302">
        <v>0.25490193472791478</v>
      </c>
      <c r="J214" s="302">
        <f t="shared" ref="J214:J216" si="99">SUM(G214:I214)</f>
        <v>0.68306602529568772</v>
      </c>
      <c r="K214" s="303"/>
      <c r="L214" s="302">
        <v>0.46535027869546852</v>
      </c>
      <c r="M214" s="302">
        <v>5.1713903268618841E-2</v>
      </c>
      <c r="N214" s="302">
        <v>0.21970941824355533</v>
      </c>
      <c r="O214" s="302">
        <f t="shared" ref="O214:O221" si="100">SUM(L214:N214)</f>
        <v>0.7367736002076426</v>
      </c>
    </row>
    <row r="215" spans="1:15" s="236" customFormat="1" x14ac:dyDescent="0.2">
      <c r="A215" s="237" t="str">
        <f>name!E$6</f>
        <v>Associate professional occupations</v>
      </c>
      <c r="B215" s="302">
        <v>0.28427842437503509</v>
      </c>
      <c r="C215" s="302">
        <v>6.6620434544953561E-2</v>
      </c>
      <c r="D215" s="302">
        <v>0.46505090432992829</v>
      </c>
      <c r="E215" s="302">
        <f t="shared" si="98"/>
        <v>0.81594976324991686</v>
      </c>
      <c r="F215" s="303"/>
      <c r="G215" s="302">
        <v>0.29831750520787309</v>
      </c>
      <c r="H215" s="302">
        <v>5.0129242262725582E-2</v>
      </c>
      <c r="I215" s="302">
        <v>0.83330687951020921</v>
      </c>
      <c r="J215" s="302">
        <f t="shared" si="99"/>
        <v>1.1817536269808078</v>
      </c>
      <c r="K215" s="303"/>
      <c r="L215" s="302">
        <v>0.28109467917467623</v>
      </c>
      <c r="M215" s="302">
        <v>5.4212091765921726E-2</v>
      </c>
      <c r="N215" s="302">
        <v>0.7297739489898325</v>
      </c>
      <c r="O215" s="302">
        <f t="shared" si="100"/>
        <v>1.0650807199304304</v>
      </c>
    </row>
    <row r="216" spans="1:15" s="236" customFormat="1" x14ac:dyDescent="0.2">
      <c r="A216" s="237" t="str">
        <f>name!E$7</f>
        <v>Administrative and secretarial occupations</v>
      </c>
      <c r="B216" s="302">
        <v>0.27208864205422467</v>
      </c>
      <c r="C216" s="302">
        <v>0.13203840100916192</v>
      </c>
      <c r="D216" s="302">
        <v>3.4297007825629597E-2</v>
      </c>
      <c r="E216" s="302">
        <f t="shared" si="98"/>
        <v>0.4384240508890162</v>
      </c>
      <c r="F216" s="303"/>
      <c r="G216" s="302">
        <v>0.27229311981555154</v>
      </c>
      <c r="H216" s="302">
        <v>0.10871703075543696</v>
      </c>
      <c r="I216" s="302">
        <v>5.5783852727540509E-2</v>
      </c>
      <c r="J216" s="302">
        <f t="shared" si="99"/>
        <v>0.43679400329852902</v>
      </c>
      <c r="K216" s="303"/>
      <c r="L216" s="302">
        <v>0.27347479160851779</v>
      </c>
      <c r="M216" s="302">
        <v>0.1042229741990701</v>
      </c>
      <c r="N216" s="302">
        <v>4.1970233933513575E-2</v>
      </c>
      <c r="O216" s="302">
        <f t="shared" si="100"/>
        <v>0.41966799974110147</v>
      </c>
    </row>
    <row r="217" spans="1:15" s="236" customFormat="1" x14ac:dyDescent="0.2">
      <c r="A217" s="237" t="str">
        <f>name!E$8</f>
        <v>Skilled trades occupations</v>
      </c>
      <c r="B217" s="302">
        <v>0.15890383490359966</v>
      </c>
      <c r="C217" s="302">
        <v>3.8221265661192577E-2</v>
      </c>
      <c r="D217" s="302">
        <v>0.13717231792672502</v>
      </c>
      <c r="E217" s="302">
        <f t="shared" si="98"/>
        <v>0.33429741849151728</v>
      </c>
      <c r="F217" s="303"/>
      <c r="G217" s="302">
        <v>0.15980075900195498</v>
      </c>
      <c r="H217" s="302">
        <v>2.0039609114570936E-2</v>
      </c>
      <c r="I217" s="302">
        <v>0.13639472789071402</v>
      </c>
      <c r="J217" s="302">
        <f>SUM(G217:I217)</f>
        <v>0.31623509600723998</v>
      </c>
      <c r="K217" s="303"/>
      <c r="L217" s="302">
        <v>0.11569687485906195</v>
      </c>
      <c r="M217" s="302">
        <v>2.3877212036513228E-2</v>
      </c>
      <c r="N217" s="302">
        <v>0.16699814039400546</v>
      </c>
      <c r="O217" s="302">
        <f t="shared" si="100"/>
        <v>0.30657222728958067</v>
      </c>
    </row>
    <row r="218" spans="1:15" s="236" customFormat="1" x14ac:dyDescent="0.2">
      <c r="A218" s="237" t="str">
        <f>name!E$9</f>
        <v>Caring, leisure and other service occupations</v>
      </c>
      <c r="B218" s="302">
        <v>6.6785884197102519E-2</v>
      </c>
      <c r="C218" s="302">
        <v>3.6138430169580307E-2</v>
      </c>
      <c r="D218" s="302">
        <v>2.745150878210071E-2</v>
      </c>
      <c r="E218" s="302">
        <f t="shared" si="98"/>
        <v>0.13037582314878354</v>
      </c>
      <c r="F218" s="303"/>
      <c r="G218" s="302">
        <v>9.5805410716911968E-2</v>
      </c>
      <c r="H218" s="302">
        <v>5.5405415246560903E-2</v>
      </c>
      <c r="I218" s="302">
        <v>5.8944337751658818E-2</v>
      </c>
      <c r="J218" s="302">
        <f t="shared" ref="J218:J221" si="101">SUM(G218:I218)</f>
        <v>0.21015516371513171</v>
      </c>
      <c r="K218" s="303"/>
      <c r="L218" s="302">
        <v>8.7085527834741813E-2</v>
      </c>
      <c r="M218" s="302">
        <v>4.4370397638057529E-2</v>
      </c>
      <c r="N218" s="302">
        <v>6.3972497502234646E-2</v>
      </c>
      <c r="O218" s="302">
        <f t="shared" si="100"/>
        <v>0.19542842297503399</v>
      </c>
    </row>
    <row r="219" spans="1:15" s="236" customFormat="1" x14ac:dyDescent="0.2">
      <c r="A219" s="237" t="str">
        <f>name!E$10</f>
        <v>Sales and customer service occupations</v>
      </c>
      <c r="B219" s="302">
        <v>0.1151747927883022</v>
      </c>
      <c r="C219" s="302">
        <v>5.8397587667892027E-2</v>
      </c>
      <c r="D219" s="302">
        <v>2.9770743654747748E-2</v>
      </c>
      <c r="E219" s="302">
        <f t="shared" si="98"/>
        <v>0.20334312411094196</v>
      </c>
      <c r="F219" s="303"/>
      <c r="G219" s="302">
        <v>0.13389063290883266</v>
      </c>
      <c r="H219" s="302">
        <v>6.8718857697783173E-2</v>
      </c>
      <c r="I219" s="302">
        <v>3.3396198739402048E-2</v>
      </c>
      <c r="J219" s="302">
        <f t="shared" si="101"/>
        <v>0.23600568934601787</v>
      </c>
      <c r="K219" s="303"/>
      <c r="L219" s="302">
        <v>0.14578966684815228</v>
      </c>
      <c r="M219" s="302">
        <v>7.4207377112790823E-2</v>
      </c>
      <c r="N219" s="302">
        <v>2.3309382910480913E-2</v>
      </c>
      <c r="O219" s="302">
        <f t="shared" si="100"/>
        <v>0.24330642687142401</v>
      </c>
    </row>
    <row r="220" spans="1:15" s="236" customFormat="1" x14ac:dyDescent="0.2">
      <c r="A220" s="237" t="str">
        <f>name!E$11</f>
        <v>Process, plant and machine operatives</v>
      </c>
      <c r="B220" s="302">
        <v>5.9319018793330132E-2</v>
      </c>
      <c r="C220" s="302">
        <v>4.2137382247272773E-2</v>
      </c>
      <c r="D220" s="302">
        <v>3.0288106625523691E-2</v>
      </c>
      <c r="E220" s="302">
        <f t="shared" si="98"/>
        <v>0.13174450766612661</v>
      </c>
      <c r="F220" s="303"/>
      <c r="G220" s="302">
        <v>6.0386692441872239E-2</v>
      </c>
      <c r="H220" s="302">
        <v>2.159013570381851E-2</v>
      </c>
      <c r="I220" s="302">
        <v>3.8948591658173548E-2</v>
      </c>
      <c r="J220" s="302">
        <f t="shared" si="101"/>
        <v>0.1209254198038643</v>
      </c>
      <c r="K220" s="303"/>
      <c r="L220" s="302">
        <v>5.2414694476471686E-2</v>
      </c>
      <c r="M220" s="302">
        <v>2.8905489807540648E-2</v>
      </c>
      <c r="N220" s="302">
        <v>7.2059684184726705E-2</v>
      </c>
      <c r="O220" s="302">
        <f t="shared" si="100"/>
        <v>0.15337986846873902</v>
      </c>
    </row>
    <row r="221" spans="1:15" s="236" customFormat="1" x14ac:dyDescent="0.2">
      <c r="A221" s="237" t="str">
        <f>name!E$12</f>
        <v>Elementary occupations</v>
      </c>
      <c r="B221" s="302">
        <v>0.19974926657036546</v>
      </c>
      <c r="C221" s="302">
        <v>0.17085240323636525</v>
      </c>
      <c r="D221" s="302">
        <v>0.12998603453396018</v>
      </c>
      <c r="E221" s="302">
        <f t="shared" si="98"/>
        <v>0.50058770434069089</v>
      </c>
      <c r="F221" s="303"/>
      <c r="G221" s="302">
        <v>0.31531344585461818</v>
      </c>
      <c r="H221" s="302">
        <v>0.19519409328627244</v>
      </c>
      <c r="I221" s="302">
        <v>0.2184274769900989</v>
      </c>
      <c r="J221" s="302">
        <f t="shared" si="101"/>
        <v>0.72893501613098954</v>
      </c>
      <c r="K221" s="303"/>
      <c r="L221" s="302">
        <v>0.32438974211393745</v>
      </c>
      <c r="M221" s="302">
        <v>0.21880784402566106</v>
      </c>
      <c r="N221" s="302">
        <v>0.26724051003854743</v>
      </c>
      <c r="O221" s="302">
        <f t="shared" si="100"/>
        <v>0.81043809617814599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1.7291118210717806</v>
      </c>
      <c r="C223" s="311">
        <f t="shared" ref="C223:E223" si="102">SUM(C213:C221)</f>
        <v>0.61362939297666697</v>
      </c>
      <c r="D223" s="311">
        <f t="shared" si="102"/>
        <v>1.2272587859515589</v>
      </c>
      <c r="E223" s="311">
        <f t="shared" si="102"/>
        <v>3.5700000000000065</v>
      </c>
      <c r="F223" s="311"/>
      <c r="G223" s="311">
        <f t="shared" ref="G223:J223" si="103">SUM(G213:G221)</f>
        <v>1.8938842046065858</v>
      </c>
      <c r="H223" s="311">
        <f t="shared" si="103"/>
        <v>0.57564429454916111</v>
      </c>
      <c r="I223" s="311">
        <f t="shared" si="103"/>
        <v>1.8224715008442538</v>
      </c>
      <c r="J223" s="311">
        <f t="shared" si="103"/>
        <v>4.2920000000000007</v>
      </c>
      <c r="K223" s="311"/>
      <c r="L223" s="311">
        <f t="shared" ref="L223:O223" si="104">SUM(L213:L221)</f>
        <v>1.8947424583491363</v>
      </c>
      <c r="M223" s="311">
        <f t="shared" si="104"/>
        <v>0.62306764970655726</v>
      </c>
      <c r="N223" s="311">
        <f t="shared" si="104"/>
        <v>1.763189891944299</v>
      </c>
      <c r="O223" s="311">
        <f t="shared" si="104"/>
        <v>4.2809999999999926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1.3056323943029655</v>
      </c>
      <c r="C230" s="302">
        <v>0.20460109660318795</v>
      </c>
      <c r="D230" s="302">
        <v>0.10465035424152927</v>
      </c>
      <c r="E230" s="302">
        <f>SUM(B230:D230)</f>
        <v>1.6148838451476828</v>
      </c>
      <c r="F230" s="303"/>
      <c r="G230" s="302">
        <v>1.5732255041751602</v>
      </c>
      <c r="H230" s="302">
        <v>0.14484944289048546</v>
      </c>
      <c r="I230" s="302">
        <v>0.11215434130577991</v>
      </c>
      <c r="J230" s="302">
        <f>SUM(G230:I230)</f>
        <v>1.8302292883714255</v>
      </c>
      <c r="K230" s="303"/>
      <c r="L230" s="302">
        <v>1.5949087494342467</v>
      </c>
      <c r="M230" s="302">
        <v>0.16633116702141582</v>
      </c>
      <c r="N230" s="302">
        <v>0.1214736539215986</v>
      </c>
      <c r="O230" s="302">
        <f>SUM(L230:N230)</f>
        <v>1.8827135703772611</v>
      </c>
    </row>
    <row r="231" spans="1:15" s="236" customFormat="1" x14ac:dyDescent="0.2">
      <c r="A231" s="237" t="str">
        <f>name!E$5</f>
        <v>Professional occupations</v>
      </c>
      <c r="B231" s="302">
        <v>4.0898505556482032</v>
      </c>
      <c r="C231" s="302">
        <v>0.18751779478861424</v>
      </c>
      <c r="D231" s="302">
        <v>0.28331984863624043</v>
      </c>
      <c r="E231" s="302">
        <f t="shared" ref="E231:E238" si="105">SUM(B231:D231)</f>
        <v>4.5606881990730574</v>
      </c>
      <c r="F231" s="303"/>
      <c r="G231" s="302">
        <v>5.543928366893021</v>
      </c>
      <c r="H231" s="302">
        <v>0.13860523216802068</v>
      </c>
      <c r="I231" s="302">
        <v>0.26221229153892434</v>
      </c>
      <c r="J231" s="302">
        <f t="shared" ref="J231:J233" si="106">SUM(G231:I231)</f>
        <v>5.9447458905999664</v>
      </c>
      <c r="K231" s="303"/>
      <c r="L231" s="302">
        <v>7.8786710921161793</v>
      </c>
      <c r="M231" s="302">
        <v>0.20525997669004009</v>
      </c>
      <c r="N231" s="302">
        <v>0.30086008045697543</v>
      </c>
      <c r="O231" s="302">
        <f t="shared" ref="O231:O238" si="107">SUM(L231:N231)</f>
        <v>8.3847911492631937</v>
      </c>
    </row>
    <row r="232" spans="1:15" s="236" customFormat="1" x14ac:dyDescent="0.2">
      <c r="A232" s="237" t="str">
        <f>name!E$6</f>
        <v>Associate professional occupations</v>
      </c>
      <c r="B232" s="302">
        <v>1.9560232284873584</v>
      </c>
      <c r="C232" s="302">
        <v>0.22328818827261773</v>
      </c>
      <c r="D232" s="302">
        <v>0.14863609226927849</v>
      </c>
      <c r="E232" s="302">
        <f t="shared" si="105"/>
        <v>2.3279475090292547</v>
      </c>
      <c r="F232" s="303"/>
      <c r="G232" s="302">
        <v>2.4483684966004526</v>
      </c>
      <c r="H232" s="302">
        <v>0.16218075630748854</v>
      </c>
      <c r="I232" s="302">
        <v>0.22176859622318301</v>
      </c>
      <c r="J232" s="302">
        <f t="shared" si="106"/>
        <v>2.8323178491311243</v>
      </c>
      <c r="K232" s="303"/>
      <c r="L232" s="302">
        <v>2.7175575783417658</v>
      </c>
      <c r="M232" s="302">
        <v>0.16095570810893439</v>
      </c>
      <c r="N232" s="302">
        <v>0.21321276716390489</v>
      </c>
      <c r="O232" s="302">
        <f t="shared" si="107"/>
        <v>3.0917260536146052</v>
      </c>
    </row>
    <row r="233" spans="1:15" s="236" customFormat="1" x14ac:dyDescent="0.2">
      <c r="A233" s="237" t="str">
        <f>name!E$7</f>
        <v>Administrative and secretarial occupations</v>
      </c>
      <c r="B233" s="302">
        <v>1.0622499807873065</v>
      </c>
      <c r="C233" s="302">
        <v>0.44615544475279101</v>
      </c>
      <c r="D233" s="302">
        <v>6.2939922250772398E-2</v>
      </c>
      <c r="E233" s="302">
        <f t="shared" si="105"/>
        <v>1.5713453477908701</v>
      </c>
      <c r="F233" s="303"/>
      <c r="G233" s="302">
        <v>1.0863230352018118</v>
      </c>
      <c r="H233" s="302">
        <v>0.23892686354155043</v>
      </c>
      <c r="I233" s="302">
        <v>4.9140459547892083E-2</v>
      </c>
      <c r="J233" s="302">
        <f t="shared" si="106"/>
        <v>1.3743903582912544</v>
      </c>
      <c r="K233" s="303"/>
      <c r="L233" s="302">
        <v>1.2608600022206002</v>
      </c>
      <c r="M233" s="302">
        <v>0.26424265240732309</v>
      </c>
      <c r="N233" s="302">
        <v>2.8752928298881094E-2</v>
      </c>
      <c r="O233" s="302">
        <f t="shared" si="107"/>
        <v>1.5538555829268044</v>
      </c>
    </row>
    <row r="234" spans="1:15" s="236" customFormat="1" x14ac:dyDescent="0.2">
      <c r="A234" s="237" t="str">
        <f>name!E$8</f>
        <v>Skilled trades occupations</v>
      </c>
      <c r="B234" s="302">
        <v>0.82528812132074048</v>
      </c>
      <c r="C234" s="302">
        <v>0.11033618734349489</v>
      </c>
      <c r="D234" s="302">
        <v>0.10259711203116942</v>
      </c>
      <c r="E234" s="302">
        <f t="shared" si="105"/>
        <v>1.0382214206954048</v>
      </c>
      <c r="F234" s="303"/>
      <c r="G234" s="302">
        <v>0.79853421690440596</v>
      </c>
      <c r="H234" s="302">
        <v>5.1419397633901173E-2</v>
      </c>
      <c r="I234" s="302">
        <v>6.8676496336457976E-2</v>
      </c>
      <c r="J234" s="302">
        <f>SUM(G234:I234)</f>
        <v>0.91863011087476509</v>
      </c>
      <c r="K234" s="303"/>
      <c r="L234" s="302">
        <v>0.51614326627591856</v>
      </c>
      <c r="M234" s="302">
        <v>6.9421157139760797E-2</v>
      </c>
      <c r="N234" s="302">
        <v>0.12112119833626153</v>
      </c>
      <c r="O234" s="302">
        <f t="shared" si="107"/>
        <v>0.70668562175194094</v>
      </c>
    </row>
    <row r="235" spans="1:15" s="236" customFormat="1" x14ac:dyDescent="0.2">
      <c r="A235" s="237" t="str">
        <f>name!E$9</f>
        <v>Caring, leisure and other service occupations</v>
      </c>
      <c r="B235" s="302">
        <v>0.2707558641357723</v>
      </c>
      <c r="C235" s="302">
        <v>6.8499561990910368E-2</v>
      </c>
      <c r="D235" s="302">
        <v>3.3352761222079447E-2</v>
      </c>
      <c r="E235" s="302">
        <f t="shared" si="105"/>
        <v>0.37260818734876211</v>
      </c>
      <c r="F235" s="303"/>
      <c r="G235" s="302">
        <v>0.31181072583149921</v>
      </c>
      <c r="H235" s="302">
        <v>5.369274757477821E-2</v>
      </c>
      <c r="I235" s="302">
        <v>4.7534121567025661E-2</v>
      </c>
      <c r="J235" s="302">
        <f t="shared" ref="J235:J238" si="108">SUM(G235:I235)</f>
        <v>0.41303759497330306</v>
      </c>
      <c r="K235" s="303"/>
      <c r="L235" s="302">
        <v>0.41952781509852016</v>
      </c>
      <c r="M235" s="302">
        <v>6.2105260092262901E-2</v>
      </c>
      <c r="N235" s="302">
        <v>7.0396965407327761E-2</v>
      </c>
      <c r="O235" s="302">
        <f t="shared" si="107"/>
        <v>0.55203004059811089</v>
      </c>
    </row>
    <row r="236" spans="1:15" s="236" customFormat="1" x14ac:dyDescent="0.2">
      <c r="A236" s="237" t="str">
        <f>name!E$10</f>
        <v>Sales and customer service occupations</v>
      </c>
      <c r="B236" s="302">
        <v>0.70549369949727636</v>
      </c>
      <c r="C236" s="302">
        <v>0.56440177706031525</v>
      </c>
      <c r="D236" s="302">
        <v>3.1438964091689441E-2</v>
      </c>
      <c r="E236" s="302">
        <f t="shared" si="105"/>
        <v>1.3013344406492811</v>
      </c>
      <c r="F236" s="303"/>
      <c r="G236" s="302">
        <v>0.66390663526967453</v>
      </c>
      <c r="H236" s="302">
        <v>0.25441896317570789</v>
      </c>
      <c r="I236" s="302">
        <v>1.7884153096515008E-2</v>
      </c>
      <c r="J236" s="302">
        <f t="shared" si="108"/>
        <v>0.93620975154189745</v>
      </c>
      <c r="K236" s="303"/>
      <c r="L236" s="302">
        <v>0.84654444595932832</v>
      </c>
      <c r="M236" s="302">
        <v>0.36856008517730404</v>
      </c>
      <c r="N236" s="302">
        <v>1.7563463163216126E-2</v>
      </c>
      <c r="O236" s="302">
        <f t="shared" si="107"/>
        <v>1.2326679942998486</v>
      </c>
    </row>
    <row r="237" spans="1:15" s="236" customFormat="1" x14ac:dyDescent="0.2">
      <c r="A237" s="237" t="str">
        <f>name!E$11</f>
        <v>Process, plant and machine operatives</v>
      </c>
      <c r="B237" s="302">
        <v>9.4554561118033786E-2</v>
      </c>
      <c r="C237" s="302">
        <v>7.6281050013213628E-2</v>
      </c>
      <c r="D237" s="302">
        <v>2.9595488008112757E-2</v>
      </c>
      <c r="E237" s="302">
        <f t="shared" si="105"/>
        <v>0.20043109913936016</v>
      </c>
      <c r="F237" s="303"/>
      <c r="G237" s="302">
        <v>0.10593621531592605</v>
      </c>
      <c r="H237" s="302">
        <v>6.8069194712095285E-2</v>
      </c>
      <c r="I237" s="302">
        <v>2.7865195276824694E-2</v>
      </c>
      <c r="J237" s="302">
        <f t="shared" si="108"/>
        <v>0.20187060530484602</v>
      </c>
      <c r="K237" s="303"/>
      <c r="L237" s="302">
        <v>0.10441764068131514</v>
      </c>
      <c r="M237" s="302">
        <v>8.1212023254486856E-2</v>
      </c>
      <c r="N237" s="302">
        <v>4.9938133032164357E-2</v>
      </c>
      <c r="O237" s="302">
        <f t="shared" si="107"/>
        <v>0.23556779696796634</v>
      </c>
    </row>
    <row r="238" spans="1:15" s="236" customFormat="1" x14ac:dyDescent="0.2">
      <c r="A238" s="237" t="str">
        <f>name!E$12</f>
        <v>Elementary occupations</v>
      </c>
      <c r="B238" s="302">
        <v>0.24987079338702689</v>
      </c>
      <c r="C238" s="302">
        <v>7.9262809855712421E-2</v>
      </c>
      <c r="D238" s="302">
        <v>8.7406347883610874E-2</v>
      </c>
      <c r="E238" s="302">
        <f t="shared" si="105"/>
        <v>0.41653995112635023</v>
      </c>
      <c r="F238" s="303"/>
      <c r="G238" s="302">
        <v>0.4930496693413674</v>
      </c>
      <c r="H238" s="302">
        <v>0.16258947266873661</v>
      </c>
      <c r="I238" s="302">
        <v>0.13192940890134802</v>
      </c>
      <c r="J238" s="302">
        <f t="shared" si="108"/>
        <v>0.78756855091145206</v>
      </c>
      <c r="K238" s="303"/>
      <c r="L238" s="302">
        <v>0.64983172537782008</v>
      </c>
      <c r="M238" s="302">
        <v>0.16884800581354675</v>
      </c>
      <c r="N238" s="302">
        <v>0.26128245900891534</v>
      </c>
      <c r="O238" s="302">
        <f t="shared" si="107"/>
        <v>1.0799621902002823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10.559719198684684</v>
      </c>
      <c r="C240" s="311">
        <f t="shared" ref="C240:E240" si="109">SUM(C230:C238)</f>
        <v>1.9603439106808573</v>
      </c>
      <c r="D240" s="311">
        <f t="shared" si="109"/>
        <v>0.88393689063448255</v>
      </c>
      <c r="E240" s="311">
        <f t="shared" si="109"/>
        <v>13.404000000000021</v>
      </c>
      <c r="F240" s="311"/>
      <c r="G240" s="311">
        <f t="shared" ref="G240:J240" si="110">SUM(G230:G238)</f>
        <v>13.025082865533319</v>
      </c>
      <c r="H240" s="311">
        <f t="shared" si="110"/>
        <v>1.2747520706727644</v>
      </c>
      <c r="I240" s="311">
        <f t="shared" si="110"/>
        <v>0.93916506379395059</v>
      </c>
      <c r="J240" s="311">
        <f t="shared" si="110"/>
        <v>15.239000000000035</v>
      </c>
      <c r="K240" s="311"/>
      <c r="L240" s="311">
        <f t="shared" ref="L240:O240" si="111">SUM(L230:L238)</f>
        <v>15.988462315505696</v>
      </c>
      <c r="M240" s="311">
        <f t="shared" si="111"/>
        <v>1.5469360357050745</v>
      </c>
      <c r="N240" s="311">
        <f t="shared" si="111"/>
        <v>1.1846016487892452</v>
      </c>
      <c r="O240" s="311">
        <f t="shared" si="111"/>
        <v>18.720000000000013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0.76424762131977164</v>
      </c>
      <c r="C247" s="302">
        <v>0.17624265351889579</v>
      </c>
      <c r="D247" s="302">
        <v>9.545538435800778E-2</v>
      </c>
      <c r="E247" s="302">
        <f>SUM(B247:D247)</f>
        <v>1.0359456591966751</v>
      </c>
      <c r="F247" s="303"/>
      <c r="G247" s="302">
        <v>0.77222514393284358</v>
      </c>
      <c r="H247" s="302">
        <v>0.217976856792648</v>
      </c>
      <c r="I247" s="302">
        <v>3.7609233370377429E-2</v>
      </c>
      <c r="J247" s="302">
        <f>SUM(G247:I247)</f>
        <v>1.0278112340958689</v>
      </c>
      <c r="K247" s="303"/>
      <c r="L247" s="302">
        <v>0.69718478194717393</v>
      </c>
      <c r="M247" s="302">
        <v>0.3238458134334119</v>
      </c>
      <c r="N247" s="302">
        <v>4.3779776206863026E-2</v>
      </c>
      <c r="O247" s="302">
        <f>SUM(L247:N247)</f>
        <v>1.0648103715874488</v>
      </c>
    </row>
    <row r="248" spans="1:15" s="236" customFormat="1" x14ac:dyDescent="0.2">
      <c r="A248" s="237" t="str">
        <f>name!E$5</f>
        <v>Professional occupations</v>
      </c>
      <c r="B248" s="302">
        <v>1.272518003568903</v>
      </c>
      <c r="C248" s="302">
        <v>8.4323543037299123E-2</v>
      </c>
      <c r="D248" s="302">
        <v>0.48561444523114677</v>
      </c>
      <c r="E248" s="302">
        <f t="shared" ref="E248:E255" si="112">SUM(B248:D248)</f>
        <v>1.8424559918373489</v>
      </c>
      <c r="F248" s="303"/>
      <c r="G248" s="302">
        <v>1.4957047557414163</v>
      </c>
      <c r="H248" s="302">
        <v>0.10188863868303483</v>
      </c>
      <c r="I248" s="302">
        <v>4.218120105378996E-2</v>
      </c>
      <c r="J248" s="302">
        <f t="shared" ref="J248:J250" si="113">SUM(G248:I248)</f>
        <v>1.639774595478241</v>
      </c>
      <c r="K248" s="303"/>
      <c r="L248" s="302">
        <v>1.9120624964573898</v>
      </c>
      <c r="M248" s="302">
        <v>0.12407272993166472</v>
      </c>
      <c r="N248" s="302">
        <v>4.0267378197030919E-2</v>
      </c>
      <c r="O248" s="302">
        <f t="shared" ref="O248:O255" si="114">SUM(L248:N248)</f>
        <v>2.0764026045860855</v>
      </c>
    </row>
    <row r="249" spans="1:15" s="236" customFormat="1" x14ac:dyDescent="0.2">
      <c r="A249" s="237" t="str">
        <f>name!E$6</f>
        <v>Associate professional occupations</v>
      </c>
      <c r="B249" s="302">
        <v>1.3654148856660135</v>
      </c>
      <c r="C249" s="302">
        <v>0.18391701546334976</v>
      </c>
      <c r="D249" s="302">
        <v>0.2230714387534932</v>
      </c>
      <c r="E249" s="302">
        <f t="shared" si="112"/>
        <v>1.7724033398828565</v>
      </c>
      <c r="F249" s="303"/>
      <c r="G249" s="302">
        <v>1.4340128331802198</v>
      </c>
      <c r="H249" s="302">
        <v>0.18210941801528088</v>
      </c>
      <c r="I249" s="302">
        <v>5.3805694845776603E-2</v>
      </c>
      <c r="J249" s="302">
        <f t="shared" si="113"/>
        <v>1.6699279460412773</v>
      </c>
      <c r="K249" s="303"/>
      <c r="L249" s="302">
        <v>1.3829293941487049</v>
      </c>
      <c r="M249" s="302">
        <v>0.19842116605458898</v>
      </c>
      <c r="N249" s="302">
        <v>6.5172989868172201E-2</v>
      </c>
      <c r="O249" s="302">
        <f t="shared" si="114"/>
        <v>1.6465235500714659</v>
      </c>
    </row>
    <row r="250" spans="1:15" s="236" customFormat="1" x14ac:dyDescent="0.2">
      <c r="A250" s="237" t="str">
        <f>name!E$7</f>
        <v>Administrative and secretarial occupations</v>
      </c>
      <c r="B250" s="302">
        <v>2.7697064958323958</v>
      </c>
      <c r="C250" s="302">
        <v>0.77516178767019894</v>
      </c>
      <c r="D250" s="302">
        <v>0.11624589757379426</v>
      </c>
      <c r="E250" s="302">
        <f t="shared" si="112"/>
        <v>3.661114181076389</v>
      </c>
      <c r="F250" s="303"/>
      <c r="G250" s="302">
        <v>2.4875219727633864</v>
      </c>
      <c r="H250" s="302">
        <v>0.62723947217028464</v>
      </c>
      <c r="I250" s="302">
        <v>6.4269282604854676E-3</v>
      </c>
      <c r="J250" s="302">
        <f t="shared" si="113"/>
        <v>3.1211883731941565</v>
      </c>
      <c r="K250" s="303"/>
      <c r="L250" s="302">
        <v>2.486675334239107</v>
      </c>
      <c r="M250" s="302">
        <v>0.51933654223946368</v>
      </c>
      <c r="N250" s="302">
        <v>8.3095598430977229E-3</v>
      </c>
      <c r="O250" s="302">
        <f t="shared" si="114"/>
        <v>3.0143214363216684</v>
      </c>
    </row>
    <row r="251" spans="1:15" s="236" customFormat="1" x14ac:dyDescent="0.2">
      <c r="A251" s="237" t="str">
        <f>name!E$8</f>
        <v>Skilled trades occupations</v>
      </c>
      <c r="B251" s="302">
        <v>7.7975463831969502E-2</v>
      </c>
      <c r="C251" s="302">
        <v>1.043132655406382E-2</v>
      </c>
      <c r="D251" s="302">
        <v>0.1299147476290535</v>
      </c>
      <c r="E251" s="302">
        <f t="shared" si="112"/>
        <v>0.21832153801508683</v>
      </c>
      <c r="F251" s="303"/>
      <c r="G251" s="302">
        <v>5.6044892033807053E-2</v>
      </c>
      <c r="H251" s="302">
        <v>8.5531413273517171E-3</v>
      </c>
      <c r="I251" s="302">
        <v>9.8586787107265705E-3</v>
      </c>
      <c r="J251" s="302">
        <f>SUM(G251:I251)</f>
        <v>7.4456712071885339E-2</v>
      </c>
      <c r="K251" s="303"/>
      <c r="L251" s="302">
        <v>4.7575208680576922E-2</v>
      </c>
      <c r="M251" s="302">
        <v>9.9331921711001345E-3</v>
      </c>
      <c r="N251" s="302">
        <v>1.1192415952856678E-2</v>
      </c>
      <c r="O251" s="302">
        <f t="shared" si="114"/>
        <v>6.8700816804533729E-2</v>
      </c>
    </row>
    <row r="252" spans="1:15" s="236" customFormat="1" x14ac:dyDescent="0.2">
      <c r="A252" s="237" t="str">
        <f>name!E$9</f>
        <v>Caring, leisure and other service occupations</v>
      </c>
      <c r="B252" s="302">
        <v>4.1554390722310888E-2</v>
      </c>
      <c r="C252" s="302">
        <v>8.2172805430908817E-3</v>
      </c>
      <c r="D252" s="302">
        <v>8.2827093754569842E-3</v>
      </c>
      <c r="E252" s="302">
        <f t="shared" si="112"/>
        <v>5.8054380640858758E-2</v>
      </c>
      <c r="F252" s="303"/>
      <c r="G252" s="302">
        <v>3.9358656092360861E-2</v>
      </c>
      <c r="H252" s="302">
        <v>6.3087176070857447E-3</v>
      </c>
      <c r="I252" s="302">
        <v>2.0658973741737893E-3</v>
      </c>
      <c r="J252" s="302">
        <f t="shared" ref="J252:J255" si="115">SUM(G252:I252)</f>
        <v>4.7733271073620395E-2</v>
      </c>
      <c r="K252" s="303"/>
      <c r="L252" s="302">
        <v>4.3164094409768365E-2</v>
      </c>
      <c r="M252" s="302">
        <v>5.96884749479291E-3</v>
      </c>
      <c r="N252" s="302">
        <v>3.1658977212011686E-3</v>
      </c>
      <c r="O252" s="302">
        <f t="shared" si="114"/>
        <v>5.2298839625762442E-2</v>
      </c>
    </row>
    <row r="253" spans="1:15" s="236" customFormat="1" x14ac:dyDescent="0.2">
      <c r="A253" s="237" t="str">
        <f>name!E$10</f>
        <v>Sales and customer service occupations</v>
      </c>
      <c r="B253" s="302">
        <v>0.62779338096195514</v>
      </c>
      <c r="C253" s="302">
        <v>0.26885502955557622</v>
      </c>
      <c r="D253" s="302">
        <v>0.12137255090381774</v>
      </c>
      <c r="E253" s="302">
        <f t="shared" si="112"/>
        <v>1.0180209614213491</v>
      </c>
      <c r="F253" s="303"/>
      <c r="G253" s="302">
        <v>0.54911051696297342</v>
      </c>
      <c r="H253" s="302">
        <v>0.26177656743822442</v>
      </c>
      <c r="I253" s="302">
        <v>5.4736671903702393E-3</v>
      </c>
      <c r="J253" s="302">
        <f t="shared" si="115"/>
        <v>0.81636075159156807</v>
      </c>
      <c r="K253" s="303"/>
      <c r="L253" s="302">
        <v>0.57111738697971848</v>
      </c>
      <c r="M253" s="302">
        <v>0.27612773164321985</v>
      </c>
      <c r="N253" s="302">
        <v>5.8383085378727988E-3</v>
      </c>
      <c r="O253" s="302">
        <f t="shared" si="114"/>
        <v>0.8530834271608112</v>
      </c>
    </row>
    <row r="254" spans="1:15" s="236" customFormat="1" x14ac:dyDescent="0.2">
      <c r="A254" s="237" t="str">
        <f>name!E$11</f>
        <v>Process, plant and machine operatives</v>
      </c>
      <c r="B254" s="302">
        <v>3.3427478349591602E-2</v>
      </c>
      <c r="C254" s="302">
        <v>3.2006575620094754E-3</v>
      </c>
      <c r="D254" s="302">
        <v>6.8920090660540931E-2</v>
      </c>
      <c r="E254" s="302">
        <f t="shared" si="112"/>
        <v>0.10554822657214201</v>
      </c>
      <c r="F254" s="303"/>
      <c r="G254" s="302">
        <v>2.3482417445098901E-2</v>
      </c>
      <c r="H254" s="302">
        <v>2.8215092538826959E-3</v>
      </c>
      <c r="I254" s="302">
        <v>8.1205316711825491E-3</v>
      </c>
      <c r="J254" s="302">
        <f t="shared" si="115"/>
        <v>3.4424458370164147E-2</v>
      </c>
      <c r="K254" s="303"/>
      <c r="L254" s="302">
        <v>2.2596958885095678E-2</v>
      </c>
      <c r="M254" s="302">
        <v>4.1461898084621069E-3</v>
      </c>
      <c r="N254" s="302">
        <v>1.1360164098118016E-2</v>
      </c>
      <c r="O254" s="302">
        <f t="shared" si="114"/>
        <v>3.8103312791675802E-2</v>
      </c>
    </row>
    <row r="255" spans="1:15" s="236" customFormat="1" x14ac:dyDescent="0.2">
      <c r="A255" s="237" t="str">
        <f>name!E$12</f>
        <v>Elementary occupations</v>
      </c>
      <c r="B255" s="302">
        <v>0.12516808047248673</v>
      </c>
      <c r="C255" s="302">
        <v>1.4619180258468546E-2</v>
      </c>
      <c r="D255" s="302">
        <v>4.8348460626333772E-2</v>
      </c>
      <c r="E255" s="302">
        <f t="shared" si="112"/>
        <v>0.18813572135728904</v>
      </c>
      <c r="F255" s="303"/>
      <c r="G255" s="302">
        <v>9.1290988572362022E-2</v>
      </c>
      <c r="H255" s="302">
        <v>1.2291500685834063E-2</v>
      </c>
      <c r="I255" s="302">
        <v>2.7401688250084074E-3</v>
      </c>
      <c r="J255" s="302">
        <f t="shared" si="115"/>
        <v>0.1063226580832045</v>
      </c>
      <c r="K255" s="303"/>
      <c r="L255" s="302">
        <v>8.7552143568496762E-2</v>
      </c>
      <c r="M255" s="302">
        <v>1.2683838679476384E-2</v>
      </c>
      <c r="N255" s="302">
        <v>3.5196588025720407E-3</v>
      </c>
      <c r="O255" s="302">
        <f t="shared" si="114"/>
        <v>0.10375564105054519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7.0778058007253977</v>
      </c>
      <c r="C257" s="311">
        <f t="shared" ref="C257:E257" si="116">SUM(C247:C255)</f>
        <v>1.5249684741629526</v>
      </c>
      <c r="D257" s="311">
        <f t="shared" si="116"/>
        <v>1.2972257251116448</v>
      </c>
      <c r="E257" s="311">
        <f t="shared" si="116"/>
        <v>9.8999999999999968</v>
      </c>
      <c r="F257" s="311"/>
      <c r="G257" s="311">
        <f t="shared" ref="G257:J257" si="117">SUM(G247:G255)</f>
        <v>6.9487521767244678</v>
      </c>
      <c r="H257" s="311">
        <f t="shared" si="117"/>
        <v>1.420965821973627</v>
      </c>
      <c r="I257" s="311">
        <f t="shared" si="117"/>
        <v>0.168282001301891</v>
      </c>
      <c r="J257" s="311">
        <f t="shared" si="117"/>
        <v>8.537999999999986</v>
      </c>
      <c r="K257" s="311"/>
      <c r="L257" s="311">
        <f t="shared" ref="L257:O257" si="118">SUM(L247:L255)</f>
        <v>7.2508577993160328</v>
      </c>
      <c r="M257" s="311">
        <f t="shared" si="118"/>
        <v>1.4745360514561807</v>
      </c>
      <c r="N257" s="311">
        <f t="shared" si="118"/>
        <v>0.19260614922778455</v>
      </c>
      <c r="O257" s="311">
        <f t="shared" si="118"/>
        <v>8.9179999999999975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0.49543009029302676</v>
      </c>
      <c r="C264" s="302">
        <v>5.538435583560132E-2</v>
      </c>
      <c r="D264" s="302">
        <v>0.21128096878252806</v>
      </c>
      <c r="E264" s="302">
        <f>SUM(B264:D264)</f>
        <v>0.76209541491115607</v>
      </c>
      <c r="F264" s="303"/>
      <c r="G264" s="302">
        <v>0.58131873606769391</v>
      </c>
      <c r="H264" s="302">
        <v>0.1561945889616802</v>
      </c>
      <c r="I264" s="302">
        <v>0.26741178175457997</v>
      </c>
      <c r="J264" s="302">
        <f>SUM(G264:I264)</f>
        <v>1.0049251067839542</v>
      </c>
      <c r="K264" s="303"/>
      <c r="L264" s="302">
        <v>0.60689094369706242</v>
      </c>
      <c r="M264" s="302">
        <v>0.1546032909668105</v>
      </c>
      <c r="N264" s="302">
        <v>0.28043426829510337</v>
      </c>
      <c r="O264" s="302">
        <f>SUM(L264:N264)</f>
        <v>1.0419285029589762</v>
      </c>
    </row>
    <row r="265" spans="1:15" s="236" customFormat="1" x14ac:dyDescent="0.2">
      <c r="A265" s="237" t="str">
        <f>name!E$5</f>
        <v>Professional occupations</v>
      </c>
      <c r="B265" s="302">
        <v>0.62130147832749716</v>
      </c>
      <c r="C265" s="302">
        <v>6.3295559953494812E-2</v>
      </c>
      <c r="D265" s="302">
        <v>4.567916635289495E-2</v>
      </c>
      <c r="E265" s="302">
        <f t="shared" ref="E265:E272" si="119">SUM(B265:D265)</f>
        <v>0.73027620463388687</v>
      </c>
      <c r="F265" s="303"/>
      <c r="G265" s="302">
        <v>0.86178513960912295</v>
      </c>
      <c r="H265" s="302">
        <v>0.13305694020290695</v>
      </c>
      <c r="I265" s="302">
        <v>4.645184290261143E-2</v>
      </c>
      <c r="J265" s="302">
        <f t="shared" ref="J265:J267" si="120">SUM(G265:I265)</f>
        <v>1.0412939227146414</v>
      </c>
      <c r="K265" s="303"/>
      <c r="L265" s="302">
        <v>1.0748902048605229</v>
      </c>
      <c r="M265" s="302">
        <v>0.1567785214649968</v>
      </c>
      <c r="N265" s="302">
        <v>4.0337530626525335E-2</v>
      </c>
      <c r="O265" s="302">
        <f t="shared" ref="O265:O272" si="121">SUM(L265:N265)</f>
        <v>1.2720062569520449</v>
      </c>
    </row>
    <row r="266" spans="1:15" s="236" customFormat="1" x14ac:dyDescent="0.2">
      <c r="A266" s="237" t="str">
        <f>name!E$6</f>
        <v>Associate professional occupations</v>
      </c>
      <c r="B266" s="302">
        <v>0.53230028748248148</v>
      </c>
      <c r="C266" s="302">
        <v>9.4313833269097647E-2</v>
      </c>
      <c r="D266" s="302">
        <v>5.0631673239932791E-2</v>
      </c>
      <c r="E266" s="302">
        <f t="shared" si="119"/>
        <v>0.67724579399151197</v>
      </c>
      <c r="F266" s="303"/>
      <c r="G266" s="302">
        <v>0.68514509440810956</v>
      </c>
      <c r="H266" s="302">
        <v>0.18258933895142757</v>
      </c>
      <c r="I266" s="302">
        <v>4.1000041374337132E-2</v>
      </c>
      <c r="J266" s="302">
        <f t="shared" si="120"/>
        <v>0.90873447473387425</v>
      </c>
      <c r="K266" s="303"/>
      <c r="L266" s="302">
        <v>0.89062945803168347</v>
      </c>
      <c r="M266" s="302">
        <v>0.20334166697631845</v>
      </c>
      <c r="N266" s="302">
        <v>4.6027838322339497E-2</v>
      </c>
      <c r="O266" s="302">
        <f t="shared" si="121"/>
        <v>1.1399989633303416</v>
      </c>
    </row>
    <row r="267" spans="1:15" s="236" customFormat="1" x14ac:dyDescent="0.2">
      <c r="A267" s="237" t="str">
        <f>name!E$7</f>
        <v>Administrative and secretarial occupations</v>
      </c>
      <c r="B267" s="302">
        <v>1.0613769706558815</v>
      </c>
      <c r="C267" s="302">
        <v>0.55327620177908887</v>
      </c>
      <c r="D267" s="302">
        <v>3.6394263350322503E-2</v>
      </c>
      <c r="E267" s="302">
        <f t="shared" si="119"/>
        <v>1.6510474357852929</v>
      </c>
      <c r="F267" s="303"/>
      <c r="G267" s="302">
        <v>1.2262361459300124</v>
      </c>
      <c r="H267" s="302">
        <v>0.59490504858529036</v>
      </c>
      <c r="I267" s="302">
        <v>8.2524491130288272E-2</v>
      </c>
      <c r="J267" s="302">
        <f t="shared" si="120"/>
        <v>1.9036656856455911</v>
      </c>
      <c r="K267" s="303"/>
      <c r="L267" s="302">
        <v>1.464745460733569</v>
      </c>
      <c r="M267" s="302">
        <v>0.52221316483909186</v>
      </c>
      <c r="N267" s="302">
        <v>8.1435771271128859E-2</v>
      </c>
      <c r="O267" s="302">
        <f t="shared" si="121"/>
        <v>2.0683943968437895</v>
      </c>
    </row>
    <row r="268" spans="1:15" s="236" customFormat="1" x14ac:dyDescent="0.2">
      <c r="A268" s="237" t="str">
        <f>name!E$8</f>
        <v>Skilled trades occupations</v>
      </c>
      <c r="B268" s="302">
        <v>0.40546959998233034</v>
      </c>
      <c r="C268" s="302">
        <v>1.7843104999986713E-2</v>
      </c>
      <c r="D268" s="302">
        <v>0.19353719545677625</v>
      </c>
      <c r="E268" s="302">
        <f t="shared" si="119"/>
        <v>0.61684990043909327</v>
      </c>
      <c r="F268" s="303"/>
      <c r="G268" s="302">
        <v>0.32096125523013308</v>
      </c>
      <c r="H268" s="302">
        <v>3.3963496967192162E-2</v>
      </c>
      <c r="I268" s="302">
        <v>6.9330643736740943E-2</v>
      </c>
      <c r="J268" s="302">
        <f>SUM(G268:I268)</f>
        <v>0.42425539593406614</v>
      </c>
      <c r="K268" s="303"/>
      <c r="L268" s="302">
        <v>0.33269197962317765</v>
      </c>
      <c r="M268" s="302">
        <v>5.1501840949107494E-2</v>
      </c>
      <c r="N268" s="302">
        <v>0.12041647798385219</v>
      </c>
      <c r="O268" s="302">
        <f t="shared" si="121"/>
        <v>0.50461029855613737</v>
      </c>
    </row>
    <row r="269" spans="1:15" s="236" customFormat="1" x14ac:dyDescent="0.2">
      <c r="A269" s="237" t="str">
        <f>name!E$9</f>
        <v>Caring, leisure and other service occupations</v>
      </c>
      <c r="B269" s="302">
        <v>0.15847574468660397</v>
      </c>
      <c r="C269" s="302">
        <v>3.3487168007635938E-2</v>
      </c>
      <c r="D269" s="302">
        <v>2.2184487912911409E-2</v>
      </c>
      <c r="E269" s="302">
        <f t="shared" si="119"/>
        <v>0.21414740060715132</v>
      </c>
      <c r="F269" s="303"/>
      <c r="G269" s="302">
        <v>0.17207278759201911</v>
      </c>
      <c r="H269" s="302">
        <v>6.5612087408647018E-2</v>
      </c>
      <c r="I269" s="302">
        <v>2.1229117329235127E-2</v>
      </c>
      <c r="J269" s="302">
        <f t="shared" ref="J269:J272" si="122">SUM(G269:I269)</f>
        <v>0.25891399232990125</v>
      </c>
      <c r="K269" s="303"/>
      <c r="L269" s="302">
        <v>0.16866387176699604</v>
      </c>
      <c r="M269" s="302">
        <v>6.9623667980423493E-2</v>
      </c>
      <c r="N269" s="302">
        <v>3.6423816749498725E-2</v>
      </c>
      <c r="O269" s="302">
        <f t="shared" si="121"/>
        <v>0.27471135649691825</v>
      </c>
    </row>
    <row r="270" spans="1:15" s="236" customFormat="1" x14ac:dyDescent="0.2">
      <c r="A270" s="237" t="str">
        <f>name!E$10</f>
        <v>Sales and customer service occupations</v>
      </c>
      <c r="B270" s="302">
        <v>0.82366756126033069</v>
      </c>
      <c r="C270" s="302">
        <v>0.36664049175033153</v>
      </c>
      <c r="D270" s="302">
        <v>6.2513468846884412E-2</v>
      </c>
      <c r="E270" s="302">
        <f t="shared" si="119"/>
        <v>1.2528215218575467</v>
      </c>
      <c r="F270" s="303"/>
      <c r="G270" s="302">
        <v>0.84423505403634613</v>
      </c>
      <c r="H270" s="302">
        <v>0.52002008141526712</v>
      </c>
      <c r="I270" s="302">
        <v>5.3544110833941422E-2</v>
      </c>
      <c r="J270" s="302">
        <f t="shared" si="122"/>
        <v>1.4177992462855546</v>
      </c>
      <c r="K270" s="303"/>
      <c r="L270" s="302">
        <v>0.99920669908590454</v>
      </c>
      <c r="M270" s="302">
        <v>0.58754980713828864</v>
      </c>
      <c r="N270" s="302">
        <v>3.7036190563630604E-2</v>
      </c>
      <c r="O270" s="302">
        <f t="shared" si="121"/>
        <v>1.6237926967878236</v>
      </c>
    </row>
    <row r="271" spans="1:15" s="236" customFormat="1" x14ac:dyDescent="0.2">
      <c r="A271" s="237" t="str">
        <f>name!E$11</f>
        <v>Process, plant and machine operatives</v>
      </c>
      <c r="B271" s="302">
        <v>0.20567208388014524</v>
      </c>
      <c r="C271" s="302">
        <v>5.4089724526172117E-3</v>
      </c>
      <c r="D271" s="302">
        <v>7.651324709340164E-3</v>
      </c>
      <c r="E271" s="302">
        <f t="shared" si="119"/>
        <v>0.2187323810421026</v>
      </c>
      <c r="F271" s="303"/>
      <c r="G271" s="302">
        <v>0.16020512940955173</v>
      </c>
      <c r="H271" s="302">
        <v>1.9440986643608667E-2</v>
      </c>
      <c r="I271" s="302">
        <v>1.9972733047889058E-3</v>
      </c>
      <c r="J271" s="302">
        <f t="shared" si="122"/>
        <v>0.1816433893579493</v>
      </c>
      <c r="K271" s="303"/>
      <c r="L271" s="302">
        <v>0.13898071577400181</v>
      </c>
      <c r="M271" s="302">
        <v>2.0379032231828607E-2</v>
      </c>
      <c r="N271" s="302">
        <v>4.0233430530188918E-3</v>
      </c>
      <c r="O271" s="302">
        <f t="shared" si="121"/>
        <v>0.16338309105884929</v>
      </c>
    </row>
    <row r="272" spans="1:15" s="236" customFormat="1" x14ac:dyDescent="0.2">
      <c r="A272" s="237" t="str">
        <f>name!E$12</f>
        <v>Elementary occupations</v>
      </c>
      <c r="B272" s="302">
        <v>0.35193525780045481</v>
      </c>
      <c r="C272" s="302">
        <v>5.7167574890568833E-2</v>
      </c>
      <c r="D272" s="302">
        <v>2.9681114041239975E-2</v>
      </c>
      <c r="E272" s="302">
        <f t="shared" si="119"/>
        <v>0.43878394673226362</v>
      </c>
      <c r="F272" s="303"/>
      <c r="G272" s="302">
        <v>0.29217660042428112</v>
      </c>
      <c r="H272" s="302">
        <v>8.2705209492433124E-2</v>
      </c>
      <c r="I272" s="302">
        <v>2.6886976297752337E-2</v>
      </c>
      <c r="J272" s="302">
        <f t="shared" si="122"/>
        <v>0.4017687862144666</v>
      </c>
      <c r="K272" s="303"/>
      <c r="L272" s="302">
        <v>0.34450720506679783</v>
      </c>
      <c r="M272" s="302">
        <v>7.9354292187610101E-2</v>
      </c>
      <c r="N272" s="302">
        <v>5.0312939760715207E-2</v>
      </c>
      <c r="O272" s="302">
        <f t="shared" si="121"/>
        <v>0.47417443701512313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4.6556290743687523</v>
      </c>
      <c r="C274" s="311">
        <f t="shared" ref="C274:E274" si="123">SUM(C264:C272)</f>
        <v>1.2468172629384229</v>
      </c>
      <c r="D274" s="311">
        <f t="shared" si="123"/>
        <v>0.65955366269283056</v>
      </c>
      <c r="E274" s="311">
        <f t="shared" si="123"/>
        <v>6.5620000000000065</v>
      </c>
      <c r="F274" s="311"/>
      <c r="G274" s="311">
        <f t="shared" ref="G274:J274" si="124">SUM(G264:G272)</f>
        <v>5.1441359427072699</v>
      </c>
      <c r="H274" s="311">
        <f t="shared" si="124"/>
        <v>1.7884877786284534</v>
      </c>
      <c r="I274" s="311">
        <f t="shared" si="124"/>
        <v>0.61037627866427557</v>
      </c>
      <c r="J274" s="311">
        <f t="shared" si="124"/>
        <v>7.5429999999999993</v>
      </c>
      <c r="K274" s="311"/>
      <c r="L274" s="311">
        <f t="shared" ref="L274:O274" si="125">SUM(L264:L272)</f>
        <v>6.0212065386397153</v>
      </c>
      <c r="M274" s="311">
        <f t="shared" si="125"/>
        <v>1.8453452847344758</v>
      </c>
      <c r="N274" s="311">
        <f t="shared" si="125"/>
        <v>0.69644817662581249</v>
      </c>
      <c r="O274" s="311">
        <f t="shared" si="125"/>
        <v>8.5630000000000042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1.8250924912877731</v>
      </c>
      <c r="C281" s="302">
        <v>0.21249016584398892</v>
      </c>
      <c r="D281" s="302">
        <v>0.63038283821748109</v>
      </c>
      <c r="E281" s="302">
        <f>SUM(B281:D281)</f>
        <v>2.6679654953492431</v>
      </c>
      <c r="F281" s="303"/>
      <c r="G281" s="302">
        <v>1.6352157726668211</v>
      </c>
      <c r="H281" s="302">
        <v>0.36585255539785955</v>
      </c>
      <c r="I281" s="302">
        <v>0.66162352905326305</v>
      </c>
      <c r="J281" s="302">
        <f>SUM(G281:I281)</f>
        <v>2.6626918571179434</v>
      </c>
      <c r="K281" s="303"/>
      <c r="L281" s="302">
        <v>1.3946091543661405</v>
      </c>
      <c r="M281" s="302">
        <v>0.45579980871268239</v>
      </c>
      <c r="N281" s="302">
        <v>0.84270666101870473</v>
      </c>
      <c r="O281" s="302">
        <f>SUM(L281:N281)</f>
        <v>2.6931156240975276</v>
      </c>
    </row>
    <row r="282" spans="1:15" s="236" customFormat="1" x14ac:dyDescent="0.2">
      <c r="A282" s="237" t="str">
        <f>name!E$5</f>
        <v>Professional occupations</v>
      </c>
      <c r="B282" s="302">
        <v>7.0852320214858242</v>
      </c>
      <c r="C282" s="302">
        <v>0.49333346656683247</v>
      </c>
      <c r="D282" s="302">
        <v>1.5793455228093711</v>
      </c>
      <c r="E282" s="302">
        <f t="shared" ref="E282:E289" si="126">SUM(B282:D282)</f>
        <v>9.1579110108620281</v>
      </c>
      <c r="F282" s="303"/>
      <c r="G282" s="302">
        <v>7.1670279567616921</v>
      </c>
      <c r="H282" s="302">
        <v>0.75137919774473194</v>
      </c>
      <c r="I282" s="302">
        <v>1.3647245613320751</v>
      </c>
      <c r="J282" s="302">
        <f t="shared" ref="J282:J284" si="127">SUM(G282:I282)</f>
        <v>9.2831317158384987</v>
      </c>
      <c r="K282" s="303"/>
      <c r="L282" s="302">
        <v>8.3976100173774757</v>
      </c>
      <c r="M282" s="302">
        <v>0.90899095656814277</v>
      </c>
      <c r="N282" s="302">
        <v>1.2062497254845339</v>
      </c>
      <c r="O282" s="302">
        <f t="shared" ref="O282:O289" si="128">SUM(L282:N282)</f>
        <v>10.512850699430153</v>
      </c>
    </row>
    <row r="283" spans="1:15" s="236" customFormat="1" x14ac:dyDescent="0.2">
      <c r="A283" s="237" t="str">
        <f>name!E$6</f>
        <v>Associate professional occupations</v>
      </c>
      <c r="B283" s="302">
        <v>3.3078740923360526</v>
      </c>
      <c r="C283" s="302">
        <v>0.46238073680966285</v>
      </c>
      <c r="D283" s="302">
        <v>0.77398273627013325</v>
      </c>
      <c r="E283" s="302">
        <f t="shared" si="126"/>
        <v>4.5442375654158482</v>
      </c>
      <c r="F283" s="303"/>
      <c r="G283" s="302">
        <v>3.196547427472975</v>
      </c>
      <c r="H283" s="302">
        <v>0.64295525687367927</v>
      </c>
      <c r="I283" s="302">
        <v>0.66755312724202542</v>
      </c>
      <c r="J283" s="302">
        <f t="shared" si="127"/>
        <v>4.5070558115886801</v>
      </c>
      <c r="K283" s="303"/>
      <c r="L283" s="302">
        <v>3.3181213818051516</v>
      </c>
      <c r="M283" s="302">
        <v>0.72782848571506065</v>
      </c>
      <c r="N283" s="302">
        <v>0.75969011435825939</v>
      </c>
      <c r="O283" s="302">
        <f t="shared" si="128"/>
        <v>4.8056399818784721</v>
      </c>
    </row>
    <row r="284" spans="1:15" s="236" customFormat="1" x14ac:dyDescent="0.2">
      <c r="A284" s="237" t="str">
        <f>name!E$7</f>
        <v>Administrative and secretarial occupations</v>
      </c>
      <c r="B284" s="302">
        <v>4.9260678801173858</v>
      </c>
      <c r="C284" s="302">
        <v>2.1299166989446485</v>
      </c>
      <c r="D284" s="302">
        <v>0.70497794842515416</v>
      </c>
      <c r="E284" s="302">
        <f t="shared" si="126"/>
        <v>7.7609625274871883</v>
      </c>
      <c r="F284" s="303"/>
      <c r="G284" s="302">
        <v>4.4021583415068655</v>
      </c>
      <c r="H284" s="302">
        <v>2.3241442158858336</v>
      </c>
      <c r="I284" s="302">
        <v>0.41712543165573795</v>
      </c>
      <c r="J284" s="302">
        <f t="shared" si="127"/>
        <v>7.1434279890484378</v>
      </c>
      <c r="K284" s="303"/>
      <c r="L284" s="302">
        <v>4.4863117193144779</v>
      </c>
      <c r="M284" s="302">
        <v>2.3343421278539656</v>
      </c>
      <c r="N284" s="302">
        <v>0.55355084439665414</v>
      </c>
      <c r="O284" s="302">
        <f t="shared" si="128"/>
        <v>7.3742046915650983</v>
      </c>
    </row>
    <row r="285" spans="1:15" s="236" customFormat="1" x14ac:dyDescent="0.2">
      <c r="A285" s="237" t="str">
        <f>name!E$8</f>
        <v>Skilled trades occupations</v>
      </c>
      <c r="B285" s="302">
        <v>1.1091185905787448</v>
      </c>
      <c r="C285" s="302">
        <v>0.10036793130636244</v>
      </c>
      <c r="D285" s="302">
        <v>0.33699653425349879</v>
      </c>
      <c r="E285" s="302">
        <f t="shared" si="126"/>
        <v>1.546483056138606</v>
      </c>
      <c r="F285" s="303"/>
      <c r="G285" s="302">
        <v>0.64043478988128122</v>
      </c>
      <c r="H285" s="302">
        <v>8.5862268098086447E-2</v>
      </c>
      <c r="I285" s="302">
        <v>0.27933671959884571</v>
      </c>
      <c r="J285" s="302">
        <f>SUM(G285:I285)</f>
        <v>1.0056337775782134</v>
      </c>
      <c r="K285" s="303"/>
      <c r="L285" s="302">
        <v>0.43555730394458669</v>
      </c>
      <c r="M285" s="302">
        <v>9.7994361614052269E-2</v>
      </c>
      <c r="N285" s="302">
        <v>0.39539485106964606</v>
      </c>
      <c r="O285" s="302">
        <f t="shared" si="128"/>
        <v>0.92894651662828509</v>
      </c>
    </row>
    <row r="286" spans="1:15" s="236" customFormat="1" x14ac:dyDescent="0.2">
      <c r="A286" s="237" t="str">
        <f>name!E$9</f>
        <v>Caring, leisure and other service occupations</v>
      </c>
      <c r="B286" s="302">
        <v>0.19685510085982449</v>
      </c>
      <c r="C286" s="302">
        <v>9.7990304197402234E-2</v>
      </c>
      <c r="D286" s="302">
        <v>0.18637814492010543</v>
      </c>
      <c r="E286" s="302">
        <f t="shared" si="126"/>
        <v>0.48122354997733219</v>
      </c>
      <c r="F286" s="303"/>
      <c r="G286" s="302">
        <v>0.17038013356522785</v>
      </c>
      <c r="H286" s="302">
        <v>0.11666016060380105</v>
      </c>
      <c r="I286" s="302">
        <v>0.14463337248402497</v>
      </c>
      <c r="J286" s="302">
        <f t="shared" ref="J286:J289" si="129">SUM(G286:I286)</f>
        <v>0.43167366665305384</v>
      </c>
      <c r="K286" s="303"/>
      <c r="L286" s="302">
        <v>0.19561273647400909</v>
      </c>
      <c r="M286" s="302">
        <v>0.14678621360499977</v>
      </c>
      <c r="N286" s="302">
        <v>0.24783328526274323</v>
      </c>
      <c r="O286" s="302">
        <f t="shared" si="128"/>
        <v>0.59023223534175218</v>
      </c>
    </row>
    <row r="287" spans="1:15" s="236" customFormat="1" x14ac:dyDescent="0.2">
      <c r="A287" s="237" t="str">
        <f>name!E$10</f>
        <v>Sales and customer service occupations</v>
      </c>
      <c r="B287" s="302">
        <v>0.98329415617322591</v>
      </c>
      <c r="C287" s="302">
        <v>0.60735743044986323</v>
      </c>
      <c r="D287" s="302">
        <v>0.24879584764839247</v>
      </c>
      <c r="E287" s="302">
        <f t="shared" si="126"/>
        <v>1.8394474342714815</v>
      </c>
      <c r="F287" s="303"/>
      <c r="G287" s="302">
        <v>0.83017574146071338</v>
      </c>
      <c r="H287" s="302">
        <v>0.68509303902115704</v>
      </c>
      <c r="I287" s="302">
        <v>0.13297396973032349</v>
      </c>
      <c r="J287" s="302">
        <f t="shared" si="129"/>
        <v>1.6482427502121939</v>
      </c>
      <c r="K287" s="303"/>
      <c r="L287" s="302">
        <v>0.88239789911904853</v>
      </c>
      <c r="M287" s="302">
        <v>0.86383158979467722</v>
      </c>
      <c r="N287" s="302">
        <v>0.12965041338528033</v>
      </c>
      <c r="O287" s="302">
        <f t="shared" si="128"/>
        <v>1.875879902299006</v>
      </c>
    </row>
    <row r="288" spans="1:15" s="236" customFormat="1" x14ac:dyDescent="0.2">
      <c r="A288" s="237" t="str">
        <f>name!E$11</f>
        <v>Process, plant and machine operatives</v>
      </c>
      <c r="B288" s="302">
        <v>0.61649530564893484</v>
      </c>
      <c r="C288" s="302">
        <v>6.3058072304442728E-2</v>
      </c>
      <c r="D288" s="302">
        <v>0.1064084958815615</v>
      </c>
      <c r="E288" s="302">
        <f t="shared" si="126"/>
        <v>0.7859618738349391</v>
      </c>
      <c r="F288" s="303"/>
      <c r="G288" s="302">
        <v>0.3448912796299764</v>
      </c>
      <c r="H288" s="302">
        <v>8.1051683205051045E-2</v>
      </c>
      <c r="I288" s="302">
        <v>9.6586407243830788E-2</v>
      </c>
      <c r="J288" s="302">
        <f t="shared" si="129"/>
        <v>0.52252937007885825</v>
      </c>
      <c r="K288" s="303"/>
      <c r="L288" s="302">
        <v>0.2553304926541089</v>
      </c>
      <c r="M288" s="302">
        <v>8.808011695425455E-2</v>
      </c>
      <c r="N288" s="302">
        <v>0.14275830861823965</v>
      </c>
      <c r="O288" s="302">
        <f t="shared" si="128"/>
        <v>0.48616891822660313</v>
      </c>
    </row>
    <row r="289" spans="1:15" s="236" customFormat="1" x14ac:dyDescent="0.2">
      <c r="A289" s="237" t="str">
        <f>name!E$12</f>
        <v>Elementary occupations</v>
      </c>
      <c r="B289" s="302">
        <v>0.76162119771824432</v>
      </c>
      <c r="C289" s="302">
        <v>0.15441169502385463</v>
      </c>
      <c r="D289" s="302">
        <v>0.27177459392124897</v>
      </c>
      <c r="E289" s="302">
        <f t="shared" si="126"/>
        <v>1.1878074866633479</v>
      </c>
      <c r="F289" s="303"/>
      <c r="G289" s="302">
        <v>0.57990998211010902</v>
      </c>
      <c r="H289" s="302">
        <v>0.20098061320549798</v>
      </c>
      <c r="I289" s="302">
        <v>0.16672246656852166</v>
      </c>
      <c r="J289" s="302">
        <f t="shared" si="129"/>
        <v>0.94761306188412864</v>
      </c>
      <c r="K289" s="303"/>
      <c r="L289" s="302">
        <v>0.60050587594507732</v>
      </c>
      <c r="M289" s="302">
        <v>0.25184735738172892</v>
      </c>
      <c r="N289" s="302">
        <v>0.28060819720636848</v>
      </c>
      <c r="O289" s="302">
        <f t="shared" si="128"/>
        <v>1.1329614305331748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20.811650836206013</v>
      </c>
      <c r="C291" s="311">
        <f t="shared" ref="C291:E291" si="130">SUM(C281:C289)</f>
        <v>4.3213065014470589</v>
      </c>
      <c r="D291" s="311">
        <f t="shared" si="130"/>
        <v>4.8390426623469462</v>
      </c>
      <c r="E291" s="311">
        <f t="shared" si="130"/>
        <v>29.972000000000016</v>
      </c>
      <c r="F291" s="311"/>
      <c r="G291" s="311">
        <f t="shared" ref="G291:J291" si="131">SUM(G281:G289)</f>
        <v>18.966741425055663</v>
      </c>
      <c r="H291" s="311">
        <f t="shared" si="131"/>
        <v>5.2539789900356988</v>
      </c>
      <c r="I291" s="311">
        <f t="shared" si="131"/>
        <v>3.9312795849086477</v>
      </c>
      <c r="J291" s="311">
        <f t="shared" si="131"/>
        <v>28.152000000000008</v>
      </c>
      <c r="K291" s="311"/>
      <c r="L291" s="311">
        <f t="shared" ref="L291:O291" si="132">SUM(L281:L289)</f>
        <v>19.966056581000078</v>
      </c>
      <c r="M291" s="311">
        <f t="shared" si="132"/>
        <v>5.8755010181995653</v>
      </c>
      <c r="N291" s="311">
        <f t="shared" si="132"/>
        <v>4.5584424008004305</v>
      </c>
      <c r="O291" s="311">
        <f t="shared" si="132"/>
        <v>30.400000000000073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0.85359158444358696</v>
      </c>
      <c r="C298" s="302">
        <v>0.1820938995303398</v>
      </c>
      <c r="D298" s="302">
        <v>0.30283977662456768</v>
      </c>
      <c r="E298" s="302">
        <f>SUM(B298:D298)</f>
        <v>1.3385252605984943</v>
      </c>
      <c r="F298" s="303"/>
      <c r="G298" s="302">
        <v>1.0469960781138303</v>
      </c>
      <c r="H298" s="302">
        <v>0.25654892447508665</v>
      </c>
      <c r="I298" s="302">
        <v>0.39425867363378986</v>
      </c>
      <c r="J298" s="302">
        <f>SUM(G298:I298)</f>
        <v>1.6978036762227069</v>
      </c>
      <c r="K298" s="303"/>
      <c r="L298" s="302">
        <v>0.97018230192886701</v>
      </c>
      <c r="M298" s="302">
        <v>0.23627250264745189</v>
      </c>
      <c r="N298" s="302">
        <v>0.45489424278016838</v>
      </c>
      <c r="O298" s="302">
        <f>SUM(L298:N298)</f>
        <v>1.6613490473564871</v>
      </c>
    </row>
    <row r="299" spans="1:15" s="236" customFormat="1" x14ac:dyDescent="0.2">
      <c r="A299" s="237" t="str">
        <f>name!E$5</f>
        <v>Professional occupations</v>
      </c>
      <c r="B299" s="302">
        <v>1.3168806838721547</v>
      </c>
      <c r="C299" s="302">
        <v>0.39009371270630017</v>
      </c>
      <c r="D299" s="302">
        <v>0.14862075541584796</v>
      </c>
      <c r="E299" s="302">
        <f t="shared" ref="E299:E306" si="133">SUM(B299:D299)</f>
        <v>1.855595151994303</v>
      </c>
      <c r="F299" s="303"/>
      <c r="G299" s="302">
        <v>1.7641134660420046</v>
      </c>
      <c r="H299" s="302">
        <v>0.45990762054690942</v>
      </c>
      <c r="I299" s="302">
        <v>0.18272819052871114</v>
      </c>
      <c r="J299" s="302">
        <f t="shared" ref="J299:J301" si="134">SUM(G299:I299)</f>
        <v>2.4067492771176249</v>
      </c>
      <c r="K299" s="303"/>
      <c r="L299" s="302">
        <v>2.1678409535327123</v>
      </c>
      <c r="M299" s="302">
        <v>0.48499567616895034</v>
      </c>
      <c r="N299" s="302">
        <v>0.15582922644706049</v>
      </c>
      <c r="O299" s="302">
        <f t="shared" ref="O299:O306" si="135">SUM(L299:N299)</f>
        <v>2.808665856148723</v>
      </c>
    </row>
    <row r="300" spans="1:15" s="236" customFormat="1" x14ac:dyDescent="0.2">
      <c r="A300" s="237" t="str">
        <f>name!E$6</f>
        <v>Associate professional occupations</v>
      </c>
      <c r="B300" s="302">
        <v>1.663094302329353</v>
      </c>
      <c r="C300" s="302">
        <v>0.58299757786557704</v>
      </c>
      <c r="D300" s="302">
        <v>0.36493602930096036</v>
      </c>
      <c r="E300" s="302">
        <f t="shared" si="133"/>
        <v>2.6110279094958906</v>
      </c>
      <c r="F300" s="303"/>
      <c r="G300" s="302">
        <v>2.0220023036456372</v>
      </c>
      <c r="H300" s="302">
        <v>0.63600659860391828</v>
      </c>
      <c r="I300" s="302">
        <v>0.39266313024628341</v>
      </c>
      <c r="J300" s="302">
        <f t="shared" si="134"/>
        <v>3.050672032495839</v>
      </c>
      <c r="K300" s="303"/>
      <c r="L300" s="302">
        <v>2.0067473242914251</v>
      </c>
      <c r="M300" s="302">
        <v>0.71471819445430063</v>
      </c>
      <c r="N300" s="302">
        <v>0.36758501665486298</v>
      </c>
      <c r="O300" s="302">
        <f t="shared" si="135"/>
        <v>3.0890505354005886</v>
      </c>
    </row>
    <row r="301" spans="1:15" s="236" customFormat="1" x14ac:dyDescent="0.2">
      <c r="A301" s="237" t="str">
        <f>name!E$7</f>
        <v>Administrative and secretarial occupations</v>
      </c>
      <c r="B301" s="302">
        <v>3.4580974367749486</v>
      </c>
      <c r="C301" s="302">
        <v>1.9797490774879352</v>
      </c>
      <c r="D301" s="302">
        <v>0.14237679480546797</v>
      </c>
      <c r="E301" s="302">
        <f t="shared" si="133"/>
        <v>5.5802233090683515</v>
      </c>
      <c r="F301" s="303"/>
      <c r="G301" s="302">
        <v>3.5097541515019772</v>
      </c>
      <c r="H301" s="302">
        <v>1.8960057381438313</v>
      </c>
      <c r="I301" s="302">
        <v>0.10201346179158111</v>
      </c>
      <c r="J301" s="302">
        <f t="shared" si="134"/>
        <v>5.5077733514373897</v>
      </c>
      <c r="K301" s="303"/>
      <c r="L301" s="302">
        <v>4.0885449138441015</v>
      </c>
      <c r="M301" s="302">
        <v>2.006861922585053</v>
      </c>
      <c r="N301" s="302">
        <v>0.11026521049040355</v>
      </c>
      <c r="O301" s="302">
        <f t="shared" si="135"/>
        <v>6.2056720469195579</v>
      </c>
    </row>
    <row r="302" spans="1:15" s="236" customFormat="1" x14ac:dyDescent="0.2">
      <c r="A302" s="237" t="str">
        <f>name!E$8</f>
        <v>Skilled trades occupations</v>
      </c>
      <c r="B302" s="302">
        <v>0.64819515022018126</v>
      </c>
      <c r="C302" s="302">
        <v>0.16160903617990097</v>
      </c>
      <c r="D302" s="302">
        <v>0.23227476462173866</v>
      </c>
      <c r="E302" s="302">
        <f t="shared" si="133"/>
        <v>1.0420789510218209</v>
      </c>
      <c r="F302" s="303"/>
      <c r="G302" s="302">
        <v>0.63041280538694611</v>
      </c>
      <c r="H302" s="302">
        <v>0.11231065668997985</v>
      </c>
      <c r="I302" s="302">
        <v>0.29831431702404315</v>
      </c>
      <c r="J302" s="302">
        <f>SUM(G302:I302)</f>
        <v>1.0410377791009691</v>
      </c>
      <c r="K302" s="303"/>
      <c r="L302" s="302">
        <v>0.51016010325729044</v>
      </c>
      <c r="M302" s="302">
        <v>0.1564091289412948</v>
      </c>
      <c r="N302" s="302">
        <v>0.31624227085035195</v>
      </c>
      <c r="O302" s="302">
        <f t="shared" si="135"/>
        <v>0.98281150304893716</v>
      </c>
    </row>
    <row r="303" spans="1:15" s="236" customFormat="1" x14ac:dyDescent="0.2">
      <c r="A303" s="237" t="str">
        <f>name!E$9</f>
        <v>Caring, leisure and other service occupations</v>
      </c>
      <c r="B303" s="302">
        <v>1.0423075183824819</v>
      </c>
      <c r="C303" s="302">
        <v>0.90368151088422466</v>
      </c>
      <c r="D303" s="302">
        <v>0.24814980867775807</v>
      </c>
      <c r="E303" s="302">
        <f t="shared" si="133"/>
        <v>2.1941388379444646</v>
      </c>
      <c r="F303" s="303"/>
      <c r="G303" s="302">
        <v>0.98806639903291793</v>
      </c>
      <c r="H303" s="302">
        <v>0.8030018716444326</v>
      </c>
      <c r="I303" s="302">
        <v>0.22125994854700054</v>
      </c>
      <c r="J303" s="302">
        <f t="shared" ref="J303:J306" si="136">SUM(G303:I303)</f>
        <v>2.0123282192243508</v>
      </c>
      <c r="K303" s="303"/>
      <c r="L303" s="302">
        <v>0.99558794137359174</v>
      </c>
      <c r="M303" s="302">
        <v>0.73033205825961822</v>
      </c>
      <c r="N303" s="302">
        <v>0.25479719927353989</v>
      </c>
      <c r="O303" s="302">
        <f t="shared" si="135"/>
        <v>1.9807171989067498</v>
      </c>
    </row>
    <row r="304" spans="1:15" s="236" customFormat="1" x14ac:dyDescent="0.2">
      <c r="A304" s="237" t="str">
        <f>name!E$10</f>
        <v>Sales and customer service occupations</v>
      </c>
      <c r="B304" s="302">
        <v>2.0141897441559298</v>
      </c>
      <c r="C304" s="302">
        <v>1.1847996675020613</v>
      </c>
      <c r="D304" s="302">
        <v>0.11850433526494009</v>
      </c>
      <c r="E304" s="302">
        <f t="shared" si="133"/>
        <v>3.3174937469229313</v>
      </c>
      <c r="F304" s="303"/>
      <c r="G304" s="302">
        <v>2.0101769580197546</v>
      </c>
      <c r="H304" s="302">
        <v>1.1977575700957519</v>
      </c>
      <c r="I304" s="302">
        <v>0.10970135209689215</v>
      </c>
      <c r="J304" s="302">
        <f t="shared" si="136"/>
        <v>3.3176358802123991</v>
      </c>
      <c r="K304" s="303"/>
      <c r="L304" s="302">
        <v>2.2286157072760182</v>
      </c>
      <c r="M304" s="302">
        <v>1.6044662887665704</v>
      </c>
      <c r="N304" s="302">
        <v>9.139046597595693E-2</v>
      </c>
      <c r="O304" s="302">
        <f t="shared" si="135"/>
        <v>3.9244724620185458</v>
      </c>
    </row>
    <row r="305" spans="1:15" s="236" customFormat="1" x14ac:dyDescent="0.2">
      <c r="A305" s="237" t="str">
        <f>name!E$11</f>
        <v>Process, plant and machine operatives</v>
      </c>
      <c r="B305" s="302">
        <v>1.154503629132392</v>
      </c>
      <c r="C305" s="302">
        <v>0.40116274672361996</v>
      </c>
      <c r="D305" s="302">
        <v>4.4083867107425082E-2</v>
      </c>
      <c r="E305" s="302">
        <f t="shared" si="133"/>
        <v>1.5997502429634372</v>
      </c>
      <c r="F305" s="303"/>
      <c r="G305" s="302">
        <v>1.0980150159136715</v>
      </c>
      <c r="H305" s="302">
        <v>0.39891084462707888</v>
      </c>
      <c r="I305" s="302">
        <v>9.1649059208862724E-2</v>
      </c>
      <c r="J305" s="302">
        <f t="shared" si="136"/>
        <v>1.5885749197496131</v>
      </c>
      <c r="K305" s="303"/>
      <c r="L305" s="302">
        <v>0.92967341533777226</v>
      </c>
      <c r="M305" s="302">
        <v>0.43120569297892475</v>
      </c>
      <c r="N305" s="302">
        <v>9.3079183099159968E-2</v>
      </c>
      <c r="O305" s="302">
        <f t="shared" si="135"/>
        <v>1.4539582914158571</v>
      </c>
    </row>
    <row r="306" spans="1:15" s="236" customFormat="1" x14ac:dyDescent="0.2">
      <c r="A306" s="237" t="str">
        <f>name!E$12</f>
        <v>Elementary occupations</v>
      </c>
      <c r="B306" s="302">
        <v>6.4696390616751929</v>
      </c>
      <c r="C306" s="302">
        <v>4.1602606050026196</v>
      </c>
      <c r="D306" s="302">
        <v>0.72726692331253207</v>
      </c>
      <c r="E306" s="302">
        <f t="shared" si="133"/>
        <v>11.357166589990344</v>
      </c>
      <c r="F306" s="303"/>
      <c r="G306" s="302">
        <v>5.7608572915159124</v>
      </c>
      <c r="H306" s="302">
        <v>3.3691755323015533</v>
      </c>
      <c r="I306" s="302">
        <v>0.61239204062160613</v>
      </c>
      <c r="J306" s="302">
        <f t="shared" si="136"/>
        <v>9.7424248644390712</v>
      </c>
      <c r="K306" s="303"/>
      <c r="L306" s="302">
        <v>6.3344581119340617</v>
      </c>
      <c r="M306" s="302">
        <v>2.9594887027249053</v>
      </c>
      <c r="N306" s="302">
        <v>0.67735624412552731</v>
      </c>
      <c r="O306" s="302">
        <f t="shared" si="135"/>
        <v>9.9713030587844926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18.620499110986223</v>
      </c>
      <c r="C308" s="311">
        <f t="shared" ref="C308:E308" si="137">SUM(C298:C306)</f>
        <v>9.9464478338825799</v>
      </c>
      <c r="D308" s="311">
        <f t="shared" si="137"/>
        <v>2.3290530551312378</v>
      </c>
      <c r="E308" s="311">
        <f t="shared" si="137"/>
        <v>30.896000000000036</v>
      </c>
      <c r="F308" s="311"/>
      <c r="G308" s="311">
        <f t="shared" ref="G308:J308" si="138">SUM(G298:G306)</f>
        <v>18.830394469172649</v>
      </c>
      <c r="H308" s="311">
        <f t="shared" si="138"/>
        <v>9.1296253571285426</v>
      </c>
      <c r="I308" s="311">
        <f t="shared" si="138"/>
        <v>2.4049801736987702</v>
      </c>
      <c r="J308" s="311">
        <f t="shared" si="138"/>
        <v>30.364999999999966</v>
      </c>
      <c r="K308" s="311"/>
      <c r="L308" s="311">
        <f t="shared" ref="L308:O308" si="139">SUM(L298:L306)</f>
        <v>20.231810772775837</v>
      </c>
      <c r="M308" s="311">
        <f t="shared" si="139"/>
        <v>9.3247501675270676</v>
      </c>
      <c r="N308" s="311">
        <f t="shared" si="139"/>
        <v>2.5214390596970313</v>
      </c>
      <c r="O308" s="311">
        <f t="shared" si="139"/>
        <v>32.077999999999946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1.3013417340496298</v>
      </c>
      <c r="C315" s="302">
        <v>0.35900632242446467</v>
      </c>
      <c r="D315" s="302">
        <v>8.8312005910804986E-2</v>
      </c>
      <c r="E315" s="302">
        <f>SUM(B315:D315)</f>
        <v>1.7486600623848993</v>
      </c>
      <c r="F315" s="303"/>
      <c r="G315" s="302">
        <v>1.397284407464386</v>
      </c>
      <c r="H315" s="302">
        <v>0.46920414509584085</v>
      </c>
      <c r="I315" s="302">
        <v>9.7329217185015277E-2</v>
      </c>
      <c r="J315" s="302">
        <f>SUM(G315:I315)</f>
        <v>1.9638177697452421</v>
      </c>
      <c r="K315" s="303"/>
      <c r="L315" s="302">
        <v>1.328214033207485</v>
      </c>
      <c r="M315" s="302">
        <v>0.58808549431411161</v>
      </c>
      <c r="N315" s="302">
        <v>0.10673230060282936</v>
      </c>
      <c r="O315" s="302">
        <f>SUM(L315:N315)</f>
        <v>2.0230318281244259</v>
      </c>
    </row>
    <row r="316" spans="1:15" s="236" customFormat="1" x14ac:dyDescent="0.2">
      <c r="A316" s="237" t="str">
        <f>name!E$5</f>
        <v>Professional occupations</v>
      </c>
      <c r="B316" s="302">
        <v>3.1779396196830065</v>
      </c>
      <c r="C316" s="302">
        <v>1.1882986712396655</v>
      </c>
      <c r="D316" s="302">
        <v>0.27858627822968685</v>
      </c>
      <c r="E316" s="302">
        <f t="shared" ref="E316:E323" si="140">SUM(B316:D316)</f>
        <v>4.6448245691523589</v>
      </c>
      <c r="F316" s="303"/>
      <c r="G316" s="302">
        <v>3.8877915324553896</v>
      </c>
      <c r="H316" s="302">
        <v>1.4415571634658737</v>
      </c>
      <c r="I316" s="302">
        <v>0.46467573461122663</v>
      </c>
      <c r="J316" s="302">
        <f t="shared" ref="J316:J318" si="141">SUM(G316:I316)</f>
        <v>5.7940244305324899</v>
      </c>
      <c r="K316" s="303"/>
      <c r="L316" s="302">
        <v>4.7072302788202816</v>
      </c>
      <c r="M316" s="302">
        <v>1.8056121317545131</v>
      </c>
      <c r="N316" s="302">
        <v>0.48988803965878808</v>
      </c>
      <c r="O316" s="302">
        <f t="shared" ref="O316:O323" si="142">SUM(L316:N316)</f>
        <v>7.0027304502335825</v>
      </c>
    </row>
    <row r="317" spans="1:15" s="236" customFormat="1" x14ac:dyDescent="0.2">
      <c r="A317" s="237" t="str">
        <f>name!E$6</f>
        <v>Associate professional occupations</v>
      </c>
      <c r="B317" s="302">
        <v>5.468697382418191</v>
      </c>
      <c r="C317" s="302">
        <v>1.2505763690297202</v>
      </c>
      <c r="D317" s="302">
        <v>0.13227128003892569</v>
      </c>
      <c r="E317" s="302">
        <f t="shared" si="140"/>
        <v>6.8515450314868369</v>
      </c>
      <c r="F317" s="303"/>
      <c r="G317" s="302">
        <v>5.9341754428698881</v>
      </c>
      <c r="H317" s="302">
        <v>1.2498509666681197</v>
      </c>
      <c r="I317" s="302">
        <v>0.15319487389463507</v>
      </c>
      <c r="J317" s="302">
        <f t="shared" si="141"/>
        <v>7.3372212834326431</v>
      </c>
      <c r="K317" s="303"/>
      <c r="L317" s="302">
        <v>5.7890079638284897</v>
      </c>
      <c r="M317" s="302">
        <v>1.5048219979615205</v>
      </c>
      <c r="N317" s="302">
        <v>0.17133989343343192</v>
      </c>
      <c r="O317" s="302">
        <f t="shared" si="142"/>
        <v>7.4651698552234418</v>
      </c>
    </row>
    <row r="318" spans="1:15" s="236" customFormat="1" x14ac:dyDescent="0.2">
      <c r="A318" s="237" t="str">
        <f>name!E$7</f>
        <v>Administrative and secretarial occupations</v>
      </c>
      <c r="B318" s="302">
        <v>3.6430660901429608</v>
      </c>
      <c r="C318" s="302">
        <v>3.923153551191092</v>
      </c>
      <c r="D318" s="302">
        <v>5.0830599366187328E-2</v>
      </c>
      <c r="E318" s="302">
        <f t="shared" si="140"/>
        <v>7.6170502407002401</v>
      </c>
      <c r="F318" s="303"/>
      <c r="G318" s="302">
        <v>3.3197606090788869</v>
      </c>
      <c r="H318" s="302">
        <v>3.3558414612852974</v>
      </c>
      <c r="I318" s="302">
        <v>7.2391061003924215E-2</v>
      </c>
      <c r="J318" s="302">
        <f t="shared" si="141"/>
        <v>6.7479931313681085</v>
      </c>
      <c r="K318" s="303"/>
      <c r="L318" s="302">
        <v>2.6036878482667709</v>
      </c>
      <c r="M318" s="302">
        <v>3.0771401126576805</v>
      </c>
      <c r="N318" s="302">
        <v>5.6885022720839951E-2</v>
      </c>
      <c r="O318" s="302">
        <f t="shared" si="142"/>
        <v>5.7377129836452916</v>
      </c>
    </row>
    <row r="319" spans="1:15" s="236" customFormat="1" x14ac:dyDescent="0.2">
      <c r="A319" s="237" t="str">
        <f>name!E$8</f>
        <v>Skilled trades occupations</v>
      </c>
      <c r="B319" s="302">
        <v>0.27526358124485806</v>
      </c>
      <c r="C319" s="302">
        <v>3.9959309782438862E-2</v>
      </c>
      <c r="D319" s="302">
        <v>5.741808248583067E-2</v>
      </c>
      <c r="E319" s="302">
        <f t="shared" si="140"/>
        <v>0.37264097351312764</v>
      </c>
      <c r="F319" s="303"/>
      <c r="G319" s="302">
        <v>0.21412983702299726</v>
      </c>
      <c r="H319" s="302">
        <v>3.2561269362740473E-2</v>
      </c>
      <c r="I319" s="302">
        <v>1.0066060750449971E-2</v>
      </c>
      <c r="J319" s="302">
        <f>SUM(G319:I319)</f>
        <v>0.25675716713618774</v>
      </c>
      <c r="K319" s="303"/>
      <c r="L319" s="302">
        <v>0.21199933562349377</v>
      </c>
      <c r="M319" s="302">
        <v>6.3052114331657139E-2</v>
      </c>
      <c r="N319" s="302">
        <v>1.7848486625610137E-2</v>
      </c>
      <c r="O319" s="302">
        <f t="shared" si="142"/>
        <v>0.29289993658076102</v>
      </c>
    </row>
    <row r="320" spans="1:15" s="236" customFormat="1" x14ac:dyDescent="0.2">
      <c r="A320" s="237" t="str">
        <f>name!E$9</f>
        <v>Caring, leisure and other service occupations</v>
      </c>
      <c r="B320" s="302">
        <v>0.54607321779210283</v>
      </c>
      <c r="C320" s="302">
        <v>0.40660735430664013</v>
      </c>
      <c r="D320" s="302">
        <v>2.6955662293353125E-2</v>
      </c>
      <c r="E320" s="302">
        <f t="shared" si="140"/>
        <v>0.97963623439209613</v>
      </c>
      <c r="F320" s="303"/>
      <c r="G320" s="302">
        <v>0.49958064861588342</v>
      </c>
      <c r="H320" s="302">
        <v>0.3582509951975491</v>
      </c>
      <c r="I320" s="302">
        <v>6.2310100687806083E-2</v>
      </c>
      <c r="J320" s="302">
        <f t="shared" ref="J320:J323" si="143">SUM(G320:I320)</f>
        <v>0.92014174450123865</v>
      </c>
      <c r="K320" s="303"/>
      <c r="L320" s="302">
        <v>0.55251213808585298</v>
      </c>
      <c r="M320" s="302">
        <v>0.34192130816228639</v>
      </c>
      <c r="N320" s="302">
        <v>4.3518718951323011E-2</v>
      </c>
      <c r="O320" s="302">
        <f t="shared" si="142"/>
        <v>0.93795216519946234</v>
      </c>
    </row>
    <row r="321" spans="1:15" s="236" customFormat="1" x14ac:dyDescent="0.2">
      <c r="A321" s="237" t="str">
        <f>name!E$10</f>
        <v>Sales and customer service occupations</v>
      </c>
      <c r="B321" s="302">
        <v>0.30397292419394284</v>
      </c>
      <c r="C321" s="302">
        <v>0.40856912695751241</v>
      </c>
      <c r="D321" s="302">
        <v>1.9407147224892854E-2</v>
      </c>
      <c r="E321" s="302">
        <f t="shared" si="140"/>
        <v>0.7319491983763482</v>
      </c>
      <c r="F321" s="303"/>
      <c r="G321" s="302">
        <v>0.28114020167177173</v>
      </c>
      <c r="H321" s="302">
        <v>0.3747514587446853</v>
      </c>
      <c r="I321" s="302">
        <v>1.4520610548798807E-2</v>
      </c>
      <c r="J321" s="302">
        <f t="shared" si="143"/>
        <v>0.67041227096525591</v>
      </c>
      <c r="K321" s="303"/>
      <c r="L321" s="302">
        <v>0.28345544723766741</v>
      </c>
      <c r="M321" s="302">
        <v>0.42161206769537468</v>
      </c>
      <c r="N321" s="302">
        <v>1.4771556224891548E-2</v>
      </c>
      <c r="O321" s="302">
        <f t="shared" si="142"/>
        <v>0.71983907115793366</v>
      </c>
    </row>
    <row r="322" spans="1:15" s="236" customFormat="1" x14ac:dyDescent="0.2">
      <c r="A322" s="237" t="str">
        <f>name!E$11</f>
        <v>Process, plant and machine operatives</v>
      </c>
      <c r="B322" s="302">
        <v>0.17556555366903887</v>
      </c>
      <c r="C322" s="302">
        <v>0.10159905784490639</v>
      </c>
      <c r="D322" s="302">
        <v>8.6928255909639717E-3</v>
      </c>
      <c r="E322" s="302">
        <f t="shared" si="140"/>
        <v>0.28585743710490918</v>
      </c>
      <c r="F322" s="303"/>
      <c r="G322" s="302">
        <v>0.12625487728877682</v>
      </c>
      <c r="H322" s="302">
        <v>7.372025383327889E-2</v>
      </c>
      <c r="I322" s="302">
        <v>4.6788479315430171E-3</v>
      </c>
      <c r="J322" s="302">
        <f t="shared" si="143"/>
        <v>0.20465397905359875</v>
      </c>
      <c r="K322" s="303"/>
      <c r="L322" s="302">
        <v>0.11352850134488517</v>
      </c>
      <c r="M322" s="302">
        <v>8.5686743006467614E-2</v>
      </c>
      <c r="N322" s="302">
        <v>6.8334683698240382E-3</v>
      </c>
      <c r="O322" s="302">
        <f t="shared" si="142"/>
        <v>0.20604871272117684</v>
      </c>
    </row>
    <row r="323" spans="1:15" s="236" customFormat="1" x14ac:dyDescent="0.2">
      <c r="A323" s="237" t="str">
        <f>name!E$12</f>
        <v>Elementary occupations</v>
      </c>
      <c r="B323" s="302">
        <v>0.40987671851626084</v>
      </c>
      <c r="C323" s="302">
        <v>0.50348111926923789</v>
      </c>
      <c r="D323" s="302">
        <v>1.1478415103722868E-2</v>
      </c>
      <c r="E323" s="302">
        <f t="shared" si="140"/>
        <v>0.92483625288922156</v>
      </c>
      <c r="F323" s="303"/>
      <c r="G323" s="302">
        <v>0.31317297291982243</v>
      </c>
      <c r="H323" s="302">
        <v>0.34847660854260815</v>
      </c>
      <c r="I323" s="302">
        <v>7.3286418028031637E-3</v>
      </c>
      <c r="J323" s="302">
        <f t="shared" si="143"/>
        <v>0.66897822326523371</v>
      </c>
      <c r="K323" s="303"/>
      <c r="L323" s="302">
        <v>0.29265406931878046</v>
      </c>
      <c r="M323" s="302">
        <v>0.24533296912623381</v>
      </c>
      <c r="N323" s="302">
        <v>1.0627958668904284E-2</v>
      </c>
      <c r="O323" s="302">
        <f t="shared" si="142"/>
        <v>0.54861499711391859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15.301796821709988</v>
      </c>
      <c r="C325" s="311">
        <f t="shared" ref="C325:E325" si="144">SUM(C315:C323)</f>
        <v>8.1812508820456777</v>
      </c>
      <c r="D325" s="311">
        <f t="shared" si="144"/>
        <v>0.67395229624436837</v>
      </c>
      <c r="E325" s="311">
        <f t="shared" si="144"/>
        <v>24.157000000000039</v>
      </c>
      <c r="F325" s="311"/>
      <c r="G325" s="311">
        <f t="shared" ref="G325:J325" si="145">SUM(G315:G323)</f>
        <v>15.973290529387802</v>
      </c>
      <c r="H325" s="311">
        <f t="shared" si="145"/>
        <v>7.7042143221959938</v>
      </c>
      <c r="I325" s="311">
        <f t="shared" si="145"/>
        <v>0.88649514841620225</v>
      </c>
      <c r="J325" s="311">
        <f t="shared" si="145"/>
        <v>24.564</v>
      </c>
      <c r="K325" s="311"/>
      <c r="L325" s="311">
        <f t="shared" ref="L325:O325" si="146">SUM(L315:L323)</f>
        <v>15.882289615733706</v>
      </c>
      <c r="M325" s="311">
        <f t="shared" si="146"/>
        <v>8.1332649390098446</v>
      </c>
      <c r="N325" s="311">
        <f t="shared" si="146"/>
        <v>0.91844544525644234</v>
      </c>
      <c r="O325" s="311">
        <f t="shared" si="146"/>
        <v>24.933999999999997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0.58759187435867377</v>
      </c>
      <c r="C332" s="302">
        <v>0.14535147653247901</v>
      </c>
      <c r="D332" s="302">
        <v>0.17141781793865624</v>
      </c>
      <c r="E332" s="302">
        <f>SUM(B332:D332)</f>
        <v>0.90436116882980899</v>
      </c>
      <c r="F332" s="303"/>
      <c r="G332" s="302">
        <v>0.53342014909264335</v>
      </c>
      <c r="H332" s="302">
        <v>0.19728776075425555</v>
      </c>
      <c r="I332" s="302">
        <v>0.15978314356807655</v>
      </c>
      <c r="J332" s="302">
        <f>SUM(G332:I332)</f>
        <v>0.89049105341497548</v>
      </c>
      <c r="K332" s="303"/>
      <c r="L332" s="302">
        <v>0.50021976714800387</v>
      </c>
      <c r="M332" s="302">
        <v>0.25503596595897071</v>
      </c>
      <c r="N332" s="302">
        <v>8.0948370996227037E-2</v>
      </c>
      <c r="O332" s="302">
        <f>SUM(L332:N332)</f>
        <v>0.83620410410320156</v>
      </c>
    </row>
    <row r="333" spans="1:15" s="236" customFormat="1" x14ac:dyDescent="0.2">
      <c r="A333" s="237" t="str">
        <f>name!E$5</f>
        <v>Professional occupations</v>
      </c>
      <c r="B333" s="302">
        <v>13.404415660466576</v>
      </c>
      <c r="C333" s="302">
        <v>3.8370463204841601</v>
      </c>
      <c r="D333" s="302">
        <v>0.2339409920148208</v>
      </c>
      <c r="E333" s="302">
        <f t="shared" ref="E333:E340" si="147">SUM(B333:D333)</f>
        <v>17.475402972965554</v>
      </c>
      <c r="F333" s="303"/>
      <c r="G333" s="302">
        <v>14.269541736764205</v>
      </c>
      <c r="H333" s="302">
        <v>4.5271950992243841</v>
      </c>
      <c r="I333" s="302">
        <v>0.24618748644685132</v>
      </c>
      <c r="J333" s="302">
        <f t="shared" ref="J333:J335" si="148">SUM(G333:I333)</f>
        <v>19.042924322435439</v>
      </c>
      <c r="K333" s="303"/>
      <c r="L333" s="302">
        <v>16.214141867601803</v>
      </c>
      <c r="M333" s="302">
        <v>5.7155395554616781</v>
      </c>
      <c r="N333" s="302">
        <v>1.817528396345568E-2</v>
      </c>
      <c r="O333" s="302">
        <f t="shared" ref="O333:O340" si="149">SUM(L333:N333)</f>
        <v>21.947856707026936</v>
      </c>
    </row>
    <row r="334" spans="1:15" s="236" customFormat="1" x14ac:dyDescent="0.2">
      <c r="A334" s="237" t="str">
        <f>name!E$6</f>
        <v>Associate professional occupations</v>
      </c>
      <c r="B334" s="302">
        <v>1.5810199985863529</v>
      </c>
      <c r="C334" s="302">
        <v>0.89834176205634231</v>
      </c>
      <c r="D334" s="302">
        <v>0.13482656452337929</v>
      </c>
      <c r="E334" s="302">
        <f t="shared" si="147"/>
        <v>2.6141883251660749</v>
      </c>
      <c r="F334" s="303"/>
      <c r="G334" s="302">
        <v>1.5413080265633186</v>
      </c>
      <c r="H334" s="302">
        <v>1.0404720131541676</v>
      </c>
      <c r="I334" s="302">
        <v>0.10149895190815188</v>
      </c>
      <c r="J334" s="302">
        <f t="shared" si="148"/>
        <v>2.6832789916256381</v>
      </c>
      <c r="K334" s="303"/>
      <c r="L334" s="302">
        <v>1.9233182119781971</v>
      </c>
      <c r="M334" s="302">
        <v>1.5014255490122741</v>
      </c>
      <c r="N334" s="302">
        <v>1.2882588820385116E-2</v>
      </c>
      <c r="O334" s="302">
        <f t="shared" si="149"/>
        <v>3.4376263498108561</v>
      </c>
    </row>
    <row r="335" spans="1:15" s="236" customFormat="1" x14ac:dyDescent="0.2">
      <c r="A335" s="237" t="str">
        <f>name!E$7</f>
        <v>Administrative and secretarial occupations</v>
      </c>
      <c r="B335" s="302">
        <v>0.68594848784752416</v>
      </c>
      <c r="C335" s="302">
        <v>1.6388912248273677</v>
      </c>
      <c r="D335" s="302">
        <v>0.10164470119180545</v>
      </c>
      <c r="E335" s="302">
        <f t="shared" si="147"/>
        <v>2.4264844138666972</v>
      </c>
      <c r="F335" s="303"/>
      <c r="G335" s="302">
        <v>0.6376146117915974</v>
      </c>
      <c r="H335" s="302">
        <v>1.5497111300461879</v>
      </c>
      <c r="I335" s="302">
        <v>9.0087944700290981E-2</v>
      </c>
      <c r="J335" s="302">
        <f t="shared" si="148"/>
        <v>2.2774136865380763</v>
      </c>
      <c r="K335" s="303"/>
      <c r="L335" s="302">
        <v>0.29946879724617037</v>
      </c>
      <c r="M335" s="302">
        <v>1.3536987688147186</v>
      </c>
      <c r="N335" s="302">
        <v>0.10175591305780317</v>
      </c>
      <c r="O335" s="302">
        <f t="shared" si="149"/>
        <v>1.7549234791186923</v>
      </c>
    </row>
    <row r="336" spans="1:15" s="236" customFormat="1" x14ac:dyDescent="0.2">
      <c r="A336" s="237" t="str">
        <f>name!E$8</f>
        <v>Skilled trades occupations</v>
      </c>
      <c r="B336" s="302">
        <v>0.34305413188143247</v>
      </c>
      <c r="C336" s="302">
        <v>0.19019243769370706</v>
      </c>
      <c r="D336" s="302">
        <v>0.35033098443440802</v>
      </c>
      <c r="E336" s="302">
        <f t="shared" si="147"/>
        <v>0.88357755400954752</v>
      </c>
      <c r="F336" s="303"/>
      <c r="G336" s="302">
        <v>0.21688345379050042</v>
      </c>
      <c r="H336" s="302">
        <v>0.13760488232530449</v>
      </c>
      <c r="I336" s="302">
        <v>0.31966811361043301</v>
      </c>
      <c r="J336" s="302">
        <f>SUM(G336:I336)</f>
        <v>0.67415644972623789</v>
      </c>
      <c r="K336" s="303"/>
      <c r="L336" s="302">
        <v>0.12354377220930295</v>
      </c>
      <c r="M336" s="302">
        <v>6.8777167400123518E-2</v>
      </c>
      <c r="N336" s="302">
        <v>0.46035633965968464</v>
      </c>
      <c r="O336" s="302">
        <f t="shared" si="149"/>
        <v>0.65267727926911112</v>
      </c>
    </row>
    <row r="337" spans="1:15" s="236" customFormat="1" x14ac:dyDescent="0.2">
      <c r="A337" s="237" t="str">
        <f>name!E$9</f>
        <v>Caring, leisure and other service occupations</v>
      </c>
      <c r="B337" s="302">
        <v>3.6819027855483131</v>
      </c>
      <c r="C337" s="302">
        <v>4.1140494648171888</v>
      </c>
      <c r="D337" s="302">
        <v>0.62662556296686933</v>
      </c>
      <c r="E337" s="302">
        <f t="shared" si="147"/>
        <v>8.4225778133323708</v>
      </c>
      <c r="F337" s="303"/>
      <c r="G337" s="302">
        <v>3.7166317069278483</v>
      </c>
      <c r="H337" s="302">
        <v>4.1442974897383156</v>
      </c>
      <c r="I337" s="302">
        <v>0.4507294565800774</v>
      </c>
      <c r="J337" s="302">
        <f t="shared" ref="J337:J340" si="150">SUM(G337:I337)</f>
        <v>8.3116586532462406</v>
      </c>
      <c r="K337" s="303"/>
      <c r="L337" s="302">
        <v>4.5862951867564563</v>
      </c>
      <c r="M337" s="302">
        <v>4.2154988528428223</v>
      </c>
      <c r="N337" s="302">
        <v>0.6766445221120202</v>
      </c>
      <c r="O337" s="302">
        <f t="shared" si="149"/>
        <v>9.4784385617113003</v>
      </c>
    </row>
    <row r="338" spans="1:15" s="236" customFormat="1" x14ac:dyDescent="0.2">
      <c r="A338" s="237" t="str">
        <f>name!E$10</f>
        <v>Sales and customer service occupations</v>
      </c>
      <c r="B338" s="302">
        <v>7.5561792156189425E-2</v>
      </c>
      <c r="C338" s="302">
        <v>0.13763580926319133</v>
      </c>
      <c r="D338" s="302">
        <v>0.16049595968202043</v>
      </c>
      <c r="E338" s="302">
        <f t="shared" si="147"/>
        <v>0.37369356110140117</v>
      </c>
      <c r="F338" s="303"/>
      <c r="G338" s="302">
        <v>6.4501980203540379E-2</v>
      </c>
      <c r="H338" s="302">
        <v>0.12961141247601524</v>
      </c>
      <c r="I338" s="302">
        <v>0.13087975784232386</v>
      </c>
      <c r="J338" s="302">
        <f t="shared" si="150"/>
        <v>0.32499315052187949</v>
      </c>
      <c r="K338" s="303"/>
      <c r="L338" s="302">
        <v>7.3212040279830484E-2</v>
      </c>
      <c r="M338" s="302">
        <v>0.14041521234558427</v>
      </c>
      <c r="N338" s="302">
        <v>0.16524947039659663</v>
      </c>
      <c r="O338" s="302">
        <f t="shared" si="149"/>
        <v>0.37887672302201136</v>
      </c>
    </row>
    <row r="339" spans="1:15" s="236" customFormat="1" x14ac:dyDescent="0.2">
      <c r="A339" s="237" t="str">
        <f>name!E$11</f>
        <v>Process, plant and machine operatives</v>
      </c>
      <c r="B339" s="302">
        <v>5.8742129306076037E-2</v>
      </c>
      <c r="C339" s="302">
        <v>6.7840864446181204E-2</v>
      </c>
      <c r="D339" s="302">
        <v>0.57261216785051983</v>
      </c>
      <c r="E339" s="302">
        <f t="shared" si="147"/>
        <v>0.69919516160277706</v>
      </c>
      <c r="F339" s="303"/>
      <c r="G339" s="302">
        <v>3.3157593295235342E-2</v>
      </c>
      <c r="H339" s="302">
        <v>4.8349952048319454E-2</v>
      </c>
      <c r="I339" s="302">
        <v>0.80751353674490611</v>
      </c>
      <c r="J339" s="302">
        <f t="shared" si="150"/>
        <v>0.88902108208846087</v>
      </c>
      <c r="K339" s="303"/>
      <c r="L339" s="302">
        <v>1.9568359022522658E-2</v>
      </c>
      <c r="M339" s="302">
        <v>4.8688675244296702E-2</v>
      </c>
      <c r="N339" s="302">
        <v>0.829654678982225</v>
      </c>
      <c r="O339" s="302">
        <f t="shared" si="149"/>
        <v>0.8979117132490444</v>
      </c>
    </row>
    <row r="340" spans="1:15" s="236" customFormat="1" x14ac:dyDescent="0.2">
      <c r="A340" s="237" t="str">
        <f>name!E$12</f>
        <v>Elementary occupations</v>
      </c>
      <c r="B340" s="302">
        <v>0.22911401703943365</v>
      </c>
      <c r="C340" s="302">
        <v>1.3623785418432488</v>
      </c>
      <c r="D340" s="302">
        <v>0.57502647024314324</v>
      </c>
      <c r="E340" s="302">
        <f t="shared" si="147"/>
        <v>2.1665190291258258</v>
      </c>
      <c r="F340" s="303"/>
      <c r="G340" s="302">
        <v>0.18748502809897494</v>
      </c>
      <c r="H340" s="302">
        <v>1.1033555661559022</v>
      </c>
      <c r="I340" s="302">
        <v>0.40822201614820758</v>
      </c>
      <c r="J340" s="302">
        <f t="shared" si="150"/>
        <v>1.6990626104030846</v>
      </c>
      <c r="K340" s="303"/>
      <c r="L340" s="302">
        <v>0.2199878073883616</v>
      </c>
      <c r="M340" s="302">
        <v>0.11359049765545708</v>
      </c>
      <c r="N340" s="302">
        <v>0.72890677764504264</v>
      </c>
      <c r="O340" s="302">
        <f t="shared" si="149"/>
        <v>1.0624850826888612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20.647350877190572</v>
      </c>
      <c r="C342" s="311">
        <f t="shared" ref="C342:E342" si="151">SUM(C332:C340)</f>
        <v>12.391727901963867</v>
      </c>
      <c r="D342" s="311">
        <f t="shared" si="151"/>
        <v>2.9269212208456228</v>
      </c>
      <c r="E342" s="311">
        <f t="shared" si="151"/>
        <v>35.966000000000058</v>
      </c>
      <c r="F342" s="311"/>
      <c r="G342" s="311">
        <f t="shared" ref="G342:J342" si="152">SUM(G332:G340)</f>
        <v>21.200544286527869</v>
      </c>
      <c r="H342" s="311">
        <f t="shared" si="152"/>
        <v>12.877885305922852</v>
      </c>
      <c r="I342" s="311">
        <f t="shared" si="152"/>
        <v>2.7145704075493184</v>
      </c>
      <c r="J342" s="311">
        <f t="shared" si="152"/>
        <v>36.793000000000028</v>
      </c>
      <c r="K342" s="311"/>
      <c r="L342" s="311">
        <f t="shared" ref="L342:O342" si="153">SUM(L332:L340)</f>
        <v>23.959755809630646</v>
      </c>
      <c r="M342" s="311">
        <f t="shared" si="153"/>
        <v>13.412670244735924</v>
      </c>
      <c r="N342" s="311">
        <f t="shared" si="153"/>
        <v>3.07457394563344</v>
      </c>
      <c r="O342" s="311">
        <f t="shared" si="153"/>
        <v>40.44700000000001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2.0520775603625689</v>
      </c>
      <c r="C349" s="302">
        <v>0.58286684588346926</v>
      </c>
      <c r="D349" s="302">
        <v>0.33524809771078867</v>
      </c>
      <c r="E349" s="302">
        <f>SUM(B349:D349)</f>
        <v>2.9701925039568269</v>
      </c>
      <c r="F349" s="303"/>
      <c r="G349" s="302">
        <v>2.1867555876590798</v>
      </c>
      <c r="H349" s="302">
        <v>0.90030691426657161</v>
      </c>
      <c r="I349" s="302">
        <v>0.288551143749459</v>
      </c>
      <c r="J349" s="302">
        <f>SUM(G349:I349)</f>
        <v>3.3756136456751107</v>
      </c>
      <c r="K349" s="303"/>
      <c r="L349" s="302">
        <v>2.3477241134964331</v>
      </c>
      <c r="M349" s="302">
        <v>1.1199677902275165</v>
      </c>
      <c r="N349" s="302">
        <v>0.32778931212560258</v>
      </c>
      <c r="O349" s="302">
        <f>SUM(L349:N349)</f>
        <v>3.7954812158495521</v>
      </c>
    </row>
    <row r="350" spans="1:15" s="236" customFormat="1" x14ac:dyDescent="0.2">
      <c r="A350" s="237" t="str">
        <f>name!E$5</f>
        <v>Professional occupations</v>
      </c>
      <c r="B350" s="302">
        <v>15.418161209769403</v>
      </c>
      <c r="C350" s="302">
        <v>7.4735460412150205</v>
      </c>
      <c r="D350" s="302">
        <v>1.9328190698228727</v>
      </c>
      <c r="E350" s="302">
        <f t="shared" ref="E350:E357" si="154">SUM(B350:D350)</f>
        <v>24.824526320807298</v>
      </c>
      <c r="F350" s="303"/>
      <c r="G350" s="302">
        <v>17.037259594857254</v>
      </c>
      <c r="H350" s="302">
        <v>9.8204455917227076</v>
      </c>
      <c r="I350" s="302">
        <v>1.611399683338498</v>
      </c>
      <c r="J350" s="302">
        <f t="shared" ref="J350:J352" si="155">SUM(G350:I350)</f>
        <v>28.469104869918461</v>
      </c>
      <c r="K350" s="303"/>
      <c r="L350" s="302">
        <v>19.797601359529452</v>
      </c>
      <c r="M350" s="302">
        <v>11.923860716353243</v>
      </c>
      <c r="N350" s="302">
        <v>1.7557111761756907</v>
      </c>
      <c r="O350" s="302">
        <f t="shared" ref="O350:O357" si="156">SUM(L350:N350)</f>
        <v>33.477173252058385</v>
      </c>
    </row>
    <row r="351" spans="1:15" s="236" customFormat="1" x14ac:dyDescent="0.2">
      <c r="A351" s="237" t="str">
        <f>name!E$6</f>
        <v>Associate professional occupations</v>
      </c>
      <c r="B351" s="302">
        <v>5.5039849536840979</v>
      </c>
      <c r="C351" s="302">
        <v>3.1932840627624848</v>
      </c>
      <c r="D351" s="302">
        <v>0.5006733630907968</v>
      </c>
      <c r="E351" s="302">
        <f t="shared" si="154"/>
        <v>9.1979423795373805</v>
      </c>
      <c r="F351" s="303"/>
      <c r="G351" s="302">
        <v>5.9405117129282772</v>
      </c>
      <c r="H351" s="302">
        <v>4.1428870495148358</v>
      </c>
      <c r="I351" s="302">
        <v>0.34294967960957562</v>
      </c>
      <c r="J351" s="302">
        <f t="shared" si="155"/>
        <v>10.426348442052689</v>
      </c>
      <c r="K351" s="303"/>
      <c r="L351" s="302">
        <v>10.897387172756972</v>
      </c>
      <c r="M351" s="302">
        <v>6.7845677486150597</v>
      </c>
      <c r="N351" s="302">
        <v>0.43206784406510829</v>
      </c>
      <c r="O351" s="302">
        <f t="shared" si="156"/>
        <v>18.114022765437142</v>
      </c>
    </row>
    <row r="352" spans="1:15" s="236" customFormat="1" x14ac:dyDescent="0.2">
      <c r="A352" s="237" t="str">
        <f>name!E$7</f>
        <v>Administrative and secretarial occupations</v>
      </c>
      <c r="B352" s="302">
        <v>2.3924611609667914</v>
      </c>
      <c r="C352" s="302">
        <v>3.3345307446339403</v>
      </c>
      <c r="D352" s="302">
        <v>9.5497019868724775E-2</v>
      </c>
      <c r="E352" s="302">
        <f t="shared" si="154"/>
        <v>5.8224889254694565</v>
      </c>
      <c r="F352" s="303"/>
      <c r="G352" s="302">
        <v>2.1243461869463789</v>
      </c>
      <c r="H352" s="302">
        <v>3.3178577574849517</v>
      </c>
      <c r="I352" s="302">
        <v>5.8639469941926335E-2</v>
      </c>
      <c r="J352" s="302">
        <f t="shared" si="155"/>
        <v>5.5008434143732572</v>
      </c>
      <c r="K352" s="303"/>
      <c r="L352" s="302">
        <v>1.8437956626468732</v>
      </c>
      <c r="M352" s="302">
        <v>1.7386202575405683</v>
      </c>
      <c r="N352" s="302">
        <v>4.3797701919898138E-2</v>
      </c>
      <c r="O352" s="302">
        <f t="shared" si="156"/>
        <v>3.6262136221073398</v>
      </c>
    </row>
    <row r="353" spans="1:15" s="236" customFormat="1" x14ac:dyDescent="0.2">
      <c r="A353" s="237" t="str">
        <f>name!E$8</f>
        <v>Skilled trades occupations</v>
      </c>
      <c r="B353" s="302">
        <v>0.48155758681098582</v>
      </c>
      <c r="C353" s="302">
        <v>0.38803288403790759</v>
      </c>
      <c r="D353" s="302">
        <v>0.13519485804540612</v>
      </c>
      <c r="E353" s="302">
        <f t="shared" si="154"/>
        <v>1.0047853288942996</v>
      </c>
      <c r="F353" s="303"/>
      <c r="G353" s="302">
        <v>0.37213145013334753</v>
      </c>
      <c r="H353" s="302">
        <v>0.33005518412084289</v>
      </c>
      <c r="I353" s="302">
        <v>9.3123294059498513E-2</v>
      </c>
      <c r="J353" s="302">
        <f>SUM(G353:I353)</f>
        <v>0.79530992831368896</v>
      </c>
      <c r="K353" s="303"/>
      <c r="L353" s="302">
        <v>0.22226676238300611</v>
      </c>
      <c r="M353" s="302">
        <v>0.26407639620471607</v>
      </c>
      <c r="N353" s="302">
        <v>9.3654485326094675E-2</v>
      </c>
      <c r="O353" s="302">
        <f t="shared" si="156"/>
        <v>0.57999764391381681</v>
      </c>
    </row>
    <row r="354" spans="1:15" s="236" customFormat="1" x14ac:dyDescent="0.2">
      <c r="A354" s="237" t="str">
        <f>name!E$9</f>
        <v>Caring, leisure and other service occupations</v>
      </c>
      <c r="B354" s="302">
        <v>10.460353844558195</v>
      </c>
      <c r="C354" s="302">
        <v>8.9751208235202</v>
      </c>
      <c r="D354" s="302">
        <v>0.9068267995128626</v>
      </c>
      <c r="E354" s="302">
        <f t="shared" si="154"/>
        <v>20.342301467591259</v>
      </c>
      <c r="F354" s="303"/>
      <c r="G354" s="302">
        <v>9.83111565798065</v>
      </c>
      <c r="H354" s="302">
        <v>9.6058738258737186</v>
      </c>
      <c r="I354" s="302">
        <v>0.8125567368963228</v>
      </c>
      <c r="J354" s="302">
        <f t="shared" ref="J354:J357" si="157">SUM(G354:I354)</f>
        <v>20.249546220750691</v>
      </c>
      <c r="K354" s="303"/>
      <c r="L354" s="302">
        <v>10.531295583015895</v>
      </c>
      <c r="M354" s="302">
        <v>9.0639472133544086</v>
      </c>
      <c r="N354" s="302">
        <v>0.99303315771045186</v>
      </c>
      <c r="O354" s="302">
        <f t="shared" si="156"/>
        <v>20.588275954080757</v>
      </c>
    </row>
    <row r="355" spans="1:15" s="236" customFormat="1" x14ac:dyDescent="0.2">
      <c r="A355" s="237" t="str">
        <f>name!E$10</f>
        <v>Sales and customer service occupations</v>
      </c>
      <c r="B355" s="302">
        <v>0.47948459985839031</v>
      </c>
      <c r="C355" s="302">
        <v>0.50523944970475876</v>
      </c>
      <c r="D355" s="302">
        <v>6.459928627580952E-2</v>
      </c>
      <c r="E355" s="302">
        <f t="shared" si="154"/>
        <v>1.0493233358389586</v>
      </c>
      <c r="F355" s="303"/>
      <c r="G355" s="302">
        <v>0.4275084265885184</v>
      </c>
      <c r="H355" s="302">
        <v>0.5068168864363386</v>
      </c>
      <c r="I355" s="302">
        <v>3.1663059126948438E-2</v>
      </c>
      <c r="J355" s="302">
        <f t="shared" si="157"/>
        <v>0.96598837215180544</v>
      </c>
      <c r="K355" s="303"/>
      <c r="L355" s="302">
        <v>0.51001501009317918</v>
      </c>
      <c r="M355" s="302">
        <v>0.50953840173801723</v>
      </c>
      <c r="N355" s="302">
        <v>3.4914988172853274E-2</v>
      </c>
      <c r="O355" s="302">
        <f t="shared" si="156"/>
        <v>1.0544684000040496</v>
      </c>
    </row>
    <row r="356" spans="1:15" s="236" customFormat="1" x14ac:dyDescent="0.2">
      <c r="A356" s="237" t="str">
        <f>name!E$11</f>
        <v>Process, plant and machine operatives</v>
      </c>
      <c r="B356" s="302">
        <v>0.19366493966358977</v>
      </c>
      <c r="C356" s="302">
        <v>0.23681452455847141</v>
      </c>
      <c r="D356" s="302">
        <v>2.6356585406085258E-2</v>
      </c>
      <c r="E356" s="302">
        <f t="shared" si="154"/>
        <v>0.45683604962814645</v>
      </c>
      <c r="F356" s="303"/>
      <c r="G356" s="302">
        <v>0.13813428282482426</v>
      </c>
      <c r="H356" s="302">
        <v>0.23821049568928662</v>
      </c>
      <c r="I356" s="302">
        <v>1.8034445900960382E-2</v>
      </c>
      <c r="J356" s="302">
        <f t="shared" si="157"/>
        <v>0.39437922441507123</v>
      </c>
      <c r="K356" s="303"/>
      <c r="L356" s="302">
        <v>4.0418560294990073E-2</v>
      </c>
      <c r="M356" s="302">
        <v>0.13240693490309086</v>
      </c>
      <c r="N356" s="302">
        <v>9.6766357048531759E-2</v>
      </c>
      <c r="O356" s="302">
        <f t="shared" si="156"/>
        <v>0.2695918522466127</v>
      </c>
    </row>
    <row r="357" spans="1:15" s="236" customFormat="1" x14ac:dyDescent="0.2">
      <c r="A357" s="237" t="str">
        <f>name!E$12</f>
        <v>Elementary occupations</v>
      </c>
      <c r="B357" s="302">
        <v>1.6750089587999479</v>
      </c>
      <c r="C357" s="302">
        <v>1.3095908917713703</v>
      </c>
      <c r="D357" s="302">
        <v>0.45300383770507729</v>
      </c>
      <c r="E357" s="302">
        <f t="shared" si="154"/>
        <v>3.4376036882763956</v>
      </c>
      <c r="F357" s="303"/>
      <c r="G357" s="302">
        <v>1.3170159319323633</v>
      </c>
      <c r="H357" s="302">
        <v>1.1071380605994194</v>
      </c>
      <c r="I357" s="302">
        <v>0.22571188981751633</v>
      </c>
      <c r="J357" s="302">
        <f t="shared" si="157"/>
        <v>2.6498658823492987</v>
      </c>
      <c r="K357" s="303"/>
      <c r="L357" s="302">
        <v>2.2297323865784078</v>
      </c>
      <c r="M357" s="302">
        <v>0.58743252858856787</v>
      </c>
      <c r="N357" s="302">
        <v>0.52161037913534436</v>
      </c>
      <c r="O357" s="302">
        <f t="shared" si="156"/>
        <v>3.3387752943023199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38.65675481447397</v>
      </c>
      <c r="C359" s="311">
        <f t="shared" ref="C359:E359" si="158">SUM(C349:C357)</f>
        <v>25.999026268087629</v>
      </c>
      <c r="D359" s="311">
        <f t="shared" si="158"/>
        <v>4.4502189174384243</v>
      </c>
      <c r="E359" s="311">
        <f t="shared" si="158"/>
        <v>69.106000000000037</v>
      </c>
      <c r="F359" s="311"/>
      <c r="G359" s="311">
        <f t="shared" ref="G359:J359" si="159">SUM(G349:G357)</f>
        <v>39.374778831850691</v>
      </c>
      <c r="H359" s="311">
        <f t="shared" si="159"/>
        <v>29.969591765708675</v>
      </c>
      <c r="I359" s="311">
        <f t="shared" si="159"/>
        <v>3.482629402440705</v>
      </c>
      <c r="J359" s="311">
        <f t="shared" si="159"/>
        <v>72.827000000000069</v>
      </c>
      <c r="K359" s="311"/>
      <c r="L359" s="311">
        <f t="shared" ref="L359:O359" si="160">SUM(L349:L357)</f>
        <v>48.420236610795207</v>
      </c>
      <c r="M359" s="311">
        <f t="shared" si="160"/>
        <v>32.124417987525185</v>
      </c>
      <c r="N359" s="311">
        <f t="shared" si="160"/>
        <v>4.2993454016795765</v>
      </c>
      <c r="O359" s="311">
        <f t="shared" si="160"/>
        <v>84.84399999999998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0.30675735084745259</v>
      </c>
      <c r="C366" s="302">
        <v>0.103746257246531</v>
      </c>
      <c r="D366" s="302">
        <v>0.25368706763070775</v>
      </c>
      <c r="E366" s="302">
        <f>SUM(B366:D366)</f>
        <v>0.66419067572469137</v>
      </c>
      <c r="F366" s="303"/>
      <c r="G366" s="302">
        <v>0.30057196815515963</v>
      </c>
      <c r="H366" s="302">
        <v>0.17530873175929021</v>
      </c>
      <c r="I366" s="302">
        <v>0.18804927256584039</v>
      </c>
      <c r="J366" s="302">
        <f>SUM(G366:I366)</f>
        <v>0.66392997248029018</v>
      </c>
      <c r="K366" s="303"/>
      <c r="L366" s="302">
        <v>0.33018721751452512</v>
      </c>
      <c r="M366" s="302">
        <v>0.25083544796484336</v>
      </c>
      <c r="N366" s="302">
        <v>0.19833661731939672</v>
      </c>
      <c r="O366" s="302">
        <f>SUM(L366:N366)</f>
        <v>0.77935928279876521</v>
      </c>
    </row>
    <row r="367" spans="1:15" s="236" customFormat="1" x14ac:dyDescent="0.2">
      <c r="A367" s="237" t="str">
        <f>name!E$5</f>
        <v>Professional occupations</v>
      </c>
      <c r="B367" s="302">
        <v>0.59897172998207093</v>
      </c>
      <c r="C367" s="302">
        <v>0.25370601160807105</v>
      </c>
      <c r="D367" s="302">
        <v>0.6640041285741497</v>
      </c>
      <c r="E367" s="302">
        <f t="shared" ref="E367:E374" si="161">SUM(B367:D367)</f>
        <v>1.5166818701642917</v>
      </c>
      <c r="F367" s="303"/>
      <c r="G367" s="302">
        <v>0.64788536749627113</v>
      </c>
      <c r="H367" s="302">
        <v>0.43674170616895081</v>
      </c>
      <c r="I367" s="302">
        <v>0.51488915359545417</v>
      </c>
      <c r="J367" s="302">
        <f t="shared" ref="J367:J369" si="162">SUM(G367:I367)</f>
        <v>1.599516227260676</v>
      </c>
      <c r="K367" s="303"/>
      <c r="L367" s="302">
        <v>0.83288488642203973</v>
      </c>
      <c r="M367" s="302">
        <v>0.61440748095376674</v>
      </c>
      <c r="N367" s="302">
        <v>0.5515965265247641</v>
      </c>
      <c r="O367" s="302">
        <f t="shared" ref="O367:O374" si="163">SUM(L367:N367)</f>
        <v>1.9988888939005705</v>
      </c>
    </row>
    <row r="368" spans="1:15" s="236" customFormat="1" x14ac:dyDescent="0.2">
      <c r="A368" s="237" t="str">
        <f>name!E$6</f>
        <v>Associate professional occupations</v>
      </c>
      <c r="B368" s="302">
        <v>0.63889340508434123</v>
      </c>
      <c r="C368" s="302">
        <v>0.38386364371620529</v>
      </c>
      <c r="D368" s="302">
        <v>1.9585579880194999</v>
      </c>
      <c r="E368" s="302">
        <f t="shared" si="161"/>
        <v>2.9813150368200465</v>
      </c>
      <c r="F368" s="303"/>
      <c r="G368" s="302">
        <v>0.6445574375167662</v>
      </c>
      <c r="H368" s="302">
        <v>0.54297181985208021</v>
      </c>
      <c r="I368" s="302">
        <v>1.4141885300628236</v>
      </c>
      <c r="J368" s="302">
        <f t="shared" si="162"/>
        <v>2.6017177874316699</v>
      </c>
      <c r="K368" s="303"/>
      <c r="L368" s="302">
        <v>0.68728907784426607</v>
      </c>
      <c r="M368" s="302">
        <v>0.6207436951919747</v>
      </c>
      <c r="N368" s="302">
        <v>1.547247322813224</v>
      </c>
      <c r="O368" s="302">
        <f t="shared" si="163"/>
        <v>2.8552800958494648</v>
      </c>
    </row>
    <row r="369" spans="1:15" s="236" customFormat="1" x14ac:dyDescent="0.2">
      <c r="A369" s="237" t="str">
        <f>name!E$7</f>
        <v>Administrative and secretarial occupations</v>
      </c>
      <c r="B369" s="302">
        <v>0.8474084967718355</v>
      </c>
      <c r="C369" s="302">
        <v>1.1710818094325544</v>
      </c>
      <c r="D369" s="302">
        <v>6.4171620865379309E-2</v>
      </c>
      <c r="E369" s="302">
        <f t="shared" si="161"/>
        <v>2.0826619270697693</v>
      </c>
      <c r="F369" s="303"/>
      <c r="G369" s="302">
        <v>0.68684651882621073</v>
      </c>
      <c r="H369" s="302">
        <v>1.4241781122415622</v>
      </c>
      <c r="I369" s="302">
        <v>2.6262666143446526E-2</v>
      </c>
      <c r="J369" s="302">
        <f t="shared" si="162"/>
        <v>2.1372872972112194</v>
      </c>
      <c r="K369" s="303"/>
      <c r="L369" s="302">
        <v>0.86757372277204958</v>
      </c>
      <c r="M369" s="302">
        <v>1.6754439284481832</v>
      </c>
      <c r="N369" s="302">
        <v>2.7575810969253364E-2</v>
      </c>
      <c r="O369" s="302">
        <f t="shared" si="163"/>
        <v>2.5705934621894859</v>
      </c>
    </row>
    <row r="370" spans="1:15" s="236" customFormat="1" x14ac:dyDescent="0.2">
      <c r="A370" s="237" t="str">
        <f>name!E$8</f>
        <v>Skilled trades occupations</v>
      </c>
      <c r="B370" s="302">
        <v>0.57398372986967028</v>
      </c>
      <c r="C370" s="302">
        <v>0.25810122636854582</v>
      </c>
      <c r="D370" s="302">
        <v>0.44346746478896149</v>
      </c>
      <c r="E370" s="302">
        <f t="shared" si="161"/>
        <v>1.2755524210271776</v>
      </c>
      <c r="F370" s="303"/>
      <c r="G370" s="302">
        <v>0.48115114357145772</v>
      </c>
      <c r="H370" s="302">
        <v>0.21749161444688411</v>
      </c>
      <c r="I370" s="302">
        <v>0.33509769672957079</v>
      </c>
      <c r="J370" s="302">
        <f>SUM(G370:I370)</f>
        <v>1.0337404547479125</v>
      </c>
      <c r="K370" s="303"/>
      <c r="L370" s="302">
        <v>0.43564522092761898</v>
      </c>
      <c r="M370" s="302">
        <v>0.31032449600442574</v>
      </c>
      <c r="N370" s="302">
        <v>0.39999368589466505</v>
      </c>
      <c r="O370" s="302">
        <f t="shared" si="163"/>
        <v>1.1459634028267098</v>
      </c>
    </row>
    <row r="371" spans="1:15" s="236" customFormat="1" x14ac:dyDescent="0.2">
      <c r="A371" s="237" t="str">
        <f>name!E$9</f>
        <v>Caring, leisure and other service occupations</v>
      </c>
      <c r="B371" s="302">
        <v>0.47549019649773705</v>
      </c>
      <c r="C371" s="302">
        <v>0.65109105330964867</v>
      </c>
      <c r="D371" s="302">
        <v>9.6290512253877428E-2</v>
      </c>
      <c r="E371" s="302">
        <f t="shared" si="161"/>
        <v>1.2228717620612632</v>
      </c>
      <c r="F371" s="303"/>
      <c r="G371" s="302">
        <v>0.38452112397373484</v>
      </c>
      <c r="H371" s="302">
        <v>0.69188549446842251</v>
      </c>
      <c r="I371" s="302">
        <v>5.7621080879761526E-2</v>
      </c>
      <c r="J371" s="302">
        <f t="shared" ref="J371:J374" si="164">SUM(G371:I371)</f>
        <v>1.1340276993219189</v>
      </c>
      <c r="K371" s="303"/>
      <c r="L371" s="302">
        <v>0.33301967226738965</v>
      </c>
      <c r="M371" s="302">
        <v>0.853013268885776</v>
      </c>
      <c r="N371" s="302">
        <v>6.2909894358608109E-2</v>
      </c>
      <c r="O371" s="302">
        <f t="shared" si="163"/>
        <v>1.2489428355117738</v>
      </c>
    </row>
    <row r="372" spans="1:15" s="236" customFormat="1" x14ac:dyDescent="0.2">
      <c r="A372" s="237" t="str">
        <f>name!E$10</f>
        <v>Sales and customer service occupations</v>
      </c>
      <c r="B372" s="302">
        <v>0.36991884380471024</v>
      </c>
      <c r="C372" s="302">
        <v>0.66047017606649683</v>
      </c>
      <c r="D372" s="302">
        <v>6.2235779031854593E-2</v>
      </c>
      <c r="E372" s="302">
        <f t="shared" si="161"/>
        <v>1.0926247989030617</v>
      </c>
      <c r="F372" s="303"/>
      <c r="G372" s="302">
        <v>0.2994140211350983</v>
      </c>
      <c r="H372" s="302">
        <v>0.74482096895271588</v>
      </c>
      <c r="I372" s="302">
        <v>3.1664922393033729E-2</v>
      </c>
      <c r="J372" s="302">
        <f t="shared" si="164"/>
        <v>1.0758999124808479</v>
      </c>
      <c r="K372" s="303"/>
      <c r="L372" s="302">
        <v>0.35535388055977851</v>
      </c>
      <c r="M372" s="302">
        <v>1.0363377944943484</v>
      </c>
      <c r="N372" s="302">
        <v>2.9082450488833352E-2</v>
      </c>
      <c r="O372" s="302">
        <f t="shared" si="163"/>
        <v>1.4207741255429602</v>
      </c>
    </row>
    <row r="373" spans="1:15" s="236" customFormat="1" x14ac:dyDescent="0.2">
      <c r="A373" s="237" t="str">
        <f>name!E$11</f>
        <v>Process, plant and machine operatives</v>
      </c>
      <c r="B373" s="302">
        <v>0.11186944740766552</v>
      </c>
      <c r="C373" s="302">
        <v>7.9831354626055048E-2</v>
      </c>
      <c r="D373" s="302">
        <v>1.8585794948086487E-2</v>
      </c>
      <c r="E373" s="302">
        <f t="shared" si="161"/>
        <v>0.21028659698180707</v>
      </c>
      <c r="F373" s="303"/>
      <c r="G373" s="302">
        <v>8.5403282566650723E-2</v>
      </c>
      <c r="H373" s="302">
        <v>8.3732626118028272E-2</v>
      </c>
      <c r="I373" s="302">
        <v>1.7678484356167545E-2</v>
      </c>
      <c r="J373" s="302">
        <f t="shared" si="164"/>
        <v>0.18681439304084652</v>
      </c>
      <c r="K373" s="303"/>
      <c r="L373" s="302">
        <v>7.9696706565733161E-2</v>
      </c>
      <c r="M373" s="302">
        <v>0.12707864915870198</v>
      </c>
      <c r="N373" s="302">
        <v>2.2332822901756259E-2</v>
      </c>
      <c r="O373" s="302">
        <f t="shared" si="163"/>
        <v>0.2291081786261914</v>
      </c>
    </row>
    <row r="374" spans="1:15" s="236" customFormat="1" x14ac:dyDescent="0.2">
      <c r="A374" s="237" t="str">
        <f>name!E$12</f>
        <v>Elementary occupations</v>
      </c>
      <c r="B374" s="302">
        <v>0.45097247195084106</v>
      </c>
      <c r="C374" s="302">
        <v>1.5275716718841472</v>
      </c>
      <c r="D374" s="302">
        <v>5.9270767412900514E-2</v>
      </c>
      <c r="E374" s="302">
        <f t="shared" si="161"/>
        <v>2.0378149112478887</v>
      </c>
      <c r="F374" s="303"/>
      <c r="G374" s="302">
        <v>0.34968570008726629</v>
      </c>
      <c r="H374" s="302">
        <v>1.4007388889484191</v>
      </c>
      <c r="I374" s="302">
        <v>2.7641666988942382E-2</v>
      </c>
      <c r="J374" s="302">
        <f t="shared" si="164"/>
        <v>1.7780662560246276</v>
      </c>
      <c r="K374" s="303"/>
      <c r="L374" s="302">
        <v>0.38651150926109368</v>
      </c>
      <c r="M374" s="302">
        <v>1.2932932547093938</v>
      </c>
      <c r="N374" s="302">
        <v>3.3284958783613157E-2</v>
      </c>
      <c r="O374" s="302">
        <f t="shared" si="163"/>
        <v>1.7130897227541009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4.3742656722163238</v>
      </c>
      <c r="C376" s="311">
        <f t="shared" ref="C376:E376" si="165">SUM(C366:C374)</f>
        <v>5.0894632042582559</v>
      </c>
      <c r="D376" s="311">
        <f t="shared" si="165"/>
        <v>3.6202711235254168</v>
      </c>
      <c r="E376" s="311">
        <f t="shared" si="165"/>
        <v>13.083999999999996</v>
      </c>
      <c r="F376" s="311"/>
      <c r="G376" s="311">
        <f t="shared" ref="G376:J376" si="166">SUM(G366:G374)</f>
        <v>3.8800365633286154</v>
      </c>
      <c r="H376" s="311">
        <f t="shared" si="166"/>
        <v>5.7178699629563532</v>
      </c>
      <c r="I376" s="311">
        <f t="shared" si="166"/>
        <v>2.6130934737150411</v>
      </c>
      <c r="J376" s="311">
        <f t="shared" si="166"/>
        <v>12.211000000000009</v>
      </c>
      <c r="K376" s="311"/>
      <c r="L376" s="311">
        <f t="shared" ref="L376:O376" si="167">SUM(L366:L374)</f>
        <v>4.3081618941344937</v>
      </c>
      <c r="M376" s="311">
        <f t="shared" si="167"/>
        <v>6.7814780158114125</v>
      </c>
      <c r="N376" s="311">
        <f t="shared" si="167"/>
        <v>2.8723600900541131</v>
      </c>
      <c r="O376" s="311">
        <f t="shared" si="167"/>
        <v>13.962000000000021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0.40489639078044287</v>
      </c>
      <c r="C383" s="302">
        <v>7.3237144403214008E-2</v>
      </c>
      <c r="D383" s="302">
        <v>0.69357516222469751</v>
      </c>
      <c r="E383" s="302">
        <f>SUM(B383:D383)</f>
        <v>1.1717086974083544</v>
      </c>
      <c r="F383" s="303"/>
      <c r="G383" s="302">
        <v>0.37808157294385686</v>
      </c>
      <c r="H383" s="302">
        <v>9.223565731643385E-2</v>
      </c>
      <c r="I383" s="302">
        <v>0.51625384502835137</v>
      </c>
      <c r="J383" s="302">
        <f>SUM(G383:I383)</f>
        <v>0.98657107528864207</v>
      </c>
      <c r="K383" s="303"/>
      <c r="L383" s="302">
        <v>0.35947345446912798</v>
      </c>
      <c r="M383" s="302">
        <v>9.7571620837775472E-2</v>
      </c>
      <c r="N383" s="302">
        <v>0.34770664154034442</v>
      </c>
      <c r="O383" s="302">
        <f>SUM(L383:N383)</f>
        <v>0.80475171684724789</v>
      </c>
    </row>
    <row r="384" spans="1:15" s="236" customFormat="1" x14ac:dyDescent="0.2">
      <c r="A384" s="237" t="str">
        <f>name!E$5</f>
        <v>Professional occupations</v>
      </c>
      <c r="B384" s="302">
        <v>1.6434037967669051</v>
      </c>
      <c r="C384" s="302">
        <v>0.52567789467143389</v>
      </c>
      <c r="D384" s="302">
        <v>1.5003827922139268</v>
      </c>
      <c r="E384" s="302">
        <f t="shared" ref="E384:E391" si="168">SUM(B384:D384)</f>
        <v>3.6694644836522654</v>
      </c>
      <c r="F384" s="303"/>
      <c r="G384" s="302">
        <v>1.2340853984879527</v>
      </c>
      <c r="H384" s="302">
        <v>0.47837299286042473</v>
      </c>
      <c r="I384" s="302">
        <v>1.0267997844216943</v>
      </c>
      <c r="J384" s="302">
        <f t="shared" ref="J384:J386" si="169">SUM(G384:I384)</f>
        <v>2.7392581757700718</v>
      </c>
      <c r="K384" s="303"/>
      <c r="L384" s="302">
        <v>1.2382210850188384</v>
      </c>
      <c r="M384" s="302">
        <v>0.46397035516197799</v>
      </c>
      <c r="N384" s="302">
        <v>1.0175941489677705</v>
      </c>
      <c r="O384" s="302">
        <f t="shared" ref="O384:O391" si="170">SUM(L384:N384)</f>
        <v>2.7197855891485867</v>
      </c>
    </row>
    <row r="385" spans="1:15" s="236" customFormat="1" x14ac:dyDescent="0.2">
      <c r="A385" s="237" t="str">
        <f>name!E$6</f>
        <v>Associate professional occupations</v>
      </c>
      <c r="B385" s="302">
        <v>0.73782257949538554</v>
      </c>
      <c r="C385" s="302">
        <v>0.35355793465333046</v>
      </c>
      <c r="D385" s="302">
        <v>1.3119468776744878</v>
      </c>
      <c r="E385" s="302">
        <f t="shared" si="168"/>
        <v>2.4033273918232041</v>
      </c>
      <c r="F385" s="303"/>
      <c r="G385" s="302">
        <v>0.59402866102068674</v>
      </c>
      <c r="H385" s="302">
        <v>0.32745977397412884</v>
      </c>
      <c r="I385" s="302">
        <v>0.97632575160741364</v>
      </c>
      <c r="J385" s="302">
        <f t="shared" si="169"/>
        <v>1.8978141866022291</v>
      </c>
      <c r="K385" s="303"/>
      <c r="L385" s="302">
        <v>0.63261492611407133</v>
      </c>
      <c r="M385" s="302">
        <v>0.34282416627429019</v>
      </c>
      <c r="N385" s="302">
        <v>0.93485112192824693</v>
      </c>
      <c r="O385" s="302">
        <f t="shared" si="170"/>
        <v>1.9102902143166085</v>
      </c>
    </row>
    <row r="386" spans="1:15" s="236" customFormat="1" x14ac:dyDescent="0.2">
      <c r="A386" s="237" t="str">
        <f>name!E$7</f>
        <v>Administrative and secretarial occupations</v>
      </c>
      <c r="B386" s="302">
        <v>1.1465916256081048</v>
      </c>
      <c r="C386" s="302">
        <v>0.83931049092321908</v>
      </c>
      <c r="D386" s="302">
        <v>0.33629068157258413</v>
      </c>
      <c r="E386" s="302">
        <f t="shared" si="168"/>
        <v>2.3221927981039081</v>
      </c>
      <c r="F386" s="303"/>
      <c r="G386" s="302">
        <v>0.73996416430140011</v>
      </c>
      <c r="H386" s="302">
        <v>0.64810781008022622</v>
      </c>
      <c r="I386" s="302">
        <v>0.30603873219112337</v>
      </c>
      <c r="J386" s="302">
        <f t="shared" si="169"/>
        <v>1.6941107065727496</v>
      </c>
      <c r="K386" s="303"/>
      <c r="L386" s="302">
        <v>0.7661023296618602</v>
      </c>
      <c r="M386" s="302">
        <v>0.68987700051102208</v>
      </c>
      <c r="N386" s="302">
        <v>0.21560127659928749</v>
      </c>
      <c r="O386" s="302">
        <f t="shared" si="170"/>
        <v>1.6715806067721697</v>
      </c>
    </row>
    <row r="387" spans="1:15" s="236" customFormat="1" x14ac:dyDescent="0.2">
      <c r="A387" s="237" t="str">
        <f>name!E$8</f>
        <v>Skilled trades occupations</v>
      </c>
      <c r="B387" s="302">
        <v>0.300106029573382</v>
      </c>
      <c r="C387" s="302">
        <v>0.15023638465488692</v>
      </c>
      <c r="D387" s="302">
        <v>0.76326305624437873</v>
      </c>
      <c r="E387" s="302">
        <f t="shared" si="168"/>
        <v>1.2136054704726478</v>
      </c>
      <c r="F387" s="303"/>
      <c r="G387" s="302">
        <v>0.30455259943494334</v>
      </c>
      <c r="H387" s="302">
        <v>0.10807717799394342</v>
      </c>
      <c r="I387" s="302">
        <v>0.14732863918915917</v>
      </c>
      <c r="J387" s="302">
        <f>SUM(G387:I387)</f>
        <v>0.55995841661804591</v>
      </c>
      <c r="K387" s="303"/>
      <c r="L387" s="302">
        <v>0.32309609182238042</v>
      </c>
      <c r="M387" s="302">
        <v>0.11282024131105209</v>
      </c>
      <c r="N387" s="302">
        <v>0.19656366456145821</v>
      </c>
      <c r="O387" s="302">
        <f t="shared" si="170"/>
        <v>0.63247999769489072</v>
      </c>
    </row>
    <row r="388" spans="1:15" s="236" customFormat="1" x14ac:dyDescent="0.2">
      <c r="A388" s="237" t="str">
        <f>name!E$9</f>
        <v>Caring, leisure and other service occupations</v>
      </c>
      <c r="B388" s="302">
        <v>1.3893603733181146</v>
      </c>
      <c r="C388" s="302">
        <v>0.68374859297578383</v>
      </c>
      <c r="D388" s="302">
        <v>1.2611775219851027</v>
      </c>
      <c r="E388" s="302">
        <f t="shared" si="168"/>
        <v>3.3342864882790013</v>
      </c>
      <c r="F388" s="303"/>
      <c r="G388" s="302">
        <v>1.0785452101123161</v>
      </c>
      <c r="H388" s="302">
        <v>0.49253831713406954</v>
      </c>
      <c r="I388" s="302">
        <v>1.6096173078334304</v>
      </c>
      <c r="J388" s="302">
        <f t="shared" ref="J388:J391" si="171">SUM(G388:I388)</f>
        <v>3.1807008350798158</v>
      </c>
      <c r="K388" s="303"/>
      <c r="L388" s="302">
        <v>0.63592125620020012</v>
      </c>
      <c r="M388" s="302">
        <v>0.25631954904816384</v>
      </c>
      <c r="N388" s="302">
        <v>1.3674482202110758</v>
      </c>
      <c r="O388" s="302">
        <f t="shared" si="170"/>
        <v>2.2596890254594397</v>
      </c>
    </row>
    <row r="389" spans="1:15" s="236" customFormat="1" x14ac:dyDescent="0.2">
      <c r="A389" s="237" t="str">
        <f>name!E$10</f>
        <v>Sales and customer service occupations</v>
      </c>
      <c r="B389" s="302">
        <v>0.28783553070494533</v>
      </c>
      <c r="C389" s="302">
        <v>0.290838603718101</v>
      </c>
      <c r="D389" s="302">
        <v>0.23747838379699018</v>
      </c>
      <c r="E389" s="302">
        <f t="shared" si="168"/>
        <v>0.81615251822003654</v>
      </c>
      <c r="F389" s="303"/>
      <c r="G389" s="302">
        <v>0.24582596298071052</v>
      </c>
      <c r="H389" s="302">
        <v>0.35339433312942309</v>
      </c>
      <c r="I389" s="302">
        <v>0.11065835778661913</v>
      </c>
      <c r="J389" s="302">
        <f t="shared" si="171"/>
        <v>0.70987865389675275</v>
      </c>
      <c r="K389" s="303"/>
      <c r="L389" s="302">
        <v>0.22844562157378775</v>
      </c>
      <c r="M389" s="302">
        <v>0.3789511087768837</v>
      </c>
      <c r="N389" s="302">
        <v>4.9476404265260912E-2</v>
      </c>
      <c r="O389" s="302">
        <f t="shared" si="170"/>
        <v>0.65687313461593233</v>
      </c>
    </row>
    <row r="390" spans="1:15" s="236" customFormat="1" x14ac:dyDescent="0.2">
      <c r="A390" s="237" t="str">
        <f>name!E$11</f>
        <v>Process, plant and machine operatives</v>
      </c>
      <c r="B390" s="302">
        <v>0.22144935516530478</v>
      </c>
      <c r="C390" s="302">
        <v>0.1252141421755007</v>
      </c>
      <c r="D390" s="302">
        <v>0.1226792608203255</v>
      </c>
      <c r="E390" s="302">
        <f t="shared" si="168"/>
        <v>0.46934275816113097</v>
      </c>
      <c r="F390" s="303"/>
      <c r="G390" s="302">
        <v>0.1827174920632999</v>
      </c>
      <c r="H390" s="302">
        <v>9.5545358971913172E-2</v>
      </c>
      <c r="I390" s="302">
        <v>4.674097283544449E-2</v>
      </c>
      <c r="J390" s="302">
        <f t="shared" si="171"/>
        <v>0.32500382387065757</v>
      </c>
      <c r="K390" s="303"/>
      <c r="L390" s="302">
        <v>9.9657335933989344E-2</v>
      </c>
      <c r="M390" s="302">
        <v>6.6644212003776127E-2</v>
      </c>
      <c r="N390" s="302">
        <v>2.155369398708842E-2</v>
      </c>
      <c r="O390" s="302">
        <f t="shared" si="170"/>
        <v>0.18785524192485389</v>
      </c>
    </row>
    <row r="391" spans="1:15" s="236" customFormat="1" x14ac:dyDescent="0.2">
      <c r="A391" s="237" t="str">
        <f>name!E$12</f>
        <v>Elementary occupations</v>
      </c>
      <c r="B391" s="302">
        <v>0.4977744156572721</v>
      </c>
      <c r="C391" s="302">
        <v>0.84464130369294099</v>
      </c>
      <c r="D391" s="302">
        <v>0.44850367452925061</v>
      </c>
      <c r="E391" s="302">
        <f t="shared" si="168"/>
        <v>1.7909193938794636</v>
      </c>
      <c r="F391" s="303"/>
      <c r="G391" s="302">
        <v>0.4754520953347362</v>
      </c>
      <c r="H391" s="302">
        <v>0.61782984478740965</v>
      </c>
      <c r="I391" s="302">
        <v>0.20842218617888267</v>
      </c>
      <c r="J391" s="302">
        <f t="shared" si="171"/>
        <v>1.3017041263010285</v>
      </c>
      <c r="K391" s="303"/>
      <c r="L391" s="302">
        <v>0.43199690695832754</v>
      </c>
      <c r="M391" s="302">
        <v>0.34579962126769692</v>
      </c>
      <c r="N391" s="302">
        <v>0.15889794499424312</v>
      </c>
      <c r="O391" s="302">
        <f t="shared" si="170"/>
        <v>0.93669447322026755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6.6292400970698564</v>
      </c>
      <c r="C393" s="311">
        <f t="shared" ref="C393:E393" si="172">SUM(C383:C391)</f>
        <v>3.8864624918684108</v>
      </c>
      <c r="D393" s="311">
        <f t="shared" si="172"/>
        <v>6.6752974110617433</v>
      </c>
      <c r="E393" s="311">
        <f t="shared" si="172"/>
        <v>17.191000000000013</v>
      </c>
      <c r="F393" s="311"/>
      <c r="G393" s="311">
        <f t="shared" ref="G393:J393" si="173">SUM(G383:G391)</f>
        <v>5.2332531566799014</v>
      </c>
      <c r="H393" s="311">
        <f t="shared" si="173"/>
        <v>3.213561266247972</v>
      </c>
      <c r="I393" s="311">
        <f t="shared" si="173"/>
        <v>4.9481855770721186</v>
      </c>
      <c r="J393" s="311">
        <f t="shared" si="173"/>
        <v>13.394999999999996</v>
      </c>
      <c r="K393" s="311"/>
      <c r="L393" s="311">
        <f t="shared" ref="L393:O393" si="174">SUM(L383:L391)</f>
        <v>4.7155290077525835</v>
      </c>
      <c r="M393" s="311">
        <f t="shared" si="174"/>
        <v>2.7547778751926382</v>
      </c>
      <c r="N393" s="311">
        <f t="shared" si="174"/>
        <v>4.309693117054775</v>
      </c>
      <c r="O393" s="311">
        <f t="shared" si="174"/>
        <v>11.779999999999998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North of Tyne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North of Tyne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North of Tyne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30.745709137772344</v>
      </c>
      <c r="C8" s="11">
        <f t="array" ref="C8:C16">MMULT(aggregation!$B$13:$AA$21,'Occ T2'!C8:C33)</f>
        <v>36.15627280207687</v>
      </c>
      <c r="D8" s="11">
        <f t="array" ref="D8:D16">MMULT(aggregation!$B$13:$AA$21,'Occ T2'!D8:D33)</f>
        <v>35.717306495091748</v>
      </c>
      <c r="E8" s="11">
        <f t="array" ref="E8:E16">MMULT(aggregation!$B$13:$AA$21,'Occ T2'!E8:E33)</f>
        <v>34.015659730481005</v>
      </c>
      <c r="F8" s="11">
        <f t="array" ref="F8:F16">MMULT(aggregation!$B$13:$AA$21,'Occ T2'!F8:F33)</f>
        <v>38.852334509666704</v>
      </c>
      <c r="G8" s="11"/>
      <c r="H8" s="11">
        <f>F8-D8</f>
        <v>3.1350280145749565</v>
      </c>
      <c r="I8" s="11">
        <f t="array" ref="I8:I16">MMULT(aggregation!$B$13:$AA$21,'Occ T2'!I8:I33)</f>
        <v>19.319387091728871</v>
      </c>
      <c r="J8" s="11">
        <f>SUM(H8:I8)</f>
        <v>22.454415106303827</v>
      </c>
      <c r="L8" s="10" t="str">
        <f>name!E4</f>
        <v>Managers, directors and senior officials</v>
      </c>
      <c r="M8" s="11">
        <f t="array" ref="M8:M16">MMULT(aggregation!$B$13:$AA$21,'Occ T2'!M8:M33)</f>
        <v>19.605733266430128</v>
      </c>
      <c r="N8" s="11">
        <f t="array" ref="N8:N16">MMULT(aggregation!$B$13:$AA$21,'Occ T2'!N8:N33)</f>
        <v>22.854965343634348</v>
      </c>
      <c r="O8" s="11">
        <f t="array" ref="O8:O16">MMULT(aggregation!$B$13:$AA$21,'Occ T2'!O8:O33)</f>
        <v>21.437783480267001</v>
      </c>
      <c r="P8" s="11">
        <f t="array" ref="P8:P16">MMULT(aggregation!$B$13:$AA$21,'Occ T2'!P8:P33)</f>
        <v>20.411307270589628</v>
      </c>
      <c r="Q8" s="11">
        <f t="array" ref="Q8:Q16">MMULT(aggregation!$B$13:$AA$21,'Occ T2'!Q8:Q33)</f>
        <v>22.929825885340357</v>
      </c>
      <c r="R8" s="11"/>
      <c r="S8" s="11">
        <f>Q8-O8</f>
        <v>1.4920424050733558</v>
      </c>
      <c r="T8" s="11">
        <f t="array" ref="T8:T16">MMULT(aggregation!$B$13:$AA$21,'Occ T2'!T8:T33)</f>
        <v>10.364605184833383</v>
      </c>
      <c r="U8" s="11">
        <f>SUM(S8:T8)</f>
        <v>11.856647589906739</v>
      </c>
      <c r="W8" s="10" t="str">
        <f>name!E4</f>
        <v>Managers, directors and senior officials</v>
      </c>
      <c r="X8" s="11">
        <f t="array" ref="X8:X16">MMULT(aggregation!$B$13:$AA$21,'Occ T2'!X8:X33)</f>
        <v>11.139975871342184</v>
      </c>
      <c r="Y8" s="11">
        <f t="array" ref="Y8:Y16">MMULT(aggregation!$B$13:$AA$21,'Occ T2'!Y8:Y33)</f>
        <v>13.301307458442515</v>
      </c>
      <c r="Z8" s="11">
        <f t="array" ref="Z8:Z16">MMULT(aggregation!$B$13:$AA$21,'Occ T2'!Z8:Z33)</f>
        <v>14.279523014824733</v>
      </c>
      <c r="AA8" s="11">
        <f t="array" ref="AA8:AA16">MMULT(aggregation!$B$13:$AA$21,'Occ T2'!AA8:AA33)</f>
        <v>13.604352459891391</v>
      </c>
      <c r="AB8" s="11">
        <f t="array" ref="AB8:AB16">MMULT(aggregation!$B$13:$AA$21,'Occ T2'!AB8:AB33)</f>
        <v>15.922508624326316</v>
      </c>
      <c r="AC8" s="11"/>
      <c r="AD8" s="11">
        <f>AB8-Z8</f>
        <v>1.6429856095015829</v>
      </c>
      <c r="AE8" s="11">
        <f t="array" ref="AE8:AE16">MMULT(aggregation!$B$13:$AA$21,'Occ T2'!AE8:AE33)</f>
        <v>8.9547819068954908</v>
      </c>
      <c r="AF8" s="11">
        <f>SUM(AD8:AE8)</f>
        <v>10.597767516397074</v>
      </c>
    </row>
    <row r="9" spans="1:32" x14ac:dyDescent="0.2">
      <c r="A9" t="str">
        <f>name!E5</f>
        <v>Professional occupations</v>
      </c>
      <c r="B9" s="11">
        <v>81.439772092648766</v>
      </c>
      <c r="C9" s="11">
        <v>86.648738078618834</v>
      </c>
      <c r="D9" s="11">
        <v>92.90214616280845</v>
      </c>
      <c r="E9" s="11">
        <v>99.473636991752912</v>
      </c>
      <c r="F9" s="11">
        <v>111.29499014423035</v>
      </c>
      <c r="G9" s="11"/>
      <c r="H9" s="11">
        <f t="shared" ref="H9:H16" si="0">F9-D9</f>
        <v>18.392843981421905</v>
      </c>
      <c r="I9" s="11">
        <v>49.253545900753416</v>
      </c>
      <c r="J9" s="11">
        <f t="shared" ref="J9:J15" si="1">SUM(H9:I9)</f>
        <v>67.646389882175328</v>
      </c>
      <c r="L9" s="10" t="str">
        <f>name!E5</f>
        <v>Professional occupations</v>
      </c>
      <c r="M9" s="11">
        <v>39.048298731249048</v>
      </c>
      <c r="N9" s="11">
        <v>40.429705155846122</v>
      </c>
      <c r="O9" s="11">
        <v>41.860288242797296</v>
      </c>
      <c r="P9" s="11">
        <v>45.960883548278474</v>
      </c>
      <c r="Q9" s="11">
        <v>50.647644514347029</v>
      </c>
      <c r="R9" s="11"/>
      <c r="S9" s="11">
        <f t="shared" ref="S9:S16" si="2">Q9-O9</f>
        <v>8.7873562715497329</v>
      </c>
      <c r="T9" s="11">
        <v>17.802132999762168</v>
      </c>
      <c r="U9" s="11">
        <f t="shared" ref="U9:U12" si="3">SUM(S9:T9)</f>
        <v>26.589489271311901</v>
      </c>
      <c r="W9" s="10" t="str">
        <f>name!E5</f>
        <v>Professional occupations</v>
      </c>
      <c r="X9" s="11">
        <v>42.391473361399761</v>
      </c>
      <c r="Y9" s="11">
        <v>46.219032922772826</v>
      </c>
      <c r="Z9" s="11">
        <v>51.041857920011225</v>
      </c>
      <c r="AA9" s="11">
        <v>53.512753443474374</v>
      </c>
      <c r="AB9" s="11">
        <v>60.647345629883311</v>
      </c>
      <c r="AC9" s="11"/>
      <c r="AD9" s="11">
        <f t="shared" ref="AD9:AD16" si="4">AB9-Z9</f>
        <v>9.6054877098720866</v>
      </c>
      <c r="AE9" s="11">
        <v>31.45141290099124</v>
      </c>
      <c r="AF9" s="11">
        <f t="shared" ref="AF9:AF12" si="5">SUM(AD9:AE9)</f>
        <v>41.056900610863323</v>
      </c>
    </row>
    <row r="10" spans="1:32" x14ac:dyDescent="0.2">
      <c r="A10" t="str">
        <f>name!E6</f>
        <v>Associate professional occupations</v>
      </c>
      <c r="B10" s="11">
        <v>45.636474997268905</v>
      </c>
      <c r="C10" s="11">
        <v>47.825194050067751</v>
      </c>
      <c r="D10" s="11">
        <v>50.153326870871446</v>
      </c>
      <c r="E10" s="11">
        <v>54.40418135624131</v>
      </c>
      <c r="F10" s="11">
        <v>60.871128139160938</v>
      </c>
      <c r="G10" s="11"/>
      <c r="H10" s="11">
        <f t="shared" si="0"/>
        <v>10.717801268289492</v>
      </c>
      <c r="I10" s="11">
        <v>27.504933907970258</v>
      </c>
      <c r="J10" s="11">
        <f t="shared" si="1"/>
        <v>38.222735176259746</v>
      </c>
      <c r="L10" s="10" t="str">
        <f>name!E6</f>
        <v>Associate professional occupations</v>
      </c>
      <c r="M10" s="11">
        <v>23.131591101680094</v>
      </c>
      <c r="N10" s="11">
        <v>24.693159620899536</v>
      </c>
      <c r="O10" s="11">
        <v>25.034818018833555</v>
      </c>
      <c r="P10" s="11">
        <v>23.905148648478587</v>
      </c>
      <c r="Q10" s="11">
        <v>25.01452281636719</v>
      </c>
      <c r="R10" s="11"/>
      <c r="S10" s="11">
        <f t="shared" si="2"/>
        <v>-2.0295202466364515E-2</v>
      </c>
      <c r="T10" s="11">
        <v>9.2163969462537469</v>
      </c>
      <c r="U10" s="11">
        <f t="shared" si="3"/>
        <v>9.1961017437873824</v>
      </c>
      <c r="W10" s="10" t="str">
        <f>name!E6</f>
        <v>Associate professional occupations</v>
      </c>
      <c r="X10" s="11">
        <v>22.504883895588797</v>
      </c>
      <c r="Y10" s="11">
        <v>23.13203442916819</v>
      </c>
      <c r="Z10" s="11">
        <v>25.118508852037884</v>
      </c>
      <c r="AA10" s="11">
        <v>30.499032707762712</v>
      </c>
      <c r="AB10" s="11">
        <v>35.856605322793762</v>
      </c>
      <c r="AC10" s="11"/>
      <c r="AD10" s="11">
        <f t="shared" si="4"/>
        <v>10.738096470755877</v>
      </c>
      <c r="AE10" s="11">
        <v>18.288536961716506</v>
      </c>
      <c r="AF10" s="11">
        <f t="shared" si="5"/>
        <v>29.026633432472384</v>
      </c>
    </row>
    <row r="11" spans="1:32" x14ac:dyDescent="0.2">
      <c r="A11" t="str">
        <f>name!E7</f>
        <v>Administrative and secretarial occupations</v>
      </c>
      <c r="B11" s="11">
        <v>49.759946487493266</v>
      </c>
      <c r="C11" s="11">
        <v>45.654474347858766</v>
      </c>
      <c r="D11" s="11">
        <v>47.392389227589192</v>
      </c>
      <c r="E11" s="11">
        <v>48.760748105837166</v>
      </c>
      <c r="F11" s="11">
        <v>47.12206057262194</v>
      </c>
      <c r="G11" s="11"/>
      <c r="H11" s="11">
        <f t="shared" si="0"/>
        <v>-0.27032865496725123</v>
      </c>
      <c r="I11" s="11">
        <v>24.597940801843048</v>
      </c>
      <c r="J11" s="11">
        <f t="shared" si="1"/>
        <v>24.327612146875797</v>
      </c>
      <c r="L11" s="10" t="str">
        <f>name!E7</f>
        <v>Administrative and secretarial occupations</v>
      </c>
      <c r="M11" s="11">
        <v>12.991797200896299</v>
      </c>
      <c r="N11" s="11">
        <v>11.695911942838096</v>
      </c>
      <c r="O11" s="11">
        <v>13.769366482476739</v>
      </c>
      <c r="P11" s="11">
        <v>14.911739187992847</v>
      </c>
      <c r="Q11" s="11">
        <v>16.882266546093536</v>
      </c>
      <c r="R11" s="11"/>
      <c r="S11" s="11">
        <f t="shared" si="2"/>
        <v>3.1129000636167969</v>
      </c>
      <c r="T11" s="11">
        <v>5.7911525272221045</v>
      </c>
      <c r="U11" s="11">
        <f t="shared" si="3"/>
        <v>8.9040525908389014</v>
      </c>
      <c r="W11" s="10" t="str">
        <f>name!E7</f>
        <v>Administrative and secretarial occupations</v>
      </c>
      <c r="X11" s="11">
        <v>36.768149286596966</v>
      </c>
      <c r="Y11" s="11">
        <v>33.958562405020622</v>
      </c>
      <c r="Z11" s="11">
        <v>33.623022745112479</v>
      </c>
      <c r="AA11" s="11">
        <v>33.849008917844309</v>
      </c>
      <c r="AB11" s="11">
        <v>30.239794026528422</v>
      </c>
      <c r="AC11" s="11"/>
      <c r="AD11" s="11">
        <f t="shared" si="4"/>
        <v>-3.383228718584057</v>
      </c>
      <c r="AE11" s="11">
        <v>18.806788274620942</v>
      </c>
      <c r="AF11" s="11">
        <f t="shared" si="5"/>
        <v>15.423559556036885</v>
      </c>
    </row>
    <row r="12" spans="1:32" x14ac:dyDescent="0.2">
      <c r="A12" t="str">
        <f>name!E8</f>
        <v>Skilled trades occupations</v>
      </c>
      <c r="B12" s="11">
        <v>42.149852585469745</v>
      </c>
      <c r="C12" s="11">
        <v>41.270591165410103</v>
      </c>
      <c r="D12" s="11">
        <v>35.850470638548153</v>
      </c>
      <c r="E12" s="11">
        <v>35.196267510121316</v>
      </c>
      <c r="F12" s="11">
        <v>33.579883687337016</v>
      </c>
      <c r="G12" s="11"/>
      <c r="H12" s="11">
        <f t="shared" si="0"/>
        <v>-2.2705869512111363</v>
      </c>
      <c r="I12" s="11">
        <v>14.817397537537298</v>
      </c>
      <c r="J12" s="11">
        <f t="shared" si="1"/>
        <v>12.546810586326162</v>
      </c>
      <c r="L12" s="10" t="str">
        <f>name!E8</f>
        <v>Skilled trades occupations</v>
      </c>
      <c r="M12" s="11">
        <v>37.374097423205029</v>
      </c>
      <c r="N12" s="11">
        <v>36.758326496411897</v>
      </c>
      <c r="O12" s="11">
        <v>30.507732208218918</v>
      </c>
      <c r="P12" s="11">
        <v>29.61165999998433</v>
      </c>
      <c r="Q12" s="11">
        <v>27.582853604900762</v>
      </c>
      <c r="R12" s="11"/>
      <c r="S12" s="11">
        <f t="shared" si="2"/>
        <v>-2.924878603318156</v>
      </c>
      <c r="T12" s="11">
        <v>11.35354794110685</v>
      </c>
      <c r="U12" s="11">
        <f t="shared" si="3"/>
        <v>8.4286693377886941</v>
      </c>
      <c r="W12" s="10" t="str">
        <f>name!E8</f>
        <v>Skilled trades occupations</v>
      </c>
      <c r="X12" s="11">
        <v>4.7757551622647121</v>
      </c>
      <c r="Y12" s="11">
        <v>4.512264668998208</v>
      </c>
      <c r="Z12" s="11">
        <v>5.3427384303292378</v>
      </c>
      <c r="AA12" s="11">
        <v>5.5846075101370012</v>
      </c>
      <c r="AB12" s="11">
        <v>5.997030082436261</v>
      </c>
      <c r="AC12" s="11"/>
      <c r="AD12" s="11">
        <f t="shared" si="4"/>
        <v>0.65429165210702322</v>
      </c>
      <c r="AE12" s="11">
        <v>3.4638495964304479</v>
      </c>
      <c r="AF12" s="11">
        <f t="shared" si="5"/>
        <v>4.1181412485374711</v>
      </c>
    </row>
    <row r="13" spans="1:32" x14ac:dyDescent="0.2">
      <c r="A13" t="str">
        <f>name!E9</f>
        <v>Caring, leisure and other service occupations</v>
      </c>
      <c r="B13" s="11">
        <v>41.816373099858595</v>
      </c>
      <c r="C13" s="11">
        <v>41.200467609606498</v>
      </c>
      <c r="D13" s="11">
        <v>41.735365802191723</v>
      </c>
      <c r="E13" s="11">
        <v>41.740804157990354</v>
      </c>
      <c r="F13" s="11">
        <v>43.518263261393137</v>
      </c>
      <c r="G13" s="11"/>
      <c r="H13" s="11">
        <f t="shared" si="0"/>
        <v>1.7828974592014148</v>
      </c>
      <c r="I13" s="11">
        <v>23.398048610507931</v>
      </c>
      <c r="J13" s="11">
        <f>SUM(H13:I13)</f>
        <v>25.180946069709346</v>
      </c>
      <c r="L13" s="10" t="str">
        <f>name!E9</f>
        <v>Caring, leisure and other service occupations</v>
      </c>
      <c r="M13" s="11">
        <v>7.2674229471532259</v>
      </c>
      <c r="N13" s="11">
        <v>7.4797265110841362</v>
      </c>
      <c r="O13" s="11">
        <v>7.5043178445019354</v>
      </c>
      <c r="P13" s="11">
        <v>7.8504545771348404</v>
      </c>
      <c r="Q13" s="11">
        <v>8.7845851857222499</v>
      </c>
      <c r="R13" s="11"/>
      <c r="S13" s="11">
        <f t="shared" si="2"/>
        <v>1.2802673412203145</v>
      </c>
      <c r="T13" s="11">
        <v>3.4840394222091104</v>
      </c>
      <c r="U13" s="11">
        <f>SUM(S13:T13)</f>
        <v>4.7643067634294249</v>
      </c>
      <c r="W13" s="10" t="str">
        <f>name!E9</f>
        <v>Caring, leisure and other service occupations</v>
      </c>
      <c r="X13" s="11">
        <v>34.548950152705366</v>
      </c>
      <c r="Y13" s="11">
        <v>33.72074109852236</v>
      </c>
      <c r="Z13" s="11">
        <v>34.231047957689775</v>
      </c>
      <c r="AA13" s="11">
        <v>33.890349580855528</v>
      </c>
      <c r="AB13" s="11">
        <v>34.733678075670838</v>
      </c>
      <c r="AC13" s="11"/>
      <c r="AD13" s="11">
        <f t="shared" si="4"/>
        <v>0.50263011798106305</v>
      </c>
      <c r="AE13" s="11">
        <v>19.914009188298824</v>
      </c>
      <c r="AF13" s="11">
        <f>SUM(AD13:AE13)</f>
        <v>20.416639306279887</v>
      </c>
    </row>
    <row r="14" spans="1:32" x14ac:dyDescent="0.2">
      <c r="A14" t="str">
        <f>name!E10</f>
        <v>Sales and customer service occupations</v>
      </c>
      <c r="B14" s="11">
        <v>45.56520127726133</v>
      </c>
      <c r="C14" s="11">
        <v>43.351016822871088</v>
      </c>
      <c r="D14" s="11">
        <v>43.383721518185787</v>
      </c>
      <c r="E14" s="11">
        <v>44.596893836368871</v>
      </c>
      <c r="F14" s="11">
        <v>46.249288889118226</v>
      </c>
      <c r="G14" s="11"/>
      <c r="H14" s="11">
        <f t="shared" si="0"/>
        <v>2.865567370932439</v>
      </c>
      <c r="I14" s="11">
        <v>22.289346263608483</v>
      </c>
      <c r="J14" s="11">
        <f t="shared" si="1"/>
        <v>25.154913634540922</v>
      </c>
      <c r="L14" s="10" t="str">
        <f>name!E10</f>
        <v>Sales and customer service occupations</v>
      </c>
      <c r="M14" s="11">
        <v>14.729107219315761</v>
      </c>
      <c r="N14" s="11">
        <v>14.593403506442424</v>
      </c>
      <c r="O14" s="11">
        <v>14.723230999989662</v>
      </c>
      <c r="P14" s="11">
        <v>15.515620523831686</v>
      </c>
      <c r="Q14" s="11">
        <v>16.767409519956576</v>
      </c>
      <c r="R14" s="11"/>
      <c r="S14" s="11">
        <f t="shared" si="2"/>
        <v>2.0441785199669145</v>
      </c>
      <c r="T14" s="11">
        <v>5.3930866334450176</v>
      </c>
      <c r="U14" s="11">
        <f t="shared" ref="U14:U15" si="6">SUM(S14:T14)</f>
        <v>7.4372651534119321</v>
      </c>
      <c r="W14" s="10" t="str">
        <f>name!E10</f>
        <v>Sales and customer service occupations</v>
      </c>
      <c r="X14" s="11">
        <v>30.836094057945623</v>
      </c>
      <c r="Y14" s="11">
        <v>28.757613316428724</v>
      </c>
      <c r="Z14" s="11">
        <v>28.660490518196177</v>
      </c>
      <c r="AA14" s="11">
        <v>29.081273312537149</v>
      </c>
      <c r="AB14" s="11">
        <v>29.481879369161614</v>
      </c>
      <c r="AC14" s="11"/>
      <c r="AD14" s="11">
        <f t="shared" si="4"/>
        <v>0.82138885096543746</v>
      </c>
      <c r="AE14" s="11">
        <v>16.89625963016347</v>
      </c>
      <c r="AF14" s="11">
        <f t="shared" ref="AF14:AF15" si="7">SUM(AD14:AE14)</f>
        <v>17.717648481128908</v>
      </c>
    </row>
    <row r="15" spans="1:32" x14ac:dyDescent="0.2">
      <c r="A15" t="str">
        <f>name!E11</f>
        <v>Process, plant and machine operatives</v>
      </c>
      <c r="B15" s="11">
        <v>25.133515065220195</v>
      </c>
      <c r="C15" s="11">
        <v>26.268510990387664</v>
      </c>
      <c r="D15" s="11">
        <v>23.179107270961367</v>
      </c>
      <c r="E15" s="11">
        <v>23.38670427010188</v>
      </c>
      <c r="F15" s="11">
        <v>22.085565706772734</v>
      </c>
      <c r="G15" s="11"/>
      <c r="H15" s="11">
        <f t="shared" si="0"/>
        <v>-1.0935415641886337</v>
      </c>
      <c r="I15" s="11">
        <v>10.479130405897779</v>
      </c>
      <c r="J15" s="11">
        <f t="shared" si="1"/>
        <v>9.3855888417091453</v>
      </c>
      <c r="L15" s="10" t="str">
        <f>name!E11</f>
        <v>Process, plant and machine operatives</v>
      </c>
      <c r="M15" s="11">
        <v>22.346115431267883</v>
      </c>
      <c r="N15" s="11">
        <v>23.570335019041956</v>
      </c>
      <c r="O15" s="11">
        <v>20.917621737393645</v>
      </c>
      <c r="P15" s="11">
        <v>20.758055870846917</v>
      </c>
      <c r="Q15" s="11">
        <v>19.514557628842965</v>
      </c>
      <c r="R15" s="11"/>
      <c r="S15" s="11">
        <f t="shared" si="2"/>
        <v>-1.4030641085506801</v>
      </c>
      <c r="T15" s="11">
        <v>9.1482760510717167</v>
      </c>
      <c r="U15" s="11">
        <f t="shared" si="6"/>
        <v>7.7452119425210366</v>
      </c>
      <c r="W15" s="10" t="str">
        <f>name!E11</f>
        <v>Process, plant and machine operatives</v>
      </c>
      <c r="X15" s="11">
        <v>2.7873996339523042</v>
      </c>
      <c r="Y15" s="11">
        <v>2.6981759713457092</v>
      </c>
      <c r="Z15" s="11">
        <v>2.2614855335677122</v>
      </c>
      <c r="AA15" s="11">
        <v>2.6286483992549328</v>
      </c>
      <c r="AB15" s="11">
        <v>2.5710080779297471</v>
      </c>
      <c r="AC15" s="11"/>
      <c r="AD15" s="11">
        <f t="shared" si="4"/>
        <v>0.30952254436203486</v>
      </c>
      <c r="AE15" s="11">
        <v>1.3308543548260616</v>
      </c>
      <c r="AF15" s="11">
        <f t="shared" si="7"/>
        <v>1.6403768991880965</v>
      </c>
    </row>
    <row r="16" spans="1:32" x14ac:dyDescent="0.2">
      <c r="A16" t="str">
        <f>name!E12</f>
        <v>Elementary occupations</v>
      </c>
      <c r="B16" s="11">
        <v>53.163155257007091</v>
      </c>
      <c r="C16" s="11">
        <v>53.052734133102199</v>
      </c>
      <c r="D16" s="11">
        <v>49.204166013752186</v>
      </c>
      <c r="E16" s="11">
        <v>49.254104041105165</v>
      </c>
      <c r="F16" s="11">
        <v>50.800485089699151</v>
      </c>
      <c r="G16" s="11"/>
      <c r="H16" s="11">
        <f t="shared" si="0"/>
        <v>1.5963190759469654</v>
      </c>
      <c r="I16" s="11">
        <v>23.863069053627257</v>
      </c>
      <c r="J16" s="11">
        <f>SUM(H16:I16)</f>
        <v>25.459388129574222</v>
      </c>
      <c r="L16" s="10" t="str">
        <f>name!E12</f>
        <v>Elementary occupations</v>
      </c>
      <c r="M16" s="11">
        <v>26.895512456410103</v>
      </c>
      <c r="N16" s="11">
        <v>28.456774817097379</v>
      </c>
      <c r="O16" s="11">
        <v>26.109896573965678</v>
      </c>
      <c r="P16" s="11">
        <v>27.038072198238435</v>
      </c>
      <c r="Q16" s="11">
        <v>26.742673232857818</v>
      </c>
      <c r="R16" s="11"/>
      <c r="S16" s="11">
        <f t="shared" si="2"/>
        <v>0.63277665889214063</v>
      </c>
      <c r="T16" s="11">
        <v>10.166899692101785</v>
      </c>
      <c r="U16" s="11">
        <f>SUM(S16:T16)</f>
        <v>10.799676350993925</v>
      </c>
      <c r="W16" s="10" t="str">
        <f>name!E12</f>
        <v>Elementary occupations</v>
      </c>
      <c r="X16" s="11">
        <v>26.267642800596999</v>
      </c>
      <c r="Y16" s="11">
        <v>24.595959316004755</v>
      </c>
      <c r="Z16" s="11">
        <v>23.094269439786508</v>
      </c>
      <c r="AA16" s="11">
        <v>22.216031842866748</v>
      </c>
      <c r="AB16" s="11">
        <v>24.057811856841312</v>
      </c>
      <c r="AC16" s="11"/>
      <c r="AD16" s="11">
        <f t="shared" si="4"/>
        <v>0.96354241705480348</v>
      </c>
      <c r="AE16" s="11">
        <v>13.69616936152547</v>
      </c>
      <c r="AF16" s="11">
        <f>SUM(AD16:AE16)</f>
        <v>14.659711778580274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415.4100000000002</v>
      </c>
      <c r="C18" s="34">
        <f>SUM(C8:C16)</f>
        <v>421.42799999999977</v>
      </c>
      <c r="D18" s="34">
        <f>SUM(D8:D16)</f>
        <v>419.51799999999997</v>
      </c>
      <c r="E18" s="34">
        <f>SUM(E8:E16)</f>
        <v>430.82899999999989</v>
      </c>
      <c r="F18" s="34">
        <f>SUM(F8:F16)</f>
        <v>454.37400000000025</v>
      </c>
      <c r="G18" s="11"/>
      <c r="H18" s="34">
        <f>SUM(H8:H16)</f>
        <v>34.856000000000151</v>
      </c>
      <c r="I18" s="34">
        <f>SUM(I8:I16)</f>
        <v>215.52279957347434</v>
      </c>
      <c r="J18" s="34">
        <f>SUM(H18:I18)</f>
        <v>250.37879957347451</v>
      </c>
      <c r="L18" s="231" t="str">
        <f>name!E3</f>
        <v>All occupations</v>
      </c>
      <c r="M18" s="34">
        <f>SUM(M8:M16)</f>
        <v>203.38967577760755</v>
      </c>
      <c r="N18" s="34">
        <f>SUM(N8:N16)</f>
        <v>210.53230841329588</v>
      </c>
      <c r="O18" s="34">
        <f>SUM(O8:O16)</f>
        <v>201.86505558844442</v>
      </c>
      <c r="P18" s="34">
        <f>SUM(P8:P16)</f>
        <v>205.96294182537574</v>
      </c>
      <c r="Q18" s="34">
        <f>SUM(Q8:Q16)</f>
        <v>214.86633893442848</v>
      </c>
      <c r="R18" s="11"/>
      <c r="S18" s="34">
        <f>SUM(S8:S16)</f>
        <v>13.001283345984055</v>
      </c>
      <c r="T18" s="34">
        <f>SUM(T8:T16)</f>
        <v>82.720137398005861</v>
      </c>
      <c r="U18" s="34">
        <f>SUM(S18:T18)</f>
        <v>95.72142074398991</v>
      </c>
      <c r="W18" s="231" t="str">
        <f>name!E3</f>
        <v>All occupations</v>
      </c>
      <c r="X18" s="34">
        <f>SUM(X8:X16)</f>
        <v>212.0203242223927</v>
      </c>
      <c r="Y18" s="34">
        <f>SUM(Y8:Y16)</f>
        <v>210.89569158670392</v>
      </c>
      <c r="Z18" s="34">
        <f>SUM(Z8:Z16)</f>
        <v>217.65294441155572</v>
      </c>
      <c r="AA18" s="34">
        <f>SUM(AA8:AA16)</f>
        <v>224.86605817462416</v>
      </c>
      <c r="AB18" s="34">
        <f>SUM(AB8:AB16)</f>
        <v>239.50766106557157</v>
      </c>
      <c r="AC18" s="11"/>
      <c r="AD18" s="34">
        <f>SUM(AD8:AD16)</f>
        <v>21.854716654015853</v>
      </c>
      <c r="AE18" s="34">
        <f>SUM(AE8:AE16)</f>
        <v>132.80266217546844</v>
      </c>
      <c r="AF18" s="34">
        <f>SUM(AD18:AE18)</f>
        <v>154.65737882948429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7.4012924912188751</v>
      </c>
      <c r="C26" s="18">
        <f t="shared" si="8"/>
        <v>8.5794661963791885</v>
      </c>
      <c r="D26" s="18">
        <f t="shared" si="8"/>
        <v>8.5138912978922825</v>
      </c>
      <c r="E26" s="18">
        <f t="shared" si="8"/>
        <v>7.8953969511061262</v>
      </c>
      <c r="F26" s="18">
        <f t="shared" si="8"/>
        <v>8.5507389308513879</v>
      </c>
      <c r="G26" s="11"/>
      <c r="H26" s="40">
        <f>IF(D8&gt;0,(H8/D8)*100,0)</f>
        <v>8.7773360373794436</v>
      </c>
      <c r="I26" s="40">
        <f>IF(D8&gt;0,(I8/D8)*100,0)</f>
        <v>54.089708848520623</v>
      </c>
      <c r="J26" s="40">
        <f>IF(D8&gt;0,(J8/D8)*100,0)</f>
        <v>62.867044885900057</v>
      </c>
      <c r="L26" t="str">
        <f>$A$8</f>
        <v>Managers, directors and senior officials</v>
      </c>
      <c r="M26" s="18">
        <f t="shared" ref="M26:Q26" si="9">M8/M$18*100</f>
        <v>9.6394928560029935</v>
      </c>
      <c r="N26" s="18">
        <f t="shared" si="9"/>
        <v>10.855799528292721</v>
      </c>
      <c r="O26" s="18">
        <f t="shared" si="9"/>
        <v>10.6198586069169</v>
      </c>
      <c r="P26" s="18">
        <f t="shared" si="9"/>
        <v>9.9101843708831918</v>
      </c>
      <c r="Q26" s="18">
        <f t="shared" si="9"/>
        <v>10.671669652424214</v>
      </c>
      <c r="R26" s="11"/>
      <c r="S26" s="40">
        <f>IF(O8&gt;0,(S8/O8)*100,0)</f>
        <v>6.9598725374138954</v>
      </c>
      <c r="T26" s="40">
        <f>IF(O8&gt;0,(T8/O8)*100,0)</f>
        <v>48.347373199163854</v>
      </c>
      <c r="U26" s="40">
        <f>IF(O8&gt;0,(U8/O8)*100,0)</f>
        <v>55.307245736577748</v>
      </c>
      <c r="W26" t="str">
        <f>$A$8</f>
        <v>Managers, directors and senior officials</v>
      </c>
      <c r="X26" s="18">
        <f t="shared" ref="X26:AB26" si="10">X8/X$18*100</f>
        <v>5.2542018847481913</v>
      </c>
      <c r="Y26" s="18">
        <f t="shared" si="10"/>
        <v>6.3070550936191374</v>
      </c>
      <c r="Z26" s="18">
        <f t="shared" si="10"/>
        <v>6.5606845124152606</v>
      </c>
      <c r="AA26" s="18">
        <f t="shared" si="10"/>
        <v>6.0499804062588511</v>
      </c>
      <c r="AB26" s="18">
        <f t="shared" si="10"/>
        <v>6.6480164156281853</v>
      </c>
      <c r="AC26" s="11"/>
      <c r="AD26" s="40">
        <f>IF(Z8&gt;0,(AD8/Z8)*100,0)</f>
        <v>11.505885790413769</v>
      </c>
      <c r="AE26" s="40">
        <f>IF(Z8&gt;0,(AE8/Z8)*100,0)</f>
        <v>62.710651452424592</v>
      </c>
      <c r="AF26" s="40">
        <f>IF(Z8&gt;0,(AF8/Z8)*100,0)</f>
        <v>74.216537242838371</v>
      </c>
    </row>
    <row r="27" spans="1:32" x14ac:dyDescent="0.2">
      <c r="A27" t="str">
        <f>$A$9</f>
        <v>Professional occupations</v>
      </c>
      <c r="B27" s="18">
        <f t="shared" si="8"/>
        <v>19.604672995991606</v>
      </c>
      <c r="C27" s="18">
        <f t="shared" si="8"/>
        <v>20.56074538915755</v>
      </c>
      <c r="D27" s="18">
        <f t="shared" si="8"/>
        <v>22.144972602560191</v>
      </c>
      <c r="E27" s="18">
        <f t="shared" si="8"/>
        <v>23.088890718069798</v>
      </c>
      <c r="F27" s="18">
        <f t="shared" si="8"/>
        <v>24.494137020214691</v>
      </c>
      <c r="G27" s="11"/>
      <c r="H27" s="40">
        <f t="shared" ref="H27:H36" si="11">IF(D9&gt;0,(H9/D9)*100,0)</f>
        <v>19.798082973442778</v>
      </c>
      <c r="I27" s="40">
        <f t="shared" ref="I27:I36" si="12">IF(D9&gt;0,(I9/D9)*100,0)</f>
        <v>53.016585660397922</v>
      </c>
      <c r="J27" s="40">
        <f t="shared" ref="J27:J36" si="13">IF(D9&gt;0,(J9/D9)*100,0)</f>
        <v>72.814668633840711</v>
      </c>
      <c r="L27" t="str">
        <f>$A$9</f>
        <v>Professional occupations</v>
      </c>
      <c r="M27" s="18">
        <f t="shared" ref="M27:Q27" si="14">M9/M$18*100</f>
        <v>19.198761481849079</v>
      </c>
      <c r="N27" s="18">
        <f t="shared" si="14"/>
        <v>19.203563320304543</v>
      </c>
      <c r="O27" s="18">
        <f t="shared" si="14"/>
        <v>20.73676799621061</v>
      </c>
      <c r="P27" s="18">
        <f t="shared" si="14"/>
        <v>22.315122876447401</v>
      </c>
      <c r="Q27" s="18">
        <f t="shared" si="14"/>
        <v>23.571697998635024</v>
      </c>
      <c r="R27" s="11"/>
      <c r="S27" s="40">
        <f t="shared" ref="S27:S34" si="15">IF(O9&gt;0,(S9/O9)*100,0)</f>
        <v>20.992106457990605</v>
      </c>
      <c r="T27" s="40">
        <f t="shared" ref="T27:T34" si="16">IF(O9&gt;0,(T9/O9)*100,0)</f>
        <v>42.527497413554713</v>
      </c>
      <c r="U27" s="40">
        <f t="shared" ref="U27:U34" si="17">IF(O9&gt;0,(U9/O9)*100,0)</f>
        <v>63.519603871545314</v>
      </c>
      <c r="W27" t="str">
        <f>$A$9</f>
        <v>Professional occupations</v>
      </c>
      <c r="X27" s="18">
        <f t="shared" ref="X27:AB27" si="18">X9/X$18*100</f>
        <v>19.994061190536822</v>
      </c>
      <c r="Y27" s="18">
        <f t="shared" si="18"/>
        <v>21.915588969616838</v>
      </c>
      <c r="Z27" s="18">
        <f t="shared" si="18"/>
        <v>23.451030289531559</v>
      </c>
      <c r="AA27" s="18">
        <f t="shared" si="18"/>
        <v>23.797612622318479</v>
      </c>
      <c r="AB27" s="18">
        <f t="shared" si="18"/>
        <v>25.321672534424483</v>
      </c>
      <c r="AC27" s="11"/>
      <c r="AD27" s="40">
        <f t="shared" ref="AD27:AD34" si="19">IF(Z9&gt;0,(AD9/Z9)*100,0)</f>
        <v>18.818844182602149</v>
      </c>
      <c r="AE27" s="40">
        <f t="shared" ref="AE27:AE34" si="20">IF(Z9&gt;0,(AE9/Z9)*100,0)</f>
        <v>61.618863777018888</v>
      </c>
      <c r="AF27" s="40">
        <f t="shared" ref="AF27:AF34" si="21">IF(Z9&gt;0,(AF9/Z9)*100,0)</f>
        <v>80.437707959621036</v>
      </c>
    </row>
    <row r="28" spans="1:32" x14ac:dyDescent="0.2">
      <c r="A28" t="str">
        <f>$A$10</f>
        <v>Associate professional occupations</v>
      </c>
      <c r="B28" s="18">
        <f t="shared" si="8"/>
        <v>10.985887435851058</v>
      </c>
      <c r="C28" s="18">
        <f t="shared" si="8"/>
        <v>11.348366518140175</v>
      </c>
      <c r="D28" s="18">
        <f t="shared" si="8"/>
        <v>11.95498807461693</v>
      </c>
      <c r="E28" s="18">
        <f t="shared" si="8"/>
        <v>12.627789994694258</v>
      </c>
      <c r="F28" s="18">
        <f t="shared" si="8"/>
        <v>13.396701426393435</v>
      </c>
      <c r="G28" s="11"/>
      <c r="H28" s="40">
        <f t="shared" si="11"/>
        <v>21.370070416035119</v>
      </c>
      <c r="I28" s="40">
        <f t="shared" si="12"/>
        <v>54.84169371014319</v>
      </c>
      <c r="J28" s="40">
        <f t="shared" si="13"/>
        <v>76.211764126178309</v>
      </c>
      <c r="L28" t="str">
        <f>$A$10</f>
        <v>Associate professional occupations</v>
      </c>
      <c r="M28" s="18">
        <f t="shared" ref="M28:Q28" si="22">M10/M$18*100</f>
        <v>11.373040943815102</v>
      </c>
      <c r="N28" s="18">
        <f t="shared" si="22"/>
        <v>11.728916956738253</v>
      </c>
      <c r="O28" s="18">
        <f t="shared" si="22"/>
        <v>12.401759158293196</v>
      </c>
      <c r="P28" s="18">
        <f t="shared" si="22"/>
        <v>11.606529037027643</v>
      </c>
      <c r="Q28" s="18">
        <f t="shared" si="22"/>
        <v>11.641899303734569</v>
      </c>
      <c r="R28" s="11"/>
      <c r="S28" s="40">
        <f t="shared" si="15"/>
        <v>-8.106790491185735E-2</v>
      </c>
      <c r="T28" s="40">
        <f t="shared" si="16"/>
        <v>36.814315723486793</v>
      </c>
      <c r="U28" s="40">
        <f t="shared" si="17"/>
        <v>36.733247818574938</v>
      </c>
      <c r="W28" t="str">
        <f>$A$10</f>
        <v>Associate professional occupations</v>
      </c>
      <c r="X28" s="18">
        <f t="shared" ref="X28:AB28" si="23">X10/X$18*100</f>
        <v>10.614493670891163</v>
      </c>
      <c r="Y28" s="18">
        <f t="shared" si="23"/>
        <v>10.968471785806063</v>
      </c>
      <c r="Z28" s="18">
        <f t="shared" si="23"/>
        <v>11.540624419278144</v>
      </c>
      <c r="AA28" s="18">
        <f t="shared" si="23"/>
        <v>13.563199780056664</v>
      </c>
      <c r="AB28" s="18">
        <f t="shared" si="23"/>
        <v>14.970963836090847</v>
      </c>
      <c r="AC28" s="11"/>
      <c r="AD28" s="40">
        <f t="shared" si="19"/>
        <v>42.749736992786048</v>
      </c>
      <c r="AE28" s="40">
        <f t="shared" si="20"/>
        <v>72.80900737160097</v>
      </c>
      <c r="AF28" s="40">
        <f t="shared" si="21"/>
        <v>115.55874436438702</v>
      </c>
    </row>
    <row r="29" spans="1:32" x14ac:dyDescent="0.2">
      <c r="A29" t="str">
        <f>$A$11</f>
        <v>Administrative and secretarial occupations</v>
      </c>
      <c r="B29" s="18">
        <f t="shared" si="8"/>
        <v>11.978514356296969</v>
      </c>
      <c r="C29" s="18">
        <f t="shared" si="8"/>
        <v>10.83327978868485</v>
      </c>
      <c r="D29" s="18">
        <f t="shared" si="8"/>
        <v>11.296866696444299</v>
      </c>
      <c r="E29" s="18">
        <f t="shared" si="8"/>
        <v>11.317889024610038</v>
      </c>
      <c r="F29" s="18">
        <f t="shared" si="8"/>
        <v>10.370765178602189</v>
      </c>
      <c r="G29" s="11"/>
      <c r="H29" s="40">
        <f t="shared" si="11"/>
        <v>-0.5704052050827626</v>
      </c>
      <c r="I29" s="40">
        <f t="shared" si="12"/>
        <v>51.902723628720338</v>
      </c>
      <c r="J29" s="40">
        <f t="shared" si="13"/>
        <v>51.332318423637581</v>
      </c>
      <c r="L29" t="str">
        <f>$A$11</f>
        <v>Administrative and secretarial occupations</v>
      </c>
      <c r="M29" s="18">
        <f t="shared" ref="M29:Q29" si="24">M11/M$18*100</f>
        <v>6.3876384832344808</v>
      </c>
      <c r="N29" s="18">
        <f t="shared" si="24"/>
        <v>5.5554000385906832</v>
      </c>
      <c r="O29" s="18">
        <f t="shared" si="24"/>
        <v>6.8210748226524425</v>
      </c>
      <c r="P29" s="18">
        <f t="shared" si="24"/>
        <v>7.2400107785582426</v>
      </c>
      <c r="Q29" s="18">
        <f t="shared" si="24"/>
        <v>7.8571015961907174</v>
      </c>
      <c r="R29" s="11"/>
      <c r="S29" s="40">
        <f t="shared" si="15"/>
        <v>22.60743126837648</v>
      </c>
      <c r="T29" s="40">
        <f t="shared" si="16"/>
        <v>42.058235101753439</v>
      </c>
      <c r="U29" s="40">
        <f t="shared" si="17"/>
        <v>64.665666370129912</v>
      </c>
      <c r="W29" t="str">
        <f>$A$11</f>
        <v>Administrative and secretarial occupations</v>
      </c>
      <c r="X29" s="18">
        <f t="shared" ref="X29:AB29" si="25">X11/X$18*100</f>
        <v>17.341804103662277</v>
      </c>
      <c r="Y29" s="18">
        <f t="shared" si="25"/>
        <v>16.102065504291964</v>
      </c>
      <c r="Z29" s="18">
        <f t="shared" si="25"/>
        <v>15.447998112782409</v>
      </c>
      <c r="AA29" s="18">
        <f t="shared" si="25"/>
        <v>15.052964948386382</v>
      </c>
      <c r="AB29" s="18">
        <f t="shared" si="25"/>
        <v>12.625814928838322</v>
      </c>
      <c r="AC29" s="11"/>
      <c r="AD29" s="40">
        <f t="shared" si="19"/>
        <v>-10.062238437725981</v>
      </c>
      <c r="AE29" s="40">
        <f t="shared" si="20"/>
        <v>55.93425795530159</v>
      </c>
      <c r="AF29" s="40">
        <f t="shared" si="21"/>
        <v>45.872019517575616</v>
      </c>
    </row>
    <row r="30" spans="1:32" x14ac:dyDescent="0.2">
      <c r="A30" t="str">
        <f>$A$12</f>
        <v>Skilled trades occupations</v>
      </c>
      <c r="B30" s="18">
        <f t="shared" si="8"/>
        <v>10.146566665576112</v>
      </c>
      <c r="C30" s="18">
        <f t="shared" si="8"/>
        <v>9.7930349111616035</v>
      </c>
      <c r="D30" s="18">
        <f t="shared" si="8"/>
        <v>8.545633474260498</v>
      </c>
      <c r="E30" s="18">
        <f t="shared" si="8"/>
        <v>8.1694285923466907</v>
      </c>
      <c r="F30" s="18">
        <f t="shared" si="8"/>
        <v>7.3903620557815799</v>
      </c>
      <c r="G30" s="11"/>
      <c r="H30" s="40">
        <f t="shared" si="11"/>
        <v>-6.3334927290178769</v>
      </c>
      <c r="I30" s="40">
        <f t="shared" si="12"/>
        <v>41.331110229847077</v>
      </c>
      <c r="J30" s="40">
        <f t="shared" si="13"/>
        <v>34.9976175008292</v>
      </c>
      <c r="L30" t="str">
        <f>$A$12</f>
        <v>Skilled trades occupations</v>
      </c>
      <c r="M30" s="18">
        <f t="shared" ref="M30:Q30" si="26">M12/M$18*100</f>
        <v>18.375611879174734</v>
      </c>
      <c r="N30" s="18">
        <f t="shared" si="26"/>
        <v>17.459708095847997</v>
      </c>
      <c r="O30" s="18">
        <f t="shared" si="26"/>
        <v>15.112933795939917</v>
      </c>
      <c r="P30" s="18">
        <f t="shared" si="26"/>
        <v>14.377178601911003</v>
      </c>
      <c r="Q30" s="18">
        <f t="shared" si="26"/>
        <v>12.837214866549349</v>
      </c>
      <c r="R30" s="11"/>
      <c r="S30" s="40">
        <f t="shared" si="15"/>
        <v>-9.5873353789639619</v>
      </c>
      <c r="T30" s="40">
        <f t="shared" si="16"/>
        <v>37.21531270701319</v>
      </c>
      <c r="U30" s="40">
        <f t="shared" si="17"/>
        <v>27.627977328049226</v>
      </c>
      <c r="W30" t="str">
        <f>$A$12</f>
        <v>Skilled trades occupations</v>
      </c>
      <c r="X30" s="18">
        <f t="shared" ref="X30:AB30" si="27">X12/X$18*100</f>
        <v>2.2524987544379562</v>
      </c>
      <c r="Y30" s="18">
        <f t="shared" si="27"/>
        <v>2.1395717641501064</v>
      </c>
      <c r="Z30" s="18">
        <f t="shared" si="27"/>
        <v>2.4547053313585128</v>
      </c>
      <c r="AA30" s="18">
        <f t="shared" si="27"/>
        <v>2.4835262179942532</v>
      </c>
      <c r="AB30" s="18">
        <f t="shared" si="27"/>
        <v>2.5038990635019456</v>
      </c>
      <c r="AC30" s="11"/>
      <c r="AD30" s="40">
        <f t="shared" si="19"/>
        <v>12.246372541706174</v>
      </c>
      <c r="AE30" s="40">
        <f t="shared" si="20"/>
        <v>64.832850074919236</v>
      </c>
      <c r="AF30" s="40">
        <f t="shared" si="21"/>
        <v>77.079222616625415</v>
      </c>
    </row>
    <row r="31" spans="1:32" x14ac:dyDescent="0.2">
      <c r="A31" t="str">
        <f>$A$13</f>
        <v>Caring, leisure and other service occupations</v>
      </c>
      <c r="B31" s="18">
        <f t="shared" si="8"/>
        <v>10.066289473016676</v>
      </c>
      <c r="C31" s="18">
        <f t="shared" si="8"/>
        <v>9.7763954007817517</v>
      </c>
      <c r="D31" s="18">
        <f t="shared" si="8"/>
        <v>9.9484088411442961</v>
      </c>
      <c r="E31" s="18">
        <f t="shared" si="8"/>
        <v>9.6884852593466011</v>
      </c>
      <c r="F31" s="18">
        <f t="shared" si="8"/>
        <v>9.5776305997687174</v>
      </c>
      <c r="G31" s="11"/>
      <c r="H31" s="40">
        <f t="shared" si="11"/>
        <v>4.2719104647401611</v>
      </c>
      <c r="I31" s="40">
        <f t="shared" si="12"/>
        <v>56.062881349608752</v>
      </c>
      <c r="J31" s="40">
        <f t="shared" si="13"/>
        <v>60.334791814348911</v>
      </c>
      <c r="L31" t="str">
        <f>$A$13</f>
        <v>Caring, leisure and other service occupations</v>
      </c>
      <c r="M31" s="18">
        <f t="shared" ref="M31:Q31" si="28">M13/M$18*100</f>
        <v>3.5731523339953828</v>
      </c>
      <c r="N31" s="18">
        <f t="shared" si="28"/>
        <v>3.5527689633273241</v>
      </c>
      <c r="O31" s="18">
        <f t="shared" si="28"/>
        <v>3.7174922735520317</v>
      </c>
      <c r="P31" s="18">
        <f t="shared" si="28"/>
        <v>3.8115859618041354</v>
      </c>
      <c r="Q31" s="18">
        <f t="shared" si="28"/>
        <v>4.0883952457546515</v>
      </c>
      <c r="R31" s="11"/>
      <c r="S31" s="40">
        <f t="shared" si="15"/>
        <v>17.060409323657673</v>
      </c>
      <c r="T31" s="40">
        <f t="shared" si="16"/>
        <v>46.427130278892761</v>
      </c>
      <c r="U31" s="40">
        <f t="shared" si="17"/>
        <v>63.487539602550427</v>
      </c>
      <c r="W31" t="str">
        <f>$A$13</f>
        <v>Caring, leisure and other service occupations</v>
      </c>
      <c r="X31" s="18">
        <f t="shared" ref="X31:AB31" si="29">X13/X$18*100</f>
        <v>16.295112404632597</v>
      </c>
      <c r="Y31" s="18">
        <f t="shared" si="29"/>
        <v>15.989298237825315</v>
      </c>
      <c r="Z31" s="18">
        <f t="shared" si="29"/>
        <v>15.727353493993149</v>
      </c>
      <c r="AA31" s="18">
        <f t="shared" si="29"/>
        <v>15.071349520672129</v>
      </c>
      <c r="AB31" s="18">
        <f t="shared" si="29"/>
        <v>14.502115682287748</v>
      </c>
      <c r="AC31" s="11"/>
      <c r="AD31" s="40">
        <f t="shared" si="19"/>
        <v>1.4683456919061415</v>
      </c>
      <c r="AE31" s="40">
        <f t="shared" si="20"/>
        <v>58.175283482156068</v>
      </c>
      <c r="AF31" s="40">
        <f t="shared" si="21"/>
        <v>59.64362917406222</v>
      </c>
    </row>
    <row r="32" spans="1:32" x14ac:dyDescent="0.2">
      <c r="A32" t="str">
        <f>$A$14</f>
        <v>Sales and customer service occupations</v>
      </c>
      <c r="B32" s="18">
        <f t="shared" si="8"/>
        <v>10.968729996211287</v>
      </c>
      <c r="C32" s="18">
        <f t="shared" si="8"/>
        <v>10.286695906031662</v>
      </c>
      <c r="D32" s="18">
        <f t="shared" si="8"/>
        <v>10.341325406343897</v>
      </c>
      <c r="E32" s="18">
        <f t="shared" si="8"/>
        <v>10.351414096165506</v>
      </c>
      <c r="F32" s="18">
        <f t="shared" si="8"/>
        <v>10.17868295481656</v>
      </c>
      <c r="H32" s="40">
        <f t="shared" si="11"/>
        <v>6.605167262405641</v>
      </c>
      <c r="I32" s="40">
        <f t="shared" si="12"/>
        <v>51.377211275582091</v>
      </c>
      <c r="J32" s="40">
        <f t="shared" si="13"/>
        <v>57.982378537987735</v>
      </c>
      <c r="L32" t="str">
        <f>$A$14</f>
        <v>Sales and customer service occupations</v>
      </c>
      <c r="M32" s="18">
        <f t="shared" ref="M32:Q32" si="30">M14/M$18*100</f>
        <v>7.2418165587819772</v>
      </c>
      <c r="N32" s="18">
        <f t="shared" si="30"/>
        <v>6.9316693558473323</v>
      </c>
      <c r="O32" s="18">
        <f t="shared" si="30"/>
        <v>7.2936006467641841</v>
      </c>
      <c r="P32" s="18">
        <f t="shared" si="30"/>
        <v>7.5332098028520571</v>
      </c>
      <c r="Q32" s="18">
        <f t="shared" si="30"/>
        <v>7.8036464916328958</v>
      </c>
      <c r="S32" s="40">
        <f t="shared" si="15"/>
        <v>13.884034828824934</v>
      </c>
      <c r="T32" s="40">
        <f t="shared" si="16"/>
        <v>36.629776666879735</v>
      </c>
      <c r="U32" s="40">
        <f t="shared" si="17"/>
        <v>50.513811495704672</v>
      </c>
      <c r="W32" t="str">
        <f>$A$14</f>
        <v>Sales and customer service occupations</v>
      </c>
      <c r="X32" s="18">
        <f t="shared" ref="X32:AB32" si="31">X14/X$18*100</f>
        <v>14.543933073888226</v>
      </c>
      <c r="Y32" s="18">
        <f t="shared" si="31"/>
        <v>13.635941588027098</v>
      </c>
      <c r="Z32" s="18">
        <f t="shared" si="31"/>
        <v>13.16797739432489</v>
      </c>
      <c r="AA32" s="18">
        <f t="shared" si="31"/>
        <v>12.932709164116496</v>
      </c>
      <c r="AB32" s="18">
        <f t="shared" si="31"/>
        <v>12.309367991819755</v>
      </c>
      <c r="AD32" s="40">
        <f t="shared" si="19"/>
        <v>2.8659274008026774</v>
      </c>
      <c r="AE32" s="40">
        <f t="shared" si="20"/>
        <v>58.953141850228462</v>
      </c>
      <c r="AF32" s="40">
        <f t="shared" si="21"/>
        <v>61.819069251031131</v>
      </c>
    </row>
    <row r="33" spans="1:32" x14ac:dyDescent="0.2">
      <c r="A33" t="str">
        <f>$A$15</f>
        <v>Process, plant and machine operatives</v>
      </c>
      <c r="B33" s="18">
        <f t="shared" si="8"/>
        <v>6.05029129419614</v>
      </c>
      <c r="C33" s="18">
        <f t="shared" si="8"/>
        <v>6.2332144495353132</v>
      </c>
      <c r="D33" s="18">
        <f t="shared" si="8"/>
        <v>5.5251758615747999</v>
      </c>
      <c r="E33" s="18">
        <f t="shared" si="8"/>
        <v>5.4283031713514838</v>
      </c>
      <c r="F33" s="18">
        <f t="shared" si="8"/>
        <v>4.8606578956482371</v>
      </c>
      <c r="G33" s="11"/>
      <c r="H33" s="40">
        <f t="shared" si="11"/>
        <v>-4.7177898242811764</v>
      </c>
      <c r="I33" s="40">
        <f t="shared" si="12"/>
        <v>45.209378788396933</v>
      </c>
      <c r="J33" s="40">
        <f t="shared" si="13"/>
        <v>40.491588964115756</v>
      </c>
      <c r="L33" t="str">
        <f>$A$15</f>
        <v>Process, plant and machine operatives</v>
      </c>
      <c r="M33" s="18">
        <f t="shared" ref="M33:Q33" si="32">M15/M$18*100</f>
        <v>10.986848445395923</v>
      </c>
      <c r="N33" s="18">
        <f t="shared" si="32"/>
        <v>11.19559045197521</v>
      </c>
      <c r="O33" s="18">
        <f t="shared" si="32"/>
        <v>10.362180654010658</v>
      </c>
      <c r="P33" s="18">
        <f t="shared" si="32"/>
        <v>10.078539220150823</v>
      </c>
      <c r="Q33" s="18">
        <f t="shared" si="32"/>
        <v>9.0821846388876626</v>
      </c>
      <c r="R33" s="11"/>
      <c r="S33" s="40">
        <f t="shared" si="15"/>
        <v>-6.7075699434915927</v>
      </c>
      <c r="T33" s="40">
        <f t="shared" si="16"/>
        <v>43.734780970427856</v>
      </c>
      <c r="U33" s="40">
        <f t="shared" si="17"/>
        <v>37.027211026936264</v>
      </c>
      <c r="W33" t="str">
        <f>$A$15</f>
        <v>Process, plant and machine operatives</v>
      </c>
      <c r="X33" s="18">
        <f t="shared" ref="X33:AB33" si="33">X15/X$18*100</f>
        <v>1.3146851105786161</v>
      </c>
      <c r="Y33" s="18">
        <f t="shared" si="33"/>
        <v>1.2793888538194385</v>
      </c>
      <c r="Z33" s="18">
        <f t="shared" si="33"/>
        <v>1.039032823416123</v>
      </c>
      <c r="AA33" s="18">
        <f t="shared" si="33"/>
        <v>1.1689840701586027</v>
      </c>
      <c r="AB33" s="18">
        <f t="shared" si="33"/>
        <v>1.0734554654708375</v>
      </c>
      <c r="AC33" s="11"/>
      <c r="AD33" s="40">
        <f t="shared" si="19"/>
        <v>13.686691326021135</v>
      </c>
      <c r="AE33" s="40">
        <f t="shared" si="20"/>
        <v>58.848678670365409</v>
      </c>
      <c r="AF33" s="40">
        <f t="shared" si="21"/>
        <v>72.535369996386549</v>
      </c>
    </row>
    <row r="34" spans="1:32" x14ac:dyDescent="0.2">
      <c r="A34" t="str">
        <f>$A$16</f>
        <v>Elementary occupations</v>
      </c>
      <c r="B34" s="18">
        <f t="shared" si="8"/>
        <v>12.797755291641286</v>
      </c>
      <c r="C34" s="18">
        <f t="shared" si="8"/>
        <v>12.588801440127906</v>
      </c>
      <c r="D34" s="18">
        <f t="shared" si="8"/>
        <v>11.728737745162828</v>
      </c>
      <c r="E34" s="18">
        <f t="shared" si="8"/>
        <v>11.432402192309519</v>
      </c>
      <c r="F34" s="18">
        <f t="shared" si="8"/>
        <v>11.180323937923193</v>
      </c>
      <c r="G34" s="11"/>
      <c r="H34" s="40">
        <f t="shared" si="11"/>
        <v>3.2442762580323108</v>
      </c>
      <c r="I34" s="40">
        <f t="shared" si="12"/>
        <v>48.498066295763884</v>
      </c>
      <c r="J34" s="40">
        <f t="shared" si="13"/>
        <v>51.742342553796192</v>
      </c>
      <c r="L34" t="str">
        <f>$A$16</f>
        <v>Elementary occupations</v>
      </c>
      <c r="M34" s="18">
        <f t="shared" ref="M34:Q34" si="34">M16/M$18*100</f>
        <v>13.223637017750336</v>
      </c>
      <c r="N34" s="18">
        <f t="shared" si="34"/>
        <v>13.516583289075946</v>
      </c>
      <c r="O34" s="18">
        <f t="shared" si="34"/>
        <v>12.934332045660069</v>
      </c>
      <c r="P34" s="18">
        <f t="shared" si="34"/>
        <v>13.127639350365502</v>
      </c>
      <c r="Q34" s="18">
        <f t="shared" si="34"/>
        <v>12.446190206190916</v>
      </c>
      <c r="R34" s="11"/>
      <c r="S34" s="40">
        <f t="shared" si="15"/>
        <v>2.4235126979518018</v>
      </c>
      <c r="T34" s="40">
        <f t="shared" si="16"/>
        <v>38.938873860723206</v>
      </c>
      <c r="U34" s="40">
        <f t="shared" si="17"/>
        <v>41.362386558675006</v>
      </c>
      <c r="W34" t="str">
        <f>$A$16</f>
        <v>Elementary occupations</v>
      </c>
      <c r="X34" s="18">
        <f t="shared" ref="X34:AB34" si="35">X16/X$18*100</f>
        <v>12.389209806624152</v>
      </c>
      <c r="Y34" s="18">
        <f t="shared" si="35"/>
        <v>11.662618202844039</v>
      </c>
      <c r="Z34" s="18">
        <f t="shared" si="35"/>
        <v>10.610593622899952</v>
      </c>
      <c r="AA34" s="18">
        <f t="shared" si="35"/>
        <v>9.8796732700381362</v>
      </c>
      <c r="AB34" s="18">
        <f t="shared" si="35"/>
        <v>10.044694081937884</v>
      </c>
      <c r="AC34" s="11"/>
      <c r="AD34" s="40">
        <f t="shared" si="19"/>
        <v>4.1722143216828718</v>
      </c>
      <c r="AE34" s="40">
        <f t="shared" si="20"/>
        <v>59.305488737088552</v>
      </c>
      <c r="AF34" s="40">
        <f t="shared" si="21"/>
        <v>63.477703058771418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8.3085827068207223</v>
      </c>
      <c r="I36" s="43">
        <f t="shared" si="12"/>
        <v>51.373909957015996</v>
      </c>
      <c r="J36" s="43">
        <f t="shared" si="13"/>
        <v>59.682492663836719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6.4405814607609093</v>
      </c>
      <c r="T36" s="43">
        <f t="shared" ref="T36" si="37">IF(O18&gt;0,(T18/O18)*100,0)</f>
        <v>40.977938037305897</v>
      </c>
      <c r="U36" s="43">
        <f t="shared" ref="U36" si="38">IF(O18&gt;0,(U18/O18)*100,0)</f>
        <v>47.4185194980668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10.041084770574567</v>
      </c>
      <c r="AE36" s="43">
        <f t="shared" ref="AE36" si="40">IF(Z18&gt;0,(AE18/Z18)*100,0)</f>
        <v>61.015789395595988</v>
      </c>
      <c r="AF36" s="43">
        <f t="shared" ref="AF36" si="41">IF(Z18&gt;0,(AF18/Z18)*100,0)</f>
        <v>71.056874166170545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North of Tyne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North of Tyne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North of Tyne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4.1357346113680915</v>
      </c>
      <c r="C46" s="18">
        <f t="shared" si="42"/>
        <v>-1.2140806365414591</v>
      </c>
      <c r="D46" s="18">
        <f t="shared" si="42"/>
        <v>-0.9715367540037434</v>
      </c>
      <c r="E46" s="18">
        <f t="shared" si="42"/>
        <v>1.3383484335296902</v>
      </c>
      <c r="F46" s="18">
        <f>IF(F$6-D$6 &lt;&gt; 0,(EXP(LN(F8/D8)/(F$6-D$6))-1)*100,0)</f>
        <v>0.56246136246624889</v>
      </c>
      <c r="H46" s="18">
        <f>IF($F$6-$D$6 &lt;&gt; 0,(EXP(LN(1+(H26/100))/($F$6-$D$6))-1)*100,0)</f>
        <v>0.56246136246624889</v>
      </c>
      <c r="I46" s="18">
        <f>IF($F$6-$D$6 &lt;&gt; 0,(EXP(LN(1+(I26/100))/($F$6-$D$6))-1)*100,0)</f>
        <v>2.9243759113236845</v>
      </c>
      <c r="J46" s="18">
        <f>IF($F$6-$D$6 &lt;&gt; 0,(EXP(LN(1+(J26/100))/($F$6-$D$6))-1)*100,0)</f>
        <v>3.3052075143168436</v>
      </c>
      <c r="L46" t="str">
        <f>$A$8</f>
        <v>Managers, directors and senior officials</v>
      </c>
      <c r="M46" s="18">
        <f t="shared" ref="M46:M54" si="43">IF(N$6-M$6 &lt;&gt; 0,(EXP(LN(N8/M8)/(N$6-M$6))-1)*100,0)</f>
        <v>3.9080917847311269</v>
      </c>
      <c r="N46" s="18">
        <f t="shared" ref="N46:N54" si="44">IF(O$6-N$6 &lt;&gt; 0,(EXP(LN(O8/N8)/(O$6-N$6))-1)*100,0)</f>
        <v>-6.2007613753046638</v>
      </c>
      <c r="O46" s="18">
        <f t="shared" ref="O46:O54" si="45">IF(P$6-O$6 &lt;&gt; 0,(EXP(LN(P8/O8)/(P$6-O$6))-1)*100,0)</f>
        <v>-0.97651924460141482</v>
      </c>
      <c r="P46" s="18">
        <f t="shared" ref="P46:P54" si="46">IF(Q$6-P$6 &lt;&gt; 0,(EXP(LN(Q8/P8)/(Q$6-P$6))-1)*100,0)</f>
        <v>1.170289710485628</v>
      </c>
      <c r="Q46" s="18">
        <f>IF(Q$6-O$6 &lt;&gt; 0,(EXP(LN(Q8/O8)/(Q$6-O$6))-1)*100,0)</f>
        <v>0.44956455707458876</v>
      </c>
      <c r="S46" s="18">
        <f>IF($F$6-$D$6 &lt;&gt; 0,(EXP(LN(1+(S26/100))/($F$6-$D$6))-1)*100,0)</f>
        <v>0.44956455707458876</v>
      </c>
      <c r="T46" s="18">
        <f>IF($F$6-$D$6 &lt;&gt; 0,(EXP(LN(1+(T26/100))/($F$6-$D$6))-1)*100,0)</f>
        <v>2.6641125506102981</v>
      </c>
      <c r="U46" s="18">
        <f>IF($F$6-$D$6 &lt;&gt; 0,(EXP(LN(1+(U26/100))/($F$6-$D$6))-1)*100,0)</f>
        <v>2.9783940051961499</v>
      </c>
      <c r="W46" t="str">
        <f>$A$8</f>
        <v>Managers, directors and senior officials</v>
      </c>
      <c r="X46" s="18">
        <f t="shared" ref="X46:X54" si="47">IF(Y$6-X$6 &lt;&gt; 0,(EXP(LN(Y8/X8)/(Y$6-X$6))-1)*100,0)</f>
        <v>4.5327848408686089</v>
      </c>
      <c r="Y46" s="18">
        <f t="shared" ref="Y46:Y54" si="48">IF(Z$6-Y$6 &lt;&gt; 0,(EXP(LN(Z8/Y8)/(Z$6-Y$6))-1)*100,0)</f>
        <v>7.3542812196355278</v>
      </c>
      <c r="Z46" s="18">
        <f t="shared" ref="Z46:Z54" si="49">IF(AA$6-Z$6 &lt;&gt; 0,(EXP(LN(AA8/Z8)/(AA$6-Z$6))-1)*100,0)</f>
        <v>-0.96405844558296039</v>
      </c>
      <c r="AA46" s="18">
        <f t="shared" ref="AA46:AA54" si="50">IF(AB$6-AA$6 &lt;&gt; 0,(EXP(LN(AB8/AA8)/(AB$6-AA$6))-1)*100,0)</f>
        <v>1.5858834371309971</v>
      </c>
      <c r="AB46" s="18">
        <f>IF(AB$6-Z$6 &lt;&gt; 0,(EXP(LN(AB8/Z8)/(AB$6-Z$6))-1)*100,0)</f>
        <v>0.7286900577072597</v>
      </c>
      <c r="AD46" s="18">
        <f>IF($F$6-$D$6 &lt;&gt; 0,(EXP(LN(1+(AD26/100))/($F$6-$D$6))-1)*100,0)</f>
        <v>0.7286900577072597</v>
      </c>
      <c r="AE46" s="18">
        <f>IF($F$6-$D$6 &lt;&gt; 0,(EXP(LN(1+(AE26/100))/($F$6-$D$6))-1)*100,0)</f>
        <v>3.2985912789706973</v>
      </c>
      <c r="AF46" s="18">
        <f>IF($F$6-$D$6 &lt;&gt; 0,(EXP(LN(1+(AF26/100))/($F$6-$D$6))-1)*100,0)</f>
        <v>3.7701931645464093</v>
      </c>
    </row>
    <row r="47" spans="1:32" x14ac:dyDescent="0.2">
      <c r="A47" t="str">
        <f>$A$9</f>
        <v>Professional occupations</v>
      </c>
      <c r="B47" s="18">
        <f t="shared" si="42"/>
        <v>1.5620417548644516</v>
      </c>
      <c r="C47" s="18">
        <f t="shared" si="42"/>
        <v>7.2169638275813242</v>
      </c>
      <c r="D47" s="18">
        <f t="shared" si="42"/>
        <v>1.3763031748878829</v>
      </c>
      <c r="E47" s="18">
        <f t="shared" si="42"/>
        <v>1.1292442747802056</v>
      </c>
      <c r="F47" s="18">
        <f>IF(F$6-D$6 &lt;&gt; 0,(EXP(LN(F9/D9)/(F$6-D$6))-1)*100,0)</f>
        <v>1.2115302695456576</v>
      </c>
      <c r="H47" s="18">
        <f t="shared" ref="H47:J56" si="51">IF($F$6-$D$6 &lt;&gt; 0,(EXP(LN(1+(H27/100))/($F$6-$D$6))-1)*100,0)</f>
        <v>1.2115302695456576</v>
      </c>
      <c r="I47" s="18">
        <f t="shared" si="51"/>
        <v>2.8764336581658778</v>
      </c>
      <c r="J47" s="18">
        <f t="shared" si="51"/>
        <v>3.7143158466472315</v>
      </c>
      <c r="L47" t="str">
        <f>$A$9</f>
        <v>Professional occupations</v>
      </c>
      <c r="M47" s="18">
        <f t="shared" si="43"/>
        <v>0.87292501238755982</v>
      </c>
      <c r="N47" s="18">
        <f t="shared" si="44"/>
        <v>3.5384455103905532</v>
      </c>
      <c r="O47" s="18">
        <f t="shared" si="45"/>
        <v>1.8866377715215155</v>
      </c>
      <c r="P47" s="18">
        <f t="shared" si="46"/>
        <v>0.97575017402633524</v>
      </c>
      <c r="Q47" s="18">
        <f>IF(Q$6-O$6 &lt;&gt; 0,(EXP(LN(Q9/O9)/(Q$6-O$6))-1)*100,0)</f>
        <v>1.2784709231016933</v>
      </c>
      <c r="S47" s="18">
        <f t="shared" ref="S47:U47" si="52">IF($F$6-$D$6 &lt;&gt; 0,(EXP(LN(1+(S27/100))/($F$6-$D$6))-1)*100,0)</f>
        <v>1.2784709231016933</v>
      </c>
      <c r="T47" s="18">
        <f t="shared" si="52"/>
        <v>2.390558200617221</v>
      </c>
      <c r="U47" s="18">
        <f t="shared" si="52"/>
        <v>3.3327502330507741</v>
      </c>
      <c r="W47" t="str">
        <f>$A$9</f>
        <v>Professional occupations</v>
      </c>
      <c r="X47" s="18">
        <f t="shared" si="47"/>
        <v>2.1846321178094374</v>
      </c>
      <c r="Y47" s="18">
        <f t="shared" si="48"/>
        <v>10.434716376036768</v>
      </c>
      <c r="Z47" s="18">
        <f t="shared" si="49"/>
        <v>0.94996313574260416</v>
      </c>
      <c r="AA47" s="18">
        <f t="shared" si="50"/>
        <v>1.2594233857267545</v>
      </c>
      <c r="AB47" s="18">
        <f>IF(AB$6-Z$6 &lt;&gt; 0,(EXP(LN(AB9/Z9)/(AB$6-Z$6))-1)*100,0)</f>
        <v>1.1561647074512571</v>
      </c>
      <c r="AD47" s="18">
        <f t="shared" ref="AD47:AF47" si="53">IF($F$6-$D$6 &lt;&gt; 0,(EXP(LN(1+(AD27/100))/($F$6-$D$6))-1)*100,0)</f>
        <v>1.1561647074512571</v>
      </c>
      <c r="AE47" s="18">
        <f t="shared" si="53"/>
        <v>3.2522370854313642</v>
      </c>
      <c r="AF47" s="18">
        <f t="shared" si="53"/>
        <v>4.0132069433809869</v>
      </c>
    </row>
    <row r="48" spans="1:32" x14ac:dyDescent="0.2">
      <c r="A48" t="str">
        <f>$A$10</f>
        <v>Associate professional occupations</v>
      </c>
      <c r="B48" s="18">
        <f t="shared" si="42"/>
        <v>1.1780167459515045</v>
      </c>
      <c r="C48" s="18">
        <f t="shared" si="42"/>
        <v>4.8680049648442525</v>
      </c>
      <c r="D48" s="18">
        <f t="shared" si="42"/>
        <v>1.6404330105987963</v>
      </c>
      <c r="E48" s="18">
        <f t="shared" si="42"/>
        <v>1.1295109626176414</v>
      </c>
      <c r="F48" s="18">
        <f t="shared" ref="F48:F56" si="54">IF(F$6-D$6 &lt;&gt; 0,(EXP(LN(F10/D10)/(F$6-D$6))-1)*100,0)</f>
        <v>1.299532307815876</v>
      </c>
      <c r="H48" s="18">
        <f t="shared" si="51"/>
        <v>1.299532307815876</v>
      </c>
      <c r="I48" s="18">
        <f t="shared" si="51"/>
        <v>2.9577858252048506</v>
      </c>
      <c r="J48" s="18">
        <f t="shared" si="51"/>
        <v>3.8490018403491089</v>
      </c>
      <c r="L48" t="str">
        <f>$A$10</f>
        <v>Associate professional occupations</v>
      </c>
      <c r="M48" s="18">
        <f t="shared" si="43"/>
        <v>1.6465842897769756</v>
      </c>
      <c r="N48" s="18">
        <f t="shared" si="44"/>
        <v>1.3836155566128827</v>
      </c>
      <c r="O48" s="18">
        <f t="shared" si="45"/>
        <v>-0.9192233978383979</v>
      </c>
      <c r="P48" s="18">
        <f>IF(Q$6-P$6 &lt;&gt; 0,(EXP(LN(Q10/P10)/(Q$6-P$6))-1)*100,0)</f>
        <v>0.454657530188185</v>
      </c>
      <c r="Q48" s="18">
        <f t="shared" ref="Q48:Q54" si="55">IF(Q$6-O$6 &lt;&gt; 0,(EXP(LN(Q10/O10)/(Q$6-O$6))-1)*100,0)</f>
        <v>-5.4065726867946751E-3</v>
      </c>
      <c r="S48" s="18">
        <f t="shared" ref="S48:U48" si="56">IF($F$6-$D$6 &lt;&gt; 0,(EXP(LN(1+(S28/100))/($F$6-$D$6))-1)*100,0)</f>
        <v>-5.4065726867946751E-3</v>
      </c>
      <c r="T48" s="18">
        <f t="shared" si="56"/>
        <v>2.1116834479169899</v>
      </c>
      <c r="U48" s="18">
        <f t="shared" si="56"/>
        <v>2.1076486507836334</v>
      </c>
      <c r="W48" t="str">
        <f>$A$10</f>
        <v>Associate professional occupations</v>
      </c>
      <c r="X48" s="18">
        <f t="shared" si="47"/>
        <v>0.68951833124246686</v>
      </c>
      <c r="Y48" s="18">
        <f t="shared" si="48"/>
        <v>8.5875474072650615</v>
      </c>
      <c r="Z48" s="18">
        <f t="shared" si="49"/>
        <v>3.9581260512404848</v>
      </c>
      <c r="AA48" s="18">
        <f t="shared" si="50"/>
        <v>1.6314941624341772</v>
      </c>
      <c r="AB48" s="18">
        <f t="shared" ref="AB48:AB54" si="57">IF(AB$6-Z$6 &lt;&gt; 0,(EXP(LN(AB10/Z10)/(AB$6-Z$6))-1)*100,0)</f>
        <v>2.4011941333277553</v>
      </c>
      <c r="AD48" s="18">
        <f t="shared" ref="AD48:AF48" si="58">IF($F$6-$D$6 &lt;&gt; 0,(EXP(LN(1+(AD28/100))/($F$6-$D$6))-1)*100,0)</f>
        <v>2.4011941333277553</v>
      </c>
      <c r="AE48" s="18">
        <f t="shared" si="58"/>
        <v>3.7140893369722372</v>
      </c>
      <c r="AF48" s="18">
        <f t="shared" si="58"/>
        <v>5.2537819351585524</v>
      </c>
    </row>
    <row r="49" spans="1:32" x14ac:dyDescent="0.2">
      <c r="A49" t="str">
        <f>$A$11</f>
        <v>Administrative and secretarial occupations</v>
      </c>
      <c r="B49" s="18">
        <f t="shared" si="42"/>
        <v>-2.1297132988842837</v>
      </c>
      <c r="C49" s="18">
        <f t="shared" si="42"/>
        <v>3.8066693452400546</v>
      </c>
      <c r="D49" s="18">
        <f t="shared" si="42"/>
        <v>0.57090339977046156</v>
      </c>
      <c r="E49" s="18">
        <f t="shared" si="42"/>
        <v>-0.34126016337907572</v>
      </c>
      <c r="F49" s="18">
        <f t="shared" si="54"/>
        <v>-3.8128611092425047E-2</v>
      </c>
      <c r="H49" s="18">
        <f t="shared" si="51"/>
        <v>-3.8128611092425047E-2</v>
      </c>
      <c r="I49" s="18">
        <f t="shared" si="51"/>
        <v>2.8263383236119655</v>
      </c>
      <c r="J49" s="18">
        <f t="shared" si="51"/>
        <v>2.8005517730540053</v>
      </c>
      <c r="L49" t="str">
        <f>$A$11</f>
        <v>Administrative and secretarial occupations</v>
      </c>
      <c r="M49" s="18">
        <f t="shared" si="43"/>
        <v>-2.5927653037154053</v>
      </c>
      <c r="N49" s="18">
        <f t="shared" si="44"/>
        <v>17.728027962012028</v>
      </c>
      <c r="O49" s="18">
        <f t="shared" si="45"/>
        <v>1.6068220052374071</v>
      </c>
      <c r="P49" s="18">
        <f t="shared" si="46"/>
        <v>1.2488840945759527</v>
      </c>
      <c r="Q49" s="18">
        <f t="shared" si="55"/>
        <v>1.3680564078198731</v>
      </c>
      <c r="S49" s="18">
        <f t="shared" ref="S49:U49" si="59">IF($F$6-$D$6 &lt;&gt; 0,(EXP(LN(1+(S29/100))/($F$6-$D$6))-1)*100,0)</f>
        <v>1.3680564078198731</v>
      </c>
      <c r="T49" s="18">
        <f t="shared" si="59"/>
        <v>2.368049322331589</v>
      </c>
      <c r="U49" s="18">
        <f t="shared" si="59"/>
        <v>3.3808750198863091</v>
      </c>
      <c r="W49" t="str">
        <f>$A$11</f>
        <v>Administrative and secretarial occupations</v>
      </c>
      <c r="X49" s="18">
        <f t="shared" si="47"/>
        <v>-1.9676572141190118</v>
      </c>
      <c r="Y49" s="18">
        <f t="shared" si="48"/>
        <v>-0.9880855847376413</v>
      </c>
      <c r="Z49" s="18">
        <f t="shared" si="49"/>
        <v>0.13406352911813357</v>
      </c>
      <c r="AA49" s="18">
        <f t="shared" si="50"/>
        <v>-1.1211772335599779</v>
      </c>
      <c r="AB49" s="18">
        <f t="shared" si="57"/>
        <v>-0.70452181397542279</v>
      </c>
      <c r="AD49" s="18">
        <f t="shared" ref="AD49:AF49" si="60">IF($F$6-$D$6 &lt;&gt; 0,(EXP(LN(1+(AD29/100))/($F$6-$D$6))-1)*100,0)</f>
        <v>-0.70452181397542279</v>
      </c>
      <c r="AE49" s="18">
        <f t="shared" si="60"/>
        <v>3.006058469603401</v>
      </c>
      <c r="AF49" s="18">
        <f t="shared" si="60"/>
        <v>2.5490086518859201</v>
      </c>
    </row>
    <row r="50" spans="1:32" x14ac:dyDescent="0.2">
      <c r="A50" t="str">
        <f>$A$12</f>
        <v>Skilled trades occupations</v>
      </c>
      <c r="B50" s="18">
        <f t="shared" si="42"/>
        <v>-0.52563913384389149</v>
      </c>
      <c r="C50" s="18">
        <f t="shared" si="42"/>
        <v>-13.133130332779642</v>
      </c>
      <c r="D50" s="18">
        <f t="shared" si="42"/>
        <v>-0.36765557805613636</v>
      </c>
      <c r="E50" s="18">
        <f t="shared" si="42"/>
        <v>-0.46902515004483281</v>
      </c>
      <c r="F50" s="18">
        <f t="shared" si="54"/>
        <v>-0.43524675757706799</v>
      </c>
      <c r="H50" s="18">
        <f t="shared" si="51"/>
        <v>-0.43524675757706799</v>
      </c>
      <c r="I50" s="18">
        <f t="shared" si="51"/>
        <v>2.3330342269540338</v>
      </c>
      <c r="J50" s="18">
        <f t="shared" si="51"/>
        <v>2.0207253413293103</v>
      </c>
      <c r="L50" t="str">
        <f>$A$12</f>
        <v>Skilled trades occupations</v>
      </c>
      <c r="M50" s="18">
        <f t="shared" si="43"/>
        <v>-0.41446647904217482</v>
      </c>
      <c r="N50" s="18">
        <f t="shared" si="44"/>
        <v>-17.004567084421318</v>
      </c>
      <c r="O50" s="18">
        <f t="shared" si="45"/>
        <v>-0.59446529759095146</v>
      </c>
      <c r="P50" s="18">
        <f t="shared" si="46"/>
        <v>-0.70722599510877338</v>
      </c>
      <c r="Q50" s="18">
        <f t="shared" si="55"/>
        <v>-0.6696533153427997</v>
      </c>
      <c r="S50" s="18">
        <f t="shared" ref="S50:U50" si="61">IF($F$6-$D$6 &lt;&gt; 0,(EXP(LN(1+(S30/100))/($F$6-$D$6))-1)*100,0)</f>
        <v>-0.6696533153427997</v>
      </c>
      <c r="T50" s="18">
        <f t="shared" si="61"/>
        <v>2.131608544499497</v>
      </c>
      <c r="U50" s="18">
        <f t="shared" si="61"/>
        <v>1.6396261822367419</v>
      </c>
      <c r="W50" t="str">
        <f>$A$12</f>
        <v>Skilled trades occupations</v>
      </c>
      <c r="X50" s="18">
        <f t="shared" si="47"/>
        <v>-1.4088056144666905</v>
      </c>
      <c r="Y50" s="18">
        <f t="shared" si="48"/>
        <v>18.40481049431455</v>
      </c>
      <c r="Z50" s="18">
        <f t="shared" si="49"/>
        <v>0.88944865744462476</v>
      </c>
      <c r="AA50" s="18">
        <f t="shared" si="50"/>
        <v>0.71504639599369035</v>
      </c>
      <c r="AB50" s="18">
        <f t="shared" si="57"/>
        <v>0.77314695960670754</v>
      </c>
      <c r="AD50" s="18">
        <f t="shared" ref="AD50:AF50" si="62">IF($F$6-$D$6 &lt;&gt; 0,(EXP(LN(1+(AD30/100))/($F$6-$D$6))-1)*100,0)</f>
        <v>0.77314695960670754</v>
      </c>
      <c r="AE50" s="18">
        <f t="shared" si="62"/>
        <v>3.3878691571209707</v>
      </c>
      <c r="AF50" s="18">
        <f t="shared" si="62"/>
        <v>3.8830057749764002</v>
      </c>
    </row>
    <row r="51" spans="1:32" x14ac:dyDescent="0.2">
      <c r="A51" t="str">
        <f>$A$13</f>
        <v>Caring, leisure and other service occupations</v>
      </c>
      <c r="B51" s="18">
        <f t="shared" si="42"/>
        <v>-0.37027174108618111</v>
      </c>
      <c r="C51" s="18">
        <f t="shared" si="42"/>
        <v>1.2982818487732528</v>
      </c>
      <c r="D51" s="18">
        <f t="shared" si="42"/>
        <v>2.6059780508846941E-3</v>
      </c>
      <c r="E51" s="18">
        <f t="shared" si="42"/>
        <v>0.41788599589551723</v>
      </c>
      <c r="F51" s="18">
        <f t="shared" si="54"/>
        <v>0.27926806163427464</v>
      </c>
      <c r="H51" s="18">
        <f t="shared" si="51"/>
        <v>0.27926806163427464</v>
      </c>
      <c r="I51" s="18">
        <f t="shared" si="51"/>
        <v>3.0117206385130491</v>
      </c>
      <c r="J51" s="18">
        <f t="shared" si="51"/>
        <v>3.197343570370581</v>
      </c>
      <c r="L51" t="str">
        <f>$A$13</f>
        <v>Caring, leisure and other service occupations</v>
      </c>
      <c r="M51" s="18">
        <f t="shared" si="43"/>
        <v>0.72245917501614354</v>
      </c>
      <c r="N51" s="18">
        <f t="shared" si="44"/>
        <v>0.32877316278019375</v>
      </c>
      <c r="O51" s="18">
        <f t="shared" si="45"/>
        <v>0.90593639793059566</v>
      </c>
      <c r="P51" s="18">
        <f t="shared" si="46"/>
        <v>1.1306143136159186</v>
      </c>
      <c r="Q51" s="18">
        <f t="shared" si="55"/>
        <v>1.0556661444866</v>
      </c>
      <c r="S51" s="18">
        <f t="shared" ref="S51:U51" si="63">IF($F$6-$D$6 &lt;&gt; 0,(EXP(LN(1+(S31/100))/($F$6-$D$6))-1)*100,0)</f>
        <v>1.0556661444866</v>
      </c>
      <c r="T51" s="18">
        <f t="shared" si="63"/>
        <v>2.5749790020823893</v>
      </c>
      <c r="U51" s="18">
        <f t="shared" si="63"/>
        <v>3.3313992870474651</v>
      </c>
      <c r="W51" t="str">
        <f>$A$13</f>
        <v>Caring, leisure and other service occupations</v>
      </c>
      <c r="X51" s="18">
        <f t="shared" si="47"/>
        <v>-0.60476520200701822</v>
      </c>
      <c r="Y51" s="18">
        <f t="shared" si="48"/>
        <v>1.5133322772368674</v>
      </c>
      <c r="Z51" s="18">
        <f t="shared" si="49"/>
        <v>-0.19985535325163228</v>
      </c>
      <c r="AA51" s="18">
        <f t="shared" si="50"/>
        <v>0.2460969754723763</v>
      </c>
      <c r="AB51" s="18">
        <f t="shared" si="57"/>
        <v>9.7225224771424479E-2</v>
      </c>
      <c r="AD51" s="18">
        <f t="shared" ref="AD51:AF51" si="64">IF($F$6-$D$6 &lt;&gt; 0,(EXP(LN(1+(AD31/100))/($F$6-$D$6))-1)*100,0)</f>
        <v>9.7225224771424479E-2</v>
      </c>
      <c r="AE51" s="18">
        <f t="shared" si="64"/>
        <v>3.1040934655560459</v>
      </c>
      <c r="AF51" s="18">
        <f t="shared" si="64"/>
        <v>3.167626570908233</v>
      </c>
    </row>
    <row r="52" spans="1:32" x14ac:dyDescent="0.2">
      <c r="A52" t="str">
        <f>$A$14</f>
        <v>Sales and customer service occupations</v>
      </c>
      <c r="B52" s="18">
        <f t="shared" si="42"/>
        <v>-1.2376309706883526</v>
      </c>
      <c r="C52" s="18">
        <f t="shared" si="42"/>
        <v>7.5441587560276524E-2</v>
      </c>
      <c r="D52" s="18">
        <f t="shared" si="42"/>
        <v>0.55312252825046038</v>
      </c>
      <c r="E52" s="18">
        <f t="shared" si="42"/>
        <v>0.36448139175491168</v>
      </c>
      <c r="F52" s="18">
        <f t="shared" si="54"/>
        <v>0.42732241584246822</v>
      </c>
      <c r="H52" s="18">
        <f t="shared" si="51"/>
        <v>0.42732241584246822</v>
      </c>
      <c r="I52" s="18">
        <f t="shared" si="51"/>
        <v>2.8025845493230062</v>
      </c>
      <c r="J52" s="18">
        <f t="shared" si="51"/>
        <v>3.0957058854604425</v>
      </c>
      <c r="L52" t="str">
        <f>$A$14</f>
        <v>Sales and customer service occupations</v>
      </c>
      <c r="M52" s="18">
        <f t="shared" si="43"/>
        <v>-0.23113265026164509</v>
      </c>
      <c r="N52" s="18">
        <f t="shared" si="44"/>
        <v>0.88963135631741075</v>
      </c>
      <c r="O52" s="18">
        <f t="shared" si="45"/>
        <v>1.0539292315694837</v>
      </c>
      <c r="P52" s="18">
        <f t="shared" si="46"/>
        <v>0.77891589507892434</v>
      </c>
      <c r="Q52" s="18">
        <f t="shared" si="55"/>
        <v>0.87050374701234112</v>
      </c>
      <c r="S52" s="18">
        <f t="shared" ref="S52:U52" si="65">IF($F$6-$D$6 &lt;&gt; 0,(EXP(LN(1+(S32/100))/($F$6-$D$6))-1)*100,0)</f>
        <v>0.87050374701234112</v>
      </c>
      <c r="T52" s="18">
        <f t="shared" si="65"/>
        <v>2.1024955861957517</v>
      </c>
      <c r="U52" s="18">
        <f t="shared" si="65"/>
        <v>2.7633902516530195</v>
      </c>
      <c r="W52" t="str">
        <f>$A$14</f>
        <v>Sales and customer service occupations</v>
      </c>
      <c r="X52" s="18">
        <f t="shared" si="47"/>
        <v>-1.7294538926392988</v>
      </c>
      <c r="Y52" s="18">
        <f t="shared" si="48"/>
        <v>-0.3377289942801398</v>
      </c>
      <c r="Z52" s="18">
        <f t="shared" si="49"/>
        <v>0.29192328681826307</v>
      </c>
      <c r="AA52" s="18">
        <f t="shared" si="50"/>
        <v>0.13690740968379522</v>
      </c>
      <c r="AB52" s="18">
        <f t="shared" si="57"/>
        <v>0.18855272822677627</v>
      </c>
      <c r="AD52" s="18">
        <f t="shared" ref="AD52:AF52" si="66">IF($F$6-$D$6 &lt;&gt; 0,(EXP(LN(1+(AD32/100))/($F$6-$D$6))-1)*100,0)</f>
        <v>0.18855272822677627</v>
      </c>
      <c r="AE52" s="18">
        <f t="shared" si="66"/>
        <v>3.1378184603366277</v>
      </c>
      <c r="AF52" s="18">
        <f t="shared" si="66"/>
        <v>3.26075907853971</v>
      </c>
    </row>
    <row r="53" spans="1:32" x14ac:dyDescent="0.2">
      <c r="A53" t="str">
        <f>$A$15</f>
        <v>Process, plant and machine operatives</v>
      </c>
      <c r="B53" s="18">
        <f t="shared" si="42"/>
        <v>1.1103365858572634</v>
      </c>
      <c r="C53" s="18">
        <f t="shared" si="42"/>
        <v>-11.760863493773178</v>
      </c>
      <c r="D53" s="18">
        <f t="shared" si="42"/>
        <v>0.17848595742011586</v>
      </c>
      <c r="E53" s="18">
        <f t="shared" si="42"/>
        <v>-0.57079879390944388</v>
      </c>
      <c r="F53" s="18">
        <f t="shared" si="54"/>
        <v>-0.32166198625287468</v>
      </c>
      <c r="H53" s="18">
        <f t="shared" si="51"/>
        <v>-0.32166198625287468</v>
      </c>
      <c r="I53" s="18">
        <f t="shared" si="51"/>
        <v>2.5178865645108406</v>
      </c>
      <c r="J53" s="18">
        <f t="shared" si="51"/>
        <v>2.2923968788870264</v>
      </c>
      <c r="L53" t="str">
        <f>$A$15</f>
        <v>Process, plant and machine operatives</v>
      </c>
      <c r="M53" s="18">
        <f t="shared" si="43"/>
        <v>1.3423403388458821</v>
      </c>
      <c r="N53" s="18">
        <f t="shared" si="44"/>
        <v>-11.254457263781958</v>
      </c>
      <c r="O53" s="18">
        <f t="shared" si="45"/>
        <v>-0.15303364352856619</v>
      </c>
      <c r="P53" s="18">
        <f t="shared" si="46"/>
        <v>-0.6158326689378546</v>
      </c>
      <c r="Q53" s="18">
        <f t="shared" si="55"/>
        <v>-0.46180516525899939</v>
      </c>
      <c r="S53" s="18">
        <f t="shared" ref="S53:U53" si="67">IF($F$6-$D$6 &lt;&gt; 0,(EXP(LN(1+(S33/100))/($F$6-$D$6))-1)*100,0)</f>
        <v>-0.46180516525899939</v>
      </c>
      <c r="T53" s="18">
        <f t="shared" si="67"/>
        <v>2.4481510408996821</v>
      </c>
      <c r="U53" s="18">
        <f t="shared" si="67"/>
        <v>2.1222687569864229</v>
      </c>
      <c r="W53" t="str">
        <f>$A$15</f>
        <v>Process, plant and machine operatives</v>
      </c>
      <c r="X53" s="18">
        <f t="shared" si="47"/>
        <v>-0.81003022606142006</v>
      </c>
      <c r="Y53" s="18">
        <f t="shared" si="48"/>
        <v>-16.184653722203247</v>
      </c>
      <c r="Z53" s="18">
        <f t="shared" si="49"/>
        <v>3.0546842984072065</v>
      </c>
      <c r="AA53" s="18">
        <f t="shared" si="50"/>
        <v>-0.22147166117558736</v>
      </c>
      <c r="AB53" s="18">
        <f t="shared" si="57"/>
        <v>0.85884144281198616</v>
      </c>
      <c r="AD53" s="18">
        <f t="shared" ref="AD53:AF53" si="68">IF($F$6-$D$6 &lt;&gt; 0,(EXP(LN(1+(AD33/100))/($F$6-$D$6))-1)*100,0)</f>
        <v>0.85884144281198616</v>
      </c>
      <c r="AE53" s="18">
        <f t="shared" si="68"/>
        <v>3.1332982979478397</v>
      </c>
      <c r="AF53" s="18">
        <f t="shared" si="68"/>
        <v>3.7031327151648474</v>
      </c>
    </row>
    <row r="54" spans="1:32" x14ac:dyDescent="0.2">
      <c r="A54" t="str">
        <f>$A$16</f>
        <v>Elementary occupations</v>
      </c>
      <c r="B54" s="18">
        <f t="shared" si="42"/>
        <v>-5.1966081090470961E-2</v>
      </c>
      <c r="C54" s="18">
        <f t="shared" si="42"/>
        <v>-7.2542314401638048</v>
      </c>
      <c r="D54" s="18">
        <f t="shared" si="42"/>
        <v>2.0290056960625691E-2</v>
      </c>
      <c r="E54" s="18">
        <f t="shared" si="42"/>
        <v>0.30961039215757769</v>
      </c>
      <c r="F54" s="18">
        <f t="shared" si="54"/>
        <v>0.21307741168592464</v>
      </c>
      <c r="H54" s="18">
        <f t="shared" si="51"/>
        <v>0.21307741168592464</v>
      </c>
      <c r="I54" s="18">
        <f t="shared" si="51"/>
        <v>2.6710617553223237</v>
      </c>
      <c r="J54" s="18">
        <f t="shared" si="51"/>
        <v>2.8190970535227011</v>
      </c>
      <c r="L54" t="str">
        <f>$A$16</f>
        <v>Elementary occupations</v>
      </c>
      <c r="M54" s="18">
        <f t="shared" si="43"/>
        <v>1.4206672406430698</v>
      </c>
      <c r="N54" s="18">
        <f t="shared" si="44"/>
        <v>-8.2471687610981554</v>
      </c>
      <c r="O54" s="18">
        <f t="shared" si="45"/>
        <v>0.70107677010557978</v>
      </c>
      <c r="P54" s="18">
        <f t="shared" si="46"/>
        <v>-0.10979384441747175</v>
      </c>
      <c r="Q54" s="18">
        <f t="shared" si="55"/>
        <v>0.15976827005890204</v>
      </c>
      <c r="S54" s="18">
        <f t="shared" ref="S54:U54" si="69">IF($F$6-$D$6 &lt;&gt; 0,(EXP(LN(1+(S34/100))/($F$6-$D$6))-1)*100,0)</f>
        <v>0.15976827005890204</v>
      </c>
      <c r="T54" s="18">
        <f t="shared" si="69"/>
        <v>2.2166362250953586</v>
      </c>
      <c r="U54" s="18">
        <f t="shared" si="69"/>
        <v>2.3345438125582207</v>
      </c>
      <c r="W54" t="str">
        <f>$A$16</f>
        <v>Elementary occupations</v>
      </c>
      <c r="X54" s="18">
        <f t="shared" si="47"/>
        <v>-1.630454225152167</v>
      </c>
      <c r="Y54" s="18">
        <f t="shared" si="48"/>
        <v>-6.1054332417971091</v>
      </c>
      <c r="Z54" s="18">
        <f t="shared" si="49"/>
        <v>-0.77240802306827172</v>
      </c>
      <c r="AA54" s="18">
        <f t="shared" si="50"/>
        <v>0.79963592433027753</v>
      </c>
      <c r="AB54" s="18">
        <f t="shared" si="57"/>
        <v>0.27287329388749892</v>
      </c>
      <c r="AD54" s="18">
        <f t="shared" ref="AD54:AF54" si="70">IF($F$6-$D$6 &lt;&gt; 0,(EXP(LN(1+(AD34/100))/($F$6-$D$6))-1)*100,0)</f>
        <v>0.27287329388749892</v>
      </c>
      <c r="AE54" s="18">
        <f t="shared" si="70"/>
        <v>3.1530442266022973</v>
      </c>
      <c r="AF54" s="18">
        <f t="shared" si="70"/>
        <v>3.3309847998535425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0.36022124311556603</v>
      </c>
      <c r="C56" s="26">
        <f>IF(D$6-C$6 &lt;&gt; 0,(EXP(LN(D18/C18)/(D$6-C$6))-1)*100,0)</f>
        <v>-0.4532209535198839</v>
      </c>
      <c r="D56" s="26">
        <f>IF(E$6-D$6 &lt;&gt; 0,(EXP(LN(E18/D18)/(E$6-D$6))-1)*100,0)</f>
        <v>0.53351467628774962</v>
      </c>
      <c r="E56" s="26">
        <f>IF(F$6-E$6 &lt;&gt; 0,(EXP(LN(F18/E18)/(F$6-E$6))-1)*100,0)</f>
        <v>0.533512011860382</v>
      </c>
      <c r="F56" s="26">
        <f t="shared" si="54"/>
        <v>0.53351290000283047</v>
      </c>
      <c r="H56" s="26">
        <f t="shared" si="51"/>
        <v>0.53351290000283047</v>
      </c>
      <c r="I56" s="26">
        <f t="shared" ref="I56" si="71">IF($F$6-$D$6 &lt;&gt; 0,(EXP(LN(1+(I36/100))/($F$6-$D$6))-1)*100,0)</f>
        <v>2.8024350827323463</v>
      </c>
      <c r="J56" s="26">
        <f t="shared" ref="J56" si="72">IF($F$6-$D$6 &lt;&gt; 0,(EXP(LN(1+(J36/100))/($F$6-$D$6))-1)*100,0)</f>
        <v>3.169300715835055</v>
      </c>
      <c r="L56" s="24" t="str">
        <f>$A$18</f>
        <v>All occupations</v>
      </c>
      <c r="M56" s="26">
        <f>IF(N$6-M$6 &lt;&gt; 0,(EXP(LN(N18/M18)/(N$6-M$6))-1)*100,0)</f>
        <v>0.86661861877519453</v>
      </c>
      <c r="N56" s="26">
        <f>IF(O$6-N$6 &lt;&gt; 0,(EXP(LN(O18/N18)/(O$6-N$6))-1)*100,0)</f>
        <v>-4.116827906449771</v>
      </c>
      <c r="O56" s="26">
        <f>IF(P$6-O$6 &lt;&gt; 0,(EXP(LN(P18/O18)/(P$6-O$6))-1)*100,0)</f>
        <v>0.40274536884634671</v>
      </c>
      <c r="P56" s="26">
        <f>IF(Q$6-P$6 &lt;&gt; 0,(EXP(LN(Q18/P18)/(Q$6-P$6))-1)*100,0)</f>
        <v>0.42409572015404962</v>
      </c>
      <c r="Q56" s="26">
        <f t="shared" ref="Q56" si="73">IF(Q$6-O$6 &lt;&gt; 0,(EXP(LN(Q18/O18)/(Q$6-O$6))-1)*100,0)</f>
        <v>0.4169784319780323</v>
      </c>
      <c r="S56" s="26">
        <f t="shared" ref="S56:U56" si="74">IF($F$6-$D$6 &lt;&gt; 0,(EXP(LN(1+(S36/100))/($F$6-$D$6))-1)*100,0)</f>
        <v>0.4169784319780323</v>
      </c>
      <c r="T56" s="26">
        <f t="shared" si="74"/>
        <v>2.3159663187626078</v>
      </c>
      <c r="U56" s="26">
        <f t="shared" si="74"/>
        <v>2.6211324801266311</v>
      </c>
      <c r="W56" s="24" t="str">
        <f>$A$18</f>
        <v>All occupations</v>
      </c>
      <c r="X56" s="26">
        <f>IF(Y$6-X$6 &lt;&gt; 0,(EXP(LN(Y18/X18)/(Y$6-X$6))-1)*100,0)</f>
        <v>-0.13287365659535588</v>
      </c>
      <c r="Y56" s="26">
        <f>IF(Z$6-Y$6 &lt;&gt; 0,(EXP(LN(Z18/Y18)/(Z$6-Y$6))-1)*100,0)</f>
        <v>3.2040734327063003</v>
      </c>
      <c r="Z56" s="26">
        <f>IF(AA$6-Z$6 &lt;&gt; 0,(EXP(LN(AA18/Z18)/(AA$6-Z$6))-1)*100,0)</f>
        <v>0.65419319358381856</v>
      </c>
      <c r="AA56" s="26">
        <f>IF(AB$6-AA$6 &lt;&gt; 0,(EXP(LN(AB18/AA18)/(AB$6-AA$6))-1)*100,0)</f>
        <v>0.63279852472108988</v>
      </c>
      <c r="AB56" s="26">
        <f t="shared" ref="AB56" si="75">IF(AB$6-Z$6 &lt;&gt; 0,(EXP(LN(AB18/Z18)/(AB$6-Z$6))-1)*100,0)</f>
        <v>0.63992957567551301</v>
      </c>
      <c r="AD56" s="26">
        <f t="shared" ref="AD56:AF56" si="76">IF($F$6-$D$6 &lt;&gt; 0,(EXP(LN(1+(AD36/100))/($F$6-$D$6))-1)*100,0)</f>
        <v>0.63992957567551301</v>
      </c>
      <c r="AE56" s="26">
        <f t="shared" si="76"/>
        <v>3.2265068083914494</v>
      </c>
      <c r="AF56" s="26">
        <f t="shared" si="76"/>
        <v>3.6436507286581765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5.4105636643045258</v>
      </c>
      <c r="C64" s="27">
        <f t="shared" si="77"/>
        <v>-0.4389663069851224</v>
      </c>
      <c r="D64" s="27">
        <f t="shared" si="77"/>
        <v>-1.7016467646107429</v>
      </c>
      <c r="E64" s="27">
        <f t="shared" si="77"/>
        <v>4.8366747791856994</v>
      </c>
      <c r="F64" s="27">
        <f>F8-D8</f>
        <v>3.1350280145749565</v>
      </c>
      <c r="L64" t="str">
        <f>$A$8</f>
        <v>Managers, directors and senior officials</v>
      </c>
      <c r="M64" s="27">
        <f t="shared" ref="M64:M72" si="78">N8-M8</f>
        <v>3.2492320772042191</v>
      </c>
      <c r="N64" s="27">
        <f t="shared" ref="N64:N72" si="79">O8-N8</f>
        <v>-1.4171818633673468</v>
      </c>
      <c r="O64" s="27">
        <f t="shared" ref="O64:O72" si="80">P8-O8</f>
        <v>-1.026476209677373</v>
      </c>
      <c r="P64" s="27">
        <f t="shared" ref="P64:P72" si="81">Q8-P8</f>
        <v>2.5185186147507288</v>
      </c>
      <c r="Q64" s="27">
        <f>Q8-O8</f>
        <v>1.4920424050733558</v>
      </c>
      <c r="W64" t="str">
        <f>$A$8</f>
        <v>Managers, directors and senior officials</v>
      </c>
      <c r="X64" s="27">
        <f t="shared" ref="X64:X72" si="82">Y8-X8</f>
        <v>2.1613315871003316</v>
      </c>
      <c r="Y64" s="27">
        <f t="shared" ref="Y64:Y72" si="83">Z8-Y8</f>
        <v>0.97821555638221724</v>
      </c>
      <c r="Z64" s="27">
        <f t="shared" ref="Z64:Z72" si="84">AA8-Z8</f>
        <v>-0.67517055493334155</v>
      </c>
      <c r="AA64" s="27">
        <f t="shared" ref="AA64:AA72" si="85">AB8-AA8</f>
        <v>2.3181561644349244</v>
      </c>
      <c r="AB64" s="27">
        <f>AB8-Z8</f>
        <v>1.6429856095015829</v>
      </c>
    </row>
    <row r="65" spans="1:31" x14ac:dyDescent="0.2">
      <c r="A65" t="str">
        <f>$A$9</f>
        <v>Professional occupations</v>
      </c>
      <c r="B65" s="27">
        <f t="shared" si="77"/>
        <v>5.2089659859700674</v>
      </c>
      <c r="C65" s="27">
        <f t="shared" si="77"/>
        <v>6.2534080841896156</v>
      </c>
      <c r="D65" s="27">
        <f t="shared" si="77"/>
        <v>6.5714908289444622</v>
      </c>
      <c r="E65" s="27">
        <f t="shared" si="77"/>
        <v>11.821353152477442</v>
      </c>
      <c r="F65" s="27">
        <f t="shared" ref="F65:F72" si="86">F9-D9</f>
        <v>18.392843981421905</v>
      </c>
      <c r="L65" t="str">
        <f>$A$9</f>
        <v>Professional occupations</v>
      </c>
      <c r="M65" s="27">
        <f t="shared" si="78"/>
        <v>1.3814064245970741</v>
      </c>
      <c r="N65" s="27">
        <f t="shared" si="79"/>
        <v>1.4305830869511738</v>
      </c>
      <c r="O65" s="27">
        <f t="shared" si="80"/>
        <v>4.1005953054811783</v>
      </c>
      <c r="P65" s="27">
        <f t="shared" si="81"/>
        <v>4.6867609660685545</v>
      </c>
      <c r="Q65" s="27">
        <f t="shared" ref="Q65:Q72" si="87">Q9-O9</f>
        <v>8.7873562715497329</v>
      </c>
      <c r="W65" t="str">
        <f>$A$9</f>
        <v>Professional occupations</v>
      </c>
      <c r="X65" s="27">
        <f t="shared" si="82"/>
        <v>3.8275595613730644</v>
      </c>
      <c r="Y65" s="27">
        <f t="shared" si="83"/>
        <v>4.8228249972383992</v>
      </c>
      <c r="Z65" s="27">
        <f t="shared" si="84"/>
        <v>2.4708955234631489</v>
      </c>
      <c r="AA65" s="27">
        <f t="shared" si="85"/>
        <v>7.1345921864089377</v>
      </c>
      <c r="AB65" s="27">
        <f t="shared" ref="AB65:AB72" si="88">AB9-Z9</f>
        <v>9.6054877098720866</v>
      </c>
    </row>
    <row r="66" spans="1:31" x14ac:dyDescent="0.2">
      <c r="A66" t="str">
        <f>$A$10</f>
        <v>Associate professional occupations</v>
      </c>
      <c r="B66" s="27">
        <f t="shared" si="77"/>
        <v>2.1887190527988452</v>
      </c>
      <c r="C66" s="27">
        <f t="shared" si="77"/>
        <v>2.3281328208036953</v>
      </c>
      <c r="D66" s="27">
        <f t="shared" si="77"/>
        <v>4.2508544853698638</v>
      </c>
      <c r="E66" s="27">
        <f t="shared" si="77"/>
        <v>6.4669467829196279</v>
      </c>
      <c r="F66" s="27">
        <f t="shared" si="86"/>
        <v>10.717801268289492</v>
      </c>
      <c r="L66" t="str">
        <f>$A$10</f>
        <v>Associate professional occupations</v>
      </c>
      <c r="M66" s="27">
        <f t="shared" si="78"/>
        <v>1.561568519219442</v>
      </c>
      <c r="N66" s="27">
        <f t="shared" si="79"/>
        <v>0.34165839793401886</v>
      </c>
      <c r="O66" s="27">
        <f t="shared" si="80"/>
        <v>-1.1296693703549678</v>
      </c>
      <c r="P66" s="27">
        <f t="shared" si="81"/>
        <v>1.1093741678886033</v>
      </c>
      <c r="Q66" s="27">
        <f t="shared" si="87"/>
        <v>-2.0295202466364515E-2</v>
      </c>
      <c r="W66" t="str">
        <f>$A$10</f>
        <v>Associate professional occupations</v>
      </c>
      <c r="X66" s="27">
        <f t="shared" si="82"/>
        <v>0.62715053357939254</v>
      </c>
      <c r="Y66" s="27">
        <f t="shared" si="83"/>
        <v>1.9864744228696942</v>
      </c>
      <c r="Z66" s="27">
        <f t="shared" si="84"/>
        <v>5.3805238557248281</v>
      </c>
      <c r="AA66" s="27">
        <f t="shared" si="85"/>
        <v>5.3575726150310494</v>
      </c>
      <c r="AB66" s="27">
        <f t="shared" si="88"/>
        <v>10.738096470755877</v>
      </c>
    </row>
    <row r="67" spans="1:31" x14ac:dyDescent="0.2">
      <c r="A67" t="str">
        <f>$A$11</f>
        <v>Administrative and secretarial occupations</v>
      </c>
      <c r="B67" s="27">
        <f t="shared" si="77"/>
        <v>-4.1054721396345002</v>
      </c>
      <c r="C67" s="27">
        <f t="shared" si="77"/>
        <v>1.7379148797304254</v>
      </c>
      <c r="D67" s="27">
        <f t="shared" si="77"/>
        <v>1.3683588782479745</v>
      </c>
      <c r="E67" s="27">
        <f t="shared" si="77"/>
        <v>-1.6386875332152258</v>
      </c>
      <c r="F67" s="27">
        <f t="shared" si="86"/>
        <v>-0.27032865496725123</v>
      </c>
      <c r="L67" t="str">
        <f>$A$11</f>
        <v>Administrative and secretarial occupations</v>
      </c>
      <c r="M67" s="27">
        <f t="shared" si="78"/>
        <v>-1.2958852580582025</v>
      </c>
      <c r="N67" s="27">
        <f t="shared" si="79"/>
        <v>2.073454539638643</v>
      </c>
      <c r="O67" s="27">
        <f t="shared" si="80"/>
        <v>1.1423727055161077</v>
      </c>
      <c r="P67" s="27">
        <f t="shared" si="81"/>
        <v>1.9705273581006892</v>
      </c>
      <c r="Q67" s="27">
        <f t="shared" si="87"/>
        <v>3.1129000636167969</v>
      </c>
      <c r="W67" t="str">
        <f>$A$11</f>
        <v>Administrative and secretarial occupations</v>
      </c>
      <c r="X67" s="27">
        <f t="shared" si="82"/>
        <v>-2.8095868815763438</v>
      </c>
      <c r="Y67" s="27">
        <f t="shared" si="83"/>
        <v>-0.33553965990814305</v>
      </c>
      <c r="Z67" s="27">
        <f t="shared" si="84"/>
        <v>0.22598617273182953</v>
      </c>
      <c r="AA67" s="27">
        <f t="shared" si="85"/>
        <v>-3.6092148913158866</v>
      </c>
      <c r="AB67" s="27">
        <f t="shared" si="88"/>
        <v>-3.383228718584057</v>
      </c>
    </row>
    <row r="68" spans="1:31" x14ac:dyDescent="0.2">
      <c r="A68" t="str">
        <f>$A$12</f>
        <v>Skilled trades occupations</v>
      </c>
      <c r="B68" s="27">
        <f t="shared" si="77"/>
        <v>-0.87926142005964181</v>
      </c>
      <c r="C68" s="27">
        <f t="shared" si="77"/>
        <v>-5.4201205268619503</v>
      </c>
      <c r="D68" s="27">
        <f t="shared" si="77"/>
        <v>-0.65420312842683614</v>
      </c>
      <c r="E68" s="27">
        <f t="shared" si="77"/>
        <v>-1.6163838227843002</v>
      </c>
      <c r="F68" s="27">
        <f t="shared" si="86"/>
        <v>-2.2705869512111363</v>
      </c>
      <c r="L68" t="str">
        <f>$A$12</f>
        <v>Skilled trades occupations</v>
      </c>
      <c r="M68" s="27">
        <f t="shared" si="78"/>
        <v>-0.61577092679313239</v>
      </c>
      <c r="N68" s="27">
        <f t="shared" si="79"/>
        <v>-6.2505942881929784</v>
      </c>
      <c r="O68" s="27">
        <f t="shared" si="80"/>
        <v>-0.89607220823458889</v>
      </c>
      <c r="P68" s="27">
        <f t="shared" si="81"/>
        <v>-2.0288063950835671</v>
      </c>
      <c r="Q68" s="27">
        <f t="shared" si="87"/>
        <v>-2.924878603318156</v>
      </c>
      <c r="W68" t="str">
        <f>$A$12</f>
        <v>Skilled trades occupations</v>
      </c>
      <c r="X68" s="27">
        <f t="shared" si="82"/>
        <v>-0.26349049326650409</v>
      </c>
      <c r="Y68" s="27">
        <f t="shared" si="83"/>
        <v>0.83047376133102979</v>
      </c>
      <c r="Z68" s="27">
        <f t="shared" si="84"/>
        <v>0.2418690798077634</v>
      </c>
      <c r="AA68" s="27">
        <f t="shared" si="85"/>
        <v>0.41242257229925983</v>
      </c>
      <c r="AB68" s="27">
        <f t="shared" si="88"/>
        <v>0.65429165210702322</v>
      </c>
    </row>
    <row r="69" spans="1:31" x14ac:dyDescent="0.2">
      <c r="A69" t="str">
        <f>$A$13</f>
        <v>Caring, leisure and other service occupations</v>
      </c>
      <c r="B69" s="27">
        <f t="shared" si="77"/>
        <v>-0.6159054902520964</v>
      </c>
      <c r="C69" s="27">
        <f t="shared" si="77"/>
        <v>0.53489819258522431</v>
      </c>
      <c r="D69" s="27">
        <f t="shared" si="77"/>
        <v>5.438355798631278E-3</v>
      </c>
      <c r="E69" s="27">
        <f t="shared" si="77"/>
        <v>1.7774591034027836</v>
      </c>
      <c r="F69" s="27">
        <f t="shared" si="86"/>
        <v>1.7828974592014148</v>
      </c>
      <c r="L69" t="str">
        <f>$A$13</f>
        <v>Caring, leisure and other service occupations</v>
      </c>
      <c r="M69" s="27">
        <f t="shared" si="78"/>
        <v>0.21230356393091032</v>
      </c>
      <c r="N69" s="27">
        <f t="shared" si="79"/>
        <v>2.4591333417799177E-2</v>
      </c>
      <c r="O69" s="27">
        <f t="shared" si="80"/>
        <v>0.34613673263290501</v>
      </c>
      <c r="P69" s="27">
        <f t="shared" si="81"/>
        <v>0.93413060858740948</v>
      </c>
      <c r="Q69" s="27">
        <f t="shared" si="87"/>
        <v>1.2802673412203145</v>
      </c>
      <c r="W69" t="str">
        <f>$A$13</f>
        <v>Caring, leisure and other service occupations</v>
      </c>
      <c r="X69" s="27">
        <f t="shared" si="82"/>
        <v>-0.82820905418300583</v>
      </c>
      <c r="Y69" s="27">
        <f t="shared" si="83"/>
        <v>0.51030685916741447</v>
      </c>
      <c r="Z69" s="27">
        <f t="shared" si="84"/>
        <v>-0.34069837683424709</v>
      </c>
      <c r="AA69" s="27">
        <f t="shared" si="85"/>
        <v>0.84332849481531014</v>
      </c>
      <c r="AB69" s="27">
        <f t="shared" si="88"/>
        <v>0.50263011798106305</v>
      </c>
    </row>
    <row r="70" spans="1:31" x14ac:dyDescent="0.2">
      <c r="A70" t="str">
        <f>$A$14</f>
        <v>Sales and customer service occupations</v>
      </c>
      <c r="B70" s="27">
        <f t="shared" si="77"/>
        <v>-2.2141844543902423</v>
      </c>
      <c r="C70" s="27">
        <f t="shared" si="77"/>
        <v>3.2704695314698995E-2</v>
      </c>
      <c r="D70" s="27">
        <f t="shared" si="77"/>
        <v>1.2131723181830836</v>
      </c>
      <c r="E70" s="27">
        <f t="shared" si="77"/>
        <v>1.6523950527493554</v>
      </c>
      <c r="F70" s="27">
        <f t="shared" si="86"/>
        <v>2.865567370932439</v>
      </c>
      <c r="L70" t="str">
        <f>$A$14</f>
        <v>Sales and customer service occupations</v>
      </c>
      <c r="M70" s="27">
        <f t="shared" si="78"/>
        <v>-0.13570371287333671</v>
      </c>
      <c r="N70" s="27">
        <f t="shared" si="79"/>
        <v>0.12982749354723744</v>
      </c>
      <c r="O70" s="27">
        <f t="shared" si="80"/>
        <v>0.79238952384202399</v>
      </c>
      <c r="P70" s="27">
        <f t="shared" si="81"/>
        <v>1.2517889961248905</v>
      </c>
      <c r="Q70" s="27">
        <f t="shared" si="87"/>
        <v>2.0441785199669145</v>
      </c>
      <c r="W70" t="str">
        <f>$A$14</f>
        <v>Sales and customer service occupations</v>
      </c>
      <c r="X70" s="27">
        <f t="shared" si="82"/>
        <v>-2.0784807415168984</v>
      </c>
      <c r="Y70" s="27">
        <f t="shared" si="83"/>
        <v>-9.7122798232547325E-2</v>
      </c>
      <c r="Z70" s="27">
        <f t="shared" si="84"/>
        <v>0.42078279434097254</v>
      </c>
      <c r="AA70" s="27">
        <f t="shared" si="85"/>
        <v>0.40060605662446491</v>
      </c>
      <c r="AB70" s="27">
        <f t="shared" si="88"/>
        <v>0.82138885096543746</v>
      </c>
    </row>
    <row r="71" spans="1:31" x14ac:dyDescent="0.2">
      <c r="A71" t="str">
        <f>$A$15</f>
        <v>Process, plant and machine operatives</v>
      </c>
      <c r="B71" s="27">
        <f t="shared" si="77"/>
        <v>1.1349959251674697</v>
      </c>
      <c r="C71" s="27">
        <f t="shared" si="77"/>
        <v>-3.0894037194262971</v>
      </c>
      <c r="D71" s="27">
        <f t="shared" si="77"/>
        <v>0.20759699914051311</v>
      </c>
      <c r="E71" s="27">
        <f t="shared" si="77"/>
        <v>-1.3011385633291468</v>
      </c>
      <c r="F71" s="27">
        <f t="shared" si="86"/>
        <v>-1.0935415641886337</v>
      </c>
      <c r="L71" t="str">
        <f>$A$15</f>
        <v>Process, plant and machine operatives</v>
      </c>
      <c r="M71" s="27">
        <f t="shared" si="78"/>
        <v>1.2242195877740727</v>
      </c>
      <c r="N71" s="27">
        <f t="shared" si="79"/>
        <v>-2.6527132816483103</v>
      </c>
      <c r="O71" s="27">
        <f t="shared" si="80"/>
        <v>-0.15956586654672833</v>
      </c>
      <c r="P71" s="27">
        <f t="shared" si="81"/>
        <v>-1.2434982420039518</v>
      </c>
      <c r="Q71" s="27">
        <f t="shared" si="87"/>
        <v>-1.4030641085506801</v>
      </c>
      <c r="W71" t="str">
        <f>$A$15</f>
        <v>Process, plant and machine operatives</v>
      </c>
      <c r="X71" s="27">
        <f t="shared" si="82"/>
        <v>-8.9223662606594978E-2</v>
      </c>
      <c r="Y71" s="27">
        <f t="shared" si="83"/>
        <v>-0.43669043777799699</v>
      </c>
      <c r="Z71" s="27">
        <f t="shared" si="84"/>
        <v>0.36716286568722056</v>
      </c>
      <c r="AA71" s="27">
        <f t="shared" si="85"/>
        <v>-5.7640321325185706E-2</v>
      </c>
      <c r="AB71" s="27">
        <f t="shared" si="88"/>
        <v>0.30952254436203486</v>
      </c>
    </row>
    <row r="72" spans="1:31" x14ac:dyDescent="0.2">
      <c r="A72" t="str">
        <f>$A$16</f>
        <v>Elementary occupations</v>
      </c>
      <c r="B72" s="27">
        <f t="shared" si="77"/>
        <v>-0.11042112390489223</v>
      </c>
      <c r="C72" s="27">
        <f t="shared" si="77"/>
        <v>-3.8485681193500128</v>
      </c>
      <c r="D72" s="27">
        <f t="shared" si="77"/>
        <v>4.9938027352979475E-2</v>
      </c>
      <c r="E72" s="27">
        <f t="shared" si="77"/>
        <v>1.546381048593986</v>
      </c>
      <c r="F72" s="27">
        <f t="shared" si="86"/>
        <v>1.5963190759469654</v>
      </c>
      <c r="L72" t="str">
        <f>$A$16</f>
        <v>Elementary occupations</v>
      </c>
      <c r="M72" s="27">
        <f t="shared" si="78"/>
        <v>1.5612623606872766</v>
      </c>
      <c r="N72" s="27">
        <f t="shared" si="79"/>
        <v>-2.3468782431317017</v>
      </c>
      <c r="O72" s="27">
        <f t="shared" si="80"/>
        <v>0.92817562427275746</v>
      </c>
      <c r="P72" s="27">
        <f t="shared" si="81"/>
        <v>-0.29539896538061683</v>
      </c>
      <c r="Q72" s="27">
        <f t="shared" si="87"/>
        <v>0.63277665889214063</v>
      </c>
      <c r="W72" t="str">
        <f>$A$16</f>
        <v>Elementary occupations</v>
      </c>
      <c r="X72" s="27">
        <f t="shared" si="82"/>
        <v>-1.6716834845922435</v>
      </c>
      <c r="Y72" s="27">
        <f t="shared" si="83"/>
        <v>-1.5016898762182471</v>
      </c>
      <c r="Z72" s="27">
        <f t="shared" si="84"/>
        <v>-0.87823759691976022</v>
      </c>
      <c r="AA72" s="27">
        <f t="shared" si="85"/>
        <v>1.8417800139745637</v>
      </c>
      <c r="AB72" s="27">
        <f t="shared" si="88"/>
        <v>0.96354241705480348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6.0179999999995744</v>
      </c>
      <c r="C74" s="29">
        <f t="shared" ref="C74" si="89">D18-C18</f>
        <v>-1.9099999999997976</v>
      </c>
      <c r="D74" s="29">
        <f>E18-D18</f>
        <v>11.310999999999922</v>
      </c>
      <c r="E74" s="29">
        <f>F18-E18</f>
        <v>23.545000000000357</v>
      </c>
      <c r="F74" s="29">
        <f>F18-D18</f>
        <v>34.856000000000279</v>
      </c>
      <c r="L74" s="24" t="str">
        <f>$A$18</f>
        <v>All occupations</v>
      </c>
      <c r="M74" s="29">
        <f>N18-M18</f>
        <v>7.1426326356883294</v>
      </c>
      <c r="N74" s="29">
        <f t="shared" ref="N74" si="90">O18-N18</f>
        <v>-8.6672528248514595</v>
      </c>
      <c r="O74" s="29">
        <f>P18-O18</f>
        <v>4.0978862369313163</v>
      </c>
      <c r="P74" s="29">
        <f>Q18-P18</f>
        <v>8.9033971090527473</v>
      </c>
      <c r="Q74" s="29">
        <f>Q18-O18</f>
        <v>13.001283345984064</v>
      </c>
      <c r="W74" s="24" t="str">
        <f>$A$18</f>
        <v>All occupations</v>
      </c>
      <c r="X74" s="29">
        <f>Y18-X18</f>
        <v>-1.1246326356887835</v>
      </c>
      <c r="Y74" s="29">
        <f t="shared" ref="Y74" si="91">Z18-Y18</f>
        <v>6.757252824851804</v>
      </c>
      <c r="Z74" s="29">
        <f>AA18-Z18</f>
        <v>7.213113763068435</v>
      </c>
      <c r="AA74" s="29">
        <f>AB18-AA18</f>
        <v>14.641602890947411</v>
      </c>
      <c r="AB74" s="29">
        <f>AB18-Z18</f>
        <v>21.854716654015846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30.745709137772344</v>
      </c>
      <c r="C80" s="11">
        <f t="shared" si="92"/>
        <v>36.15627280207687</v>
      </c>
      <c r="D80" s="11">
        <f t="shared" si="92"/>
        <v>35.717306495091748</v>
      </c>
      <c r="E80" s="11">
        <f t="shared" si="92"/>
        <v>34.015659730481005</v>
      </c>
      <c r="F80" s="11">
        <f t="shared" si="92"/>
        <v>38.852334509666704</v>
      </c>
      <c r="H80" s="40">
        <f>IF(D$6-B$6 &lt;&gt; 0,(EXP(LN(D8/B8)/(D$6-B$6))-1)*100,0)</f>
        <v>3.0430813742650109</v>
      </c>
      <c r="I80" s="40">
        <f t="shared" ref="I80:I88" si="93">F46</f>
        <v>0.56246136246624889</v>
      </c>
      <c r="L80" t="str">
        <f t="shared" ref="L80:Q88" si="94">L8</f>
        <v>Managers, directors and senior officials</v>
      </c>
      <c r="M80" s="11">
        <f t="shared" si="94"/>
        <v>19.605733266430128</v>
      </c>
      <c r="N80" s="11">
        <f t="shared" si="94"/>
        <v>22.854965343634348</v>
      </c>
      <c r="O80" s="11">
        <f t="shared" si="94"/>
        <v>21.437783480267001</v>
      </c>
      <c r="P80" s="11">
        <f t="shared" si="94"/>
        <v>20.411307270589628</v>
      </c>
      <c r="Q80" s="11">
        <f t="shared" si="94"/>
        <v>22.929825885340357</v>
      </c>
      <c r="S80" s="40">
        <f t="shared" ref="S80:S88" si="95">IF(O$6-M$6 &lt;&gt; 0,(EXP(LN(O8/M8)/(O$6-M$6))-1)*100,0)</f>
        <v>1.8027144458506061</v>
      </c>
      <c r="T80" s="40">
        <f t="shared" ref="T80:T88" si="96">Q46</f>
        <v>0.44956455707458876</v>
      </c>
      <c r="W80" t="str">
        <f t="shared" ref="W80:AB88" si="97">W8</f>
        <v>Managers, directors and senior officials</v>
      </c>
      <c r="X80" s="11">
        <f t="shared" si="97"/>
        <v>11.139975871342184</v>
      </c>
      <c r="Y80" s="11">
        <f t="shared" si="97"/>
        <v>13.301307458442515</v>
      </c>
      <c r="Z80" s="11">
        <f t="shared" si="97"/>
        <v>14.279523014824733</v>
      </c>
      <c r="AA80" s="11">
        <f t="shared" si="97"/>
        <v>13.604352459891391</v>
      </c>
      <c r="AB80" s="11">
        <f t="shared" si="97"/>
        <v>15.922508624326316</v>
      </c>
      <c r="AD80" s="40">
        <f t="shared" ref="AD80:AD88" si="98">IF(Z$6-X$6 &lt;&gt; 0,(EXP(LN(Z8/X8)/(Z$6-X$6))-1)*100,0)</f>
        <v>5.0910884445044546</v>
      </c>
      <c r="AE80" s="40">
        <f t="shared" ref="AE80:AE88" si="99">AB46</f>
        <v>0.7286900577072597</v>
      </c>
    </row>
    <row r="81" spans="1:31" x14ac:dyDescent="0.2">
      <c r="A81" t="str">
        <f t="shared" si="92"/>
        <v>Professional occupations</v>
      </c>
      <c r="B81" s="11">
        <f t="shared" si="92"/>
        <v>81.439772092648766</v>
      </c>
      <c r="C81" s="11">
        <f t="shared" si="92"/>
        <v>86.648738078618834</v>
      </c>
      <c r="D81" s="11">
        <f t="shared" si="92"/>
        <v>92.90214616280845</v>
      </c>
      <c r="E81" s="11">
        <f t="shared" si="92"/>
        <v>99.473636991752912</v>
      </c>
      <c r="F81" s="11">
        <f t="shared" si="92"/>
        <v>111.29499014423035</v>
      </c>
      <c r="H81" s="40">
        <f t="shared" ref="H81:H88" si="100">IF(D$6-B$6 &lt;&gt; 0,(EXP(LN(D9/B9)/(D$6-B$6))-1)*100,0)</f>
        <v>2.6686471565149583</v>
      </c>
      <c r="I81" s="40">
        <f t="shared" si="93"/>
        <v>1.2115302695456576</v>
      </c>
      <c r="L81" t="str">
        <f t="shared" si="94"/>
        <v>Professional occupations</v>
      </c>
      <c r="M81" s="11">
        <f t="shared" si="94"/>
        <v>39.048298731249048</v>
      </c>
      <c r="N81" s="11">
        <f t="shared" si="94"/>
        <v>40.429705155846122</v>
      </c>
      <c r="O81" s="11">
        <f t="shared" si="94"/>
        <v>41.860288242797296</v>
      </c>
      <c r="P81" s="11">
        <f t="shared" si="94"/>
        <v>45.960883548278474</v>
      </c>
      <c r="Q81" s="11">
        <f t="shared" si="94"/>
        <v>50.647644514347029</v>
      </c>
      <c r="S81" s="40">
        <f t="shared" si="95"/>
        <v>1.4004820184263078</v>
      </c>
      <c r="T81" s="40">
        <f t="shared" si="96"/>
        <v>1.2784709231016933</v>
      </c>
      <c r="W81" t="str">
        <f t="shared" si="97"/>
        <v>Professional occupations</v>
      </c>
      <c r="X81" s="11">
        <f t="shared" si="97"/>
        <v>42.391473361399761</v>
      </c>
      <c r="Y81" s="11">
        <f t="shared" si="97"/>
        <v>46.219032922772826</v>
      </c>
      <c r="Z81" s="11">
        <f t="shared" si="97"/>
        <v>51.041857920011225</v>
      </c>
      <c r="AA81" s="11">
        <f t="shared" si="97"/>
        <v>53.512753443474374</v>
      </c>
      <c r="AB81" s="11">
        <f t="shared" si="97"/>
        <v>60.647345629883311</v>
      </c>
      <c r="AD81" s="40">
        <f t="shared" si="98"/>
        <v>3.7838058447576595</v>
      </c>
      <c r="AE81" s="40">
        <f t="shared" si="99"/>
        <v>1.1561647074512571</v>
      </c>
    </row>
    <row r="82" spans="1:31" x14ac:dyDescent="0.2">
      <c r="A82" t="str">
        <f t="shared" si="92"/>
        <v>Associate professional occupations</v>
      </c>
      <c r="B82" s="11">
        <f t="shared" si="92"/>
        <v>45.636474997268905</v>
      </c>
      <c r="C82" s="11">
        <f t="shared" si="92"/>
        <v>47.825194050067751</v>
      </c>
      <c r="D82" s="11">
        <f t="shared" si="92"/>
        <v>50.153326870871446</v>
      </c>
      <c r="E82" s="11">
        <f t="shared" si="92"/>
        <v>54.40418135624131</v>
      </c>
      <c r="F82" s="11">
        <f t="shared" si="92"/>
        <v>60.871128139160938</v>
      </c>
      <c r="H82" s="40">
        <f t="shared" si="100"/>
        <v>1.9054781350820171</v>
      </c>
      <c r="I82" s="40">
        <f t="shared" si="93"/>
        <v>1.299532307815876</v>
      </c>
      <c r="L82" t="str">
        <f t="shared" si="94"/>
        <v>Associate professional occupations</v>
      </c>
      <c r="M82" s="11">
        <f t="shared" si="94"/>
        <v>23.131591101680094</v>
      </c>
      <c r="N82" s="11">
        <f t="shared" si="94"/>
        <v>24.693159620899536</v>
      </c>
      <c r="O82" s="11">
        <f t="shared" si="94"/>
        <v>25.034818018833555</v>
      </c>
      <c r="P82" s="11">
        <f t="shared" si="94"/>
        <v>23.905148648478587</v>
      </c>
      <c r="Q82" s="11">
        <f t="shared" si="94"/>
        <v>25.01452281636719</v>
      </c>
      <c r="S82" s="40">
        <f t="shared" si="95"/>
        <v>1.5939360326323593</v>
      </c>
      <c r="T82" s="40">
        <f t="shared" si="96"/>
        <v>-5.4065726867946751E-3</v>
      </c>
      <c r="W82" t="str">
        <f t="shared" si="97"/>
        <v>Associate professional occupations</v>
      </c>
      <c r="X82" s="11">
        <f t="shared" si="97"/>
        <v>22.504883895588797</v>
      </c>
      <c r="Y82" s="11">
        <f t="shared" si="97"/>
        <v>23.13203442916819</v>
      </c>
      <c r="Z82" s="11">
        <f t="shared" si="97"/>
        <v>25.118508852037884</v>
      </c>
      <c r="AA82" s="11">
        <f t="shared" si="97"/>
        <v>30.499032707762712</v>
      </c>
      <c r="AB82" s="11">
        <f t="shared" si="97"/>
        <v>35.856605322793762</v>
      </c>
      <c r="AD82" s="40">
        <f t="shared" si="98"/>
        <v>2.2217744403214112</v>
      </c>
      <c r="AE82" s="40">
        <f t="shared" si="99"/>
        <v>2.4011941333277553</v>
      </c>
    </row>
    <row r="83" spans="1:31" x14ac:dyDescent="0.2">
      <c r="A83" t="str">
        <f t="shared" si="92"/>
        <v>Administrative and secretarial occupations</v>
      </c>
      <c r="B83" s="11">
        <f t="shared" si="92"/>
        <v>49.759946487493266</v>
      </c>
      <c r="C83" s="11">
        <f t="shared" si="92"/>
        <v>45.654474347858766</v>
      </c>
      <c r="D83" s="11">
        <f t="shared" si="92"/>
        <v>47.392389227589192</v>
      </c>
      <c r="E83" s="11">
        <f t="shared" si="92"/>
        <v>48.760748105837166</v>
      </c>
      <c r="F83" s="11">
        <f t="shared" si="92"/>
        <v>47.12206057262194</v>
      </c>
      <c r="H83" s="40">
        <f t="shared" si="100"/>
        <v>-0.97023697362440542</v>
      </c>
      <c r="I83" s="40">
        <f t="shared" si="93"/>
        <v>-3.8128611092425047E-2</v>
      </c>
      <c r="L83" t="str">
        <f t="shared" si="94"/>
        <v>Administrative and secretarial occupations</v>
      </c>
      <c r="M83" s="11">
        <f t="shared" si="94"/>
        <v>12.991797200896299</v>
      </c>
      <c r="N83" s="11">
        <f t="shared" si="94"/>
        <v>11.695911942838096</v>
      </c>
      <c r="O83" s="11">
        <f t="shared" si="94"/>
        <v>13.769366482476739</v>
      </c>
      <c r="P83" s="11">
        <f t="shared" si="94"/>
        <v>14.911739187992847</v>
      </c>
      <c r="Q83" s="11">
        <f t="shared" si="94"/>
        <v>16.882266546093536</v>
      </c>
      <c r="S83" s="40">
        <f t="shared" si="95"/>
        <v>1.1693466399933294</v>
      </c>
      <c r="T83" s="40">
        <f t="shared" si="96"/>
        <v>1.3680564078198731</v>
      </c>
      <c r="W83" t="str">
        <f t="shared" si="97"/>
        <v>Administrative and secretarial occupations</v>
      </c>
      <c r="X83" s="11">
        <f t="shared" si="97"/>
        <v>36.768149286596966</v>
      </c>
      <c r="Y83" s="11">
        <f t="shared" si="97"/>
        <v>33.958562405020622</v>
      </c>
      <c r="Z83" s="11">
        <f t="shared" si="97"/>
        <v>33.623022745112479</v>
      </c>
      <c r="AA83" s="11">
        <f t="shared" si="97"/>
        <v>33.849008917844309</v>
      </c>
      <c r="AB83" s="11">
        <f t="shared" si="97"/>
        <v>30.239794026528422</v>
      </c>
      <c r="AD83" s="40">
        <f t="shared" si="98"/>
        <v>-1.7725212824243886</v>
      </c>
      <c r="AE83" s="40">
        <f t="shared" si="99"/>
        <v>-0.70452181397542279</v>
      </c>
    </row>
    <row r="84" spans="1:31" x14ac:dyDescent="0.2">
      <c r="A84" t="str">
        <f t="shared" si="92"/>
        <v>Skilled trades occupations</v>
      </c>
      <c r="B84" s="11">
        <f t="shared" si="92"/>
        <v>42.149852585469745</v>
      </c>
      <c r="C84" s="11">
        <f t="shared" si="92"/>
        <v>41.270591165410103</v>
      </c>
      <c r="D84" s="11">
        <f t="shared" si="92"/>
        <v>35.850470638548153</v>
      </c>
      <c r="E84" s="11">
        <f t="shared" si="92"/>
        <v>35.196267510121316</v>
      </c>
      <c r="F84" s="11">
        <f t="shared" si="92"/>
        <v>33.579883687337016</v>
      </c>
      <c r="H84" s="40">
        <f t="shared" si="100"/>
        <v>-3.1856441457429385</v>
      </c>
      <c r="I84" s="40">
        <f t="shared" si="93"/>
        <v>-0.43524675757706799</v>
      </c>
      <c r="L84" t="str">
        <f t="shared" si="94"/>
        <v>Skilled trades occupations</v>
      </c>
      <c r="M84" s="11">
        <f t="shared" si="94"/>
        <v>37.374097423205029</v>
      </c>
      <c r="N84" s="11">
        <f t="shared" si="94"/>
        <v>36.758326496411897</v>
      </c>
      <c r="O84" s="11">
        <f t="shared" si="94"/>
        <v>30.507732208218918</v>
      </c>
      <c r="P84" s="11">
        <f t="shared" si="94"/>
        <v>29.61165999998433</v>
      </c>
      <c r="Q84" s="11">
        <f t="shared" si="94"/>
        <v>27.582853604900762</v>
      </c>
      <c r="S84" s="40">
        <f t="shared" si="95"/>
        <v>-3.9786422920561337</v>
      </c>
      <c r="T84" s="40">
        <f t="shared" si="96"/>
        <v>-0.6696533153427997</v>
      </c>
      <c r="W84" t="str">
        <f t="shared" si="97"/>
        <v>Skilled trades occupations</v>
      </c>
      <c r="X84" s="11">
        <f t="shared" si="97"/>
        <v>4.7757551622647121</v>
      </c>
      <c r="Y84" s="11">
        <f t="shared" si="97"/>
        <v>4.512264668998208</v>
      </c>
      <c r="Z84" s="11">
        <f t="shared" si="97"/>
        <v>5.3427384303292378</v>
      </c>
      <c r="AA84" s="11">
        <f t="shared" si="97"/>
        <v>5.5846075101370012</v>
      </c>
      <c r="AB84" s="11">
        <f t="shared" si="97"/>
        <v>5.997030082436261</v>
      </c>
      <c r="AD84" s="40">
        <f t="shared" si="98"/>
        <v>2.2690853309304648</v>
      </c>
      <c r="AE84" s="40">
        <f t="shared" si="99"/>
        <v>0.77314695960670754</v>
      </c>
    </row>
    <row r="85" spans="1:31" x14ac:dyDescent="0.2">
      <c r="A85" t="str">
        <f t="shared" si="92"/>
        <v>Caring, leisure and other service occupations</v>
      </c>
      <c r="B85" s="11">
        <f t="shared" si="92"/>
        <v>41.816373099858595</v>
      </c>
      <c r="C85" s="11">
        <f t="shared" si="92"/>
        <v>41.200467609606498</v>
      </c>
      <c r="D85" s="11">
        <f t="shared" si="92"/>
        <v>41.735365802191723</v>
      </c>
      <c r="E85" s="11">
        <f t="shared" si="92"/>
        <v>41.740804157990354</v>
      </c>
      <c r="F85" s="11">
        <f t="shared" si="92"/>
        <v>43.518263261393137</v>
      </c>
      <c r="H85" s="40">
        <f t="shared" si="100"/>
        <v>-3.8774353743398215E-2</v>
      </c>
      <c r="I85" s="40">
        <f t="shared" si="93"/>
        <v>0.27926806163427464</v>
      </c>
      <c r="L85" t="str">
        <f t="shared" si="94"/>
        <v>Caring, leisure and other service occupations</v>
      </c>
      <c r="M85" s="11">
        <f t="shared" si="94"/>
        <v>7.2674229471532259</v>
      </c>
      <c r="N85" s="11">
        <f t="shared" si="94"/>
        <v>7.4797265110841362</v>
      </c>
      <c r="O85" s="11">
        <f t="shared" si="94"/>
        <v>7.5043178445019354</v>
      </c>
      <c r="P85" s="11">
        <f t="shared" si="94"/>
        <v>7.8504545771348404</v>
      </c>
      <c r="Q85" s="11">
        <f t="shared" si="94"/>
        <v>8.7845851857222499</v>
      </c>
      <c r="S85" s="40">
        <f t="shared" si="95"/>
        <v>0.64359858149989346</v>
      </c>
      <c r="T85" s="40">
        <f t="shared" si="96"/>
        <v>1.0556661444866</v>
      </c>
      <c r="W85" t="str">
        <f t="shared" si="97"/>
        <v>Caring, leisure and other service occupations</v>
      </c>
      <c r="X85" s="11">
        <f t="shared" si="97"/>
        <v>34.548950152705366</v>
      </c>
      <c r="Y85" s="11">
        <f t="shared" si="97"/>
        <v>33.72074109852236</v>
      </c>
      <c r="Z85" s="11">
        <f t="shared" si="97"/>
        <v>34.231047957689775</v>
      </c>
      <c r="AA85" s="11">
        <f t="shared" si="97"/>
        <v>33.890349580855528</v>
      </c>
      <c r="AB85" s="11">
        <f t="shared" si="97"/>
        <v>34.733678075670838</v>
      </c>
      <c r="AD85" s="40">
        <f>IF(Z$6-X$6 &lt;&gt; 0,(EXP(LN(Z13/X13)/(Z$6-X$6))-1)*100,0)</f>
        <v>-0.18471112220885821</v>
      </c>
      <c r="AE85" s="40">
        <f t="shared" si="99"/>
        <v>9.7225224771424479E-2</v>
      </c>
    </row>
    <row r="86" spans="1:31" x14ac:dyDescent="0.2">
      <c r="A86" t="str">
        <f t="shared" si="92"/>
        <v>Sales and customer service occupations</v>
      </c>
      <c r="B86" s="11">
        <f t="shared" si="92"/>
        <v>45.56520127726133</v>
      </c>
      <c r="C86" s="11">
        <f t="shared" si="92"/>
        <v>43.351016822871088</v>
      </c>
      <c r="D86" s="11">
        <f t="shared" si="92"/>
        <v>43.383721518185787</v>
      </c>
      <c r="E86" s="11">
        <f t="shared" si="92"/>
        <v>44.596893836368871</v>
      </c>
      <c r="F86" s="11">
        <f t="shared" si="92"/>
        <v>46.249288889118226</v>
      </c>
      <c r="H86" s="40">
        <f t="shared" si="100"/>
        <v>-0.9764020332256429</v>
      </c>
      <c r="I86" s="40">
        <f t="shared" si="93"/>
        <v>0.42732241584246822</v>
      </c>
      <c r="L86" t="str">
        <f t="shared" si="94"/>
        <v>Sales and customer service occupations</v>
      </c>
      <c r="M86" s="11">
        <f t="shared" si="94"/>
        <v>14.729107219315761</v>
      </c>
      <c r="N86" s="11">
        <f t="shared" si="94"/>
        <v>14.593403506442424</v>
      </c>
      <c r="O86" s="11">
        <f t="shared" si="94"/>
        <v>14.723230999989662</v>
      </c>
      <c r="P86" s="11">
        <f t="shared" si="94"/>
        <v>15.515620523831686</v>
      </c>
      <c r="Q86" s="11">
        <f t="shared" si="94"/>
        <v>16.767409519956576</v>
      </c>
      <c r="S86" s="40">
        <f t="shared" si="95"/>
        <v>-7.9803306431314169E-3</v>
      </c>
      <c r="T86" s="40">
        <f t="shared" si="96"/>
        <v>0.87050374701234112</v>
      </c>
      <c r="W86" t="str">
        <f t="shared" si="97"/>
        <v>Sales and customer service occupations</v>
      </c>
      <c r="X86" s="11">
        <f t="shared" si="97"/>
        <v>30.836094057945623</v>
      </c>
      <c r="Y86" s="11">
        <f t="shared" si="97"/>
        <v>28.757613316428724</v>
      </c>
      <c r="Z86" s="11">
        <f t="shared" si="97"/>
        <v>28.660490518196177</v>
      </c>
      <c r="AA86" s="11">
        <f t="shared" si="97"/>
        <v>29.081273312537149</v>
      </c>
      <c r="AB86" s="11">
        <f t="shared" si="97"/>
        <v>29.481879369161614</v>
      </c>
      <c r="AD86" s="40">
        <f t="shared" si="98"/>
        <v>-1.4526724343079667</v>
      </c>
      <c r="AE86" s="40">
        <f t="shared" si="99"/>
        <v>0.18855272822677627</v>
      </c>
    </row>
    <row r="87" spans="1:31" x14ac:dyDescent="0.2">
      <c r="A87" t="str">
        <f t="shared" si="92"/>
        <v>Process, plant and machine operatives</v>
      </c>
      <c r="B87" s="11">
        <f t="shared" si="92"/>
        <v>25.133515065220195</v>
      </c>
      <c r="C87" s="11">
        <f t="shared" si="92"/>
        <v>26.268510990387664</v>
      </c>
      <c r="D87" s="11">
        <f t="shared" si="92"/>
        <v>23.179107270961367</v>
      </c>
      <c r="E87" s="11">
        <f t="shared" si="92"/>
        <v>23.38670427010188</v>
      </c>
      <c r="F87" s="11">
        <f t="shared" si="92"/>
        <v>22.085565706772734</v>
      </c>
      <c r="H87" s="40">
        <f t="shared" si="100"/>
        <v>-1.6059822058065998</v>
      </c>
      <c r="I87" s="40">
        <f t="shared" si="93"/>
        <v>-0.32166198625287468</v>
      </c>
      <c r="L87" t="str">
        <f t="shared" si="94"/>
        <v>Process, plant and machine operatives</v>
      </c>
      <c r="M87" s="11">
        <f t="shared" si="94"/>
        <v>22.346115431267883</v>
      </c>
      <c r="N87" s="11">
        <f t="shared" si="94"/>
        <v>23.570335019041956</v>
      </c>
      <c r="O87" s="11">
        <f t="shared" si="94"/>
        <v>20.917621737393645</v>
      </c>
      <c r="P87" s="11">
        <f t="shared" si="94"/>
        <v>20.758055870846917</v>
      </c>
      <c r="Q87" s="11">
        <f t="shared" si="94"/>
        <v>19.514557628842965</v>
      </c>
      <c r="S87" s="40">
        <f t="shared" si="95"/>
        <v>-1.3125213329167607</v>
      </c>
      <c r="T87" s="40">
        <f t="shared" si="96"/>
        <v>-0.46180516525899939</v>
      </c>
      <c r="W87" t="str">
        <f t="shared" si="97"/>
        <v>Process, plant and machine operatives</v>
      </c>
      <c r="X87" s="11">
        <f t="shared" si="97"/>
        <v>2.7873996339523042</v>
      </c>
      <c r="Y87" s="11">
        <f t="shared" si="97"/>
        <v>2.6981759713457092</v>
      </c>
      <c r="Z87" s="11">
        <f t="shared" si="97"/>
        <v>2.2614855335677122</v>
      </c>
      <c r="AA87" s="11">
        <f t="shared" si="97"/>
        <v>2.6286483992549328</v>
      </c>
      <c r="AB87" s="11">
        <f t="shared" si="97"/>
        <v>2.5710080779297471</v>
      </c>
      <c r="AD87" s="40">
        <f t="shared" si="98"/>
        <v>-4.0955155498296421</v>
      </c>
      <c r="AE87" s="40">
        <f t="shared" si="99"/>
        <v>0.85884144281198616</v>
      </c>
    </row>
    <row r="88" spans="1:31" x14ac:dyDescent="0.2">
      <c r="A88" t="str">
        <f t="shared" si="92"/>
        <v>Elementary occupations</v>
      </c>
      <c r="B88" s="11">
        <f t="shared" si="92"/>
        <v>53.163155257007091</v>
      </c>
      <c r="C88" s="11">
        <f t="shared" si="92"/>
        <v>53.052734133102199</v>
      </c>
      <c r="D88" s="11">
        <f t="shared" si="92"/>
        <v>49.204166013752186</v>
      </c>
      <c r="E88" s="11">
        <f t="shared" si="92"/>
        <v>49.254104041105165</v>
      </c>
      <c r="F88" s="11">
        <f t="shared" si="92"/>
        <v>50.800485089699151</v>
      </c>
      <c r="H88" s="40">
        <f t="shared" si="100"/>
        <v>-1.5358297914546348</v>
      </c>
      <c r="I88" s="40">
        <f t="shared" si="93"/>
        <v>0.21307741168592464</v>
      </c>
      <c r="L88" t="str">
        <f t="shared" si="94"/>
        <v>Elementary occupations</v>
      </c>
      <c r="M88" s="11">
        <f t="shared" si="94"/>
        <v>26.895512456410103</v>
      </c>
      <c r="N88" s="11">
        <f t="shared" si="94"/>
        <v>28.456774817097379</v>
      </c>
      <c r="O88" s="11">
        <f t="shared" si="94"/>
        <v>26.109896573965678</v>
      </c>
      <c r="P88" s="11">
        <f t="shared" si="94"/>
        <v>27.038072198238435</v>
      </c>
      <c r="Q88" s="11">
        <f t="shared" si="94"/>
        <v>26.742673232857818</v>
      </c>
      <c r="S88" s="40">
        <f t="shared" si="95"/>
        <v>-0.5911463726445465</v>
      </c>
      <c r="T88" s="40">
        <f t="shared" si="96"/>
        <v>0.15976827005890204</v>
      </c>
      <c r="W88" t="str">
        <f t="shared" si="97"/>
        <v>Elementary occupations</v>
      </c>
      <c r="X88" s="11">
        <f t="shared" si="97"/>
        <v>26.267642800596999</v>
      </c>
      <c r="Y88" s="11">
        <f t="shared" si="97"/>
        <v>24.595959316004755</v>
      </c>
      <c r="Z88" s="11">
        <f t="shared" si="97"/>
        <v>23.094269439786508</v>
      </c>
      <c r="AA88" s="11">
        <f t="shared" si="97"/>
        <v>22.216031842866748</v>
      </c>
      <c r="AB88" s="11">
        <f t="shared" si="97"/>
        <v>24.057811856841312</v>
      </c>
      <c r="AD88" s="40">
        <f t="shared" si="98"/>
        <v>-2.5421950970486495</v>
      </c>
      <c r="AE88" s="40">
        <f t="shared" si="99"/>
        <v>0.27287329388749892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415.4100000000002</v>
      </c>
      <c r="C90" s="34">
        <f t="shared" si="101"/>
        <v>421.42799999999977</v>
      </c>
      <c r="D90" s="34">
        <f t="shared" si="101"/>
        <v>419.51799999999997</v>
      </c>
      <c r="E90" s="34">
        <f t="shared" si="101"/>
        <v>430.82899999999989</v>
      </c>
      <c r="F90" s="34">
        <f t="shared" si="101"/>
        <v>454.37400000000025</v>
      </c>
      <c r="H90" s="43">
        <f>IF(D$6-B$6 &lt;&gt; 0,(EXP(LN(D18/B18)/(D$6-B$6))-1)*100,0)</f>
        <v>0.19700277350473971</v>
      </c>
      <c r="I90" s="43">
        <f>F56</f>
        <v>0.53351290000283047</v>
      </c>
      <c r="L90" s="24" t="str">
        <f t="shared" ref="L90:Q90" si="102">L18</f>
        <v>All occupations</v>
      </c>
      <c r="M90" s="34">
        <f t="shared" si="102"/>
        <v>203.38967577760755</v>
      </c>
      <c r="N90" s="34">
        <f t="shared" si="102"/>
        <v>210.53230841329588</v>
      </c>
      <c r="O90" s="34">
        <f t="shared" si="102"/>
        <v>201.86505558844442</v>
      </c>
      <c r="P90" s="34">
        <f t="shared" si="102"/>
        <v>205.96294182537574</v>
      </c>
      <c r="Q90" s="34">
        <f t="shared" si="102"/>
        <v>214.86633893442848</v>
      </c>
      <c r="S90" s="43">
        <f>IF(O$6-M$6 &lt;&gt; 0,(EXP(LN(O18/M18)/(O$6-M$6))-1)*100,0)</f>
        <v>-0.15037265851803872</v>
      </c>
      <c r="T90" s="43">
        <f>Q56</f>
        <v>0.4169784319780323</v>
      </c>
      <c r="W90" s="24" t="str">
        <f t="shared" ref="W90:AB90" si="103">W18</f>
        <v>All occupations</v>
      </c>
      <c r="X90" s="34">
        <f t="shared" si="103"/>
        <v>212.0203242223927</v>
      </c>
      <c r="Y90" s="34">
        <f t="shared" si="103"/>
        <v>210.89569158670392</v>
      </c>
      <c r="Z90" s="34">
        <f t="shared" si="103"/>
        <v>217.65294441155572</v>
      </c>
      <c r="AA90" s="34">
        <f t="shared" si="103"/>
        <v>224.86605817462416</v>
      </c>
      <c r="AB90" s="34">
        <f t="shared" si="103"/>
        <v>239.50766106557157</v>
      </c>
      <c r="AD90" s="43">
        <f>IF(Z$6-X$6 &lt;&gt; 0,(EXP(LN(Z18/X18)/(Z$6-X$6))-1)*100,0)</f>
        <v>0.52577048837054718</v>
      </c>
      <c r="AE90" s="43">
        <f>AB56</f>
        <v>0.63992957567551301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North of Tyne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North of Tyne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North of Tyne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17.867606514747891</v>
      </c>
      <c r="C8" s="11">
        <v>21.049506096668921</v>
      </c>
      <c r="D8" s="11">
        <v>21.34291532582877</v>
      </c>
      <c r="E8" s="11">
        <v>19.290993138592803</v>
      </c>
      <c r="F8" s="11">
        <v>21.299486858292397</v>
      </c>
      <c r="G8" s="10"/>
      <c r="H8" s="11">
        <f>F8-D8</f>
        <v>-4.342846753637275E-2</v>
      </c>
      <c r="I8" s="11">
        <f>'RD T1'!E7</f>
        <v>10.477999176996198</v>
      </c>
      <c r="J8" s="11">
        <f>SUM(H8:I8)</f>
        <v>10.434570709459825</v>
      </c>
      <c r="L8" s="10" t="str">
        <f>name!D4</f>
        <v>11 Corporate managers and directors</v>
      </c>
      <c r="M8" s="11">
        <v>11.709262637931733</v>
      </c>
      <c r="N8" s="11">
        <v>13.63261886366182</v>
      </c>
      <c r="O8" s="11">
        <v>13.391944681041851</v>
      </c>
      <c r="P8" s="11">
        <v>11.46225634397195</v>
      </c>
      <c r="Q8" s="11">
        <v>11.983503009753036</v>
      </c>
      <c r="R8" s="10"/>
      <c r="S8" s="11">
        <f>Q8-O8</f>
        <v>-1.4084416712888146</v>
      </c>
      <c r="T8" s="11">
        <f>'RD T1'!T7</f>
        <v>5.4617936271296665</v>
      </c>
      <c r="U8" s="11">
        <f>SUM(S8:T8)</f>
        <v>4.053351955840852</v>
      </c>
      <c r="W8" s="10" t="str">
        <f>name!D4</f>
        <v>11 Corporate managers and directors</v>
      </c>
      <c r="X8" s="11">
        <v>6.1583438768161258</v>
      </c>
      <c r="Y8" s="11">
        <v>7.4168872330070981</v>
      </c>
      <c r="Z8" s="11">
        <v>7.9509706447869064</v>
      </c>
      <c r="AA8" s="11">
        <v>7.8287367946208759</v>
      </c>
      <c r="AB8" s="11">
        <v>9.3159838485393198</v>
      </c>
      <c r="AC8" s="10"/>
      <c r="AD8" s="11">
        <f>AB8-Z8</f>
        <v>1.3650132037524134</v>
      </c>
      <c r="AE8" s="11">
        <f>'RD T1'!T36</f>
        <v>5.0162055498665294</v>
      </c>
      <c r="AF8" s="11">
        <f>SUM(AD8:AE8)</f>
        <v>6.3812187536189429</v>
      </c>
    </row>
    <row r="9" spans="1:32" x14ac:dyDescent="0.2">
      <c r="A9" s="10" t="str">
        <f>name!D5</f>
        <v>12 Other managers and proprietors</v>
      </c>
      <c r="B9" s="11">
        <v>12.878102623024452</v>
      </c>
      <c r="C9" s="11">
        <v>15.106766705407946</v>
      </c>
      <c r="D9" s="11">
        <v>14.374391169262982</v>
      </c>
      <c r="E9" s="11">
        <v>14.724666591888202</v>
      </c>
      <c r="F9" s="11">
        <v>17.552847651374311</v>
      </c>
      <c r="H9" s="11">
        <f t="shared" ref="H9:H32" si="2">F9-D9</f>
        <v>3.1784564821113293</v>
      </c>
      <c r="I9" s="11">
        <f>'RD T1'!E8</f>
        <v>8.8413879147326746</v>
      </c>
      <c r="J9" s="11">
        <f>SUM(H9:I9)</f>
        <v>12.019844396844004</v>
      </c>
      <c r="L9" s="10" t="str">
        <f>name!D5</f>
        <v>12 Other managers and proprietors</v>
      </c>
      <c r="M9" s="11">
        <v>7.8964706284983937</v>
      </c>
      <c r="N9" s="11">
        <v>9.2223464799725274</v>
      </c>
      <c r="O9" s="11">
        <v>8.0458387992251517</v>
      </c>
      <c r="P9" s="11">
        <v>8.9490509266176783</v>
      </c>
      <c r="Q9" s="11">
        <v>10.94632287558732</v>
      </c>
      <c r="S9" s="11">
        <f t="shared" ref="S9:S32" si="3">Q9-O9</f>
        <v>2.9004840763621687</v>
      </c>
      <c r="T9" s="11">
        <f>'RD T1'!T8</f>
        <v>4.9028115577037159</v>
      </c>
      <c r="U9" s="11">
        <f>SUM(S9:T9)</f>
        <v>7.8032956340658846</v>
      </c>
      <c r="W9" s="10" t="str">
        <f>name!D5</f>
        <v>12 Other managers and proprietors</v>
      </c>
      <c r="X9" s="11">
        <v>4.981631994526059</v>
      </c>
      <c r="Y9" s="11">
        <v>5.8844202254354174</v>
      </c>
      <c r="Z9" s="11">
        <v>6.3285523700378254</v>
      </c>
      <c r="AA9" s="11">
        <v>5.7756156652705153</v>
      </c>
      <c r="AB9" s="11">
        <v>6.6065247757869967</v>
      </c>
      <c r="AD9" s="11">
        <f t="shared" ref="AD9:AD32" si="4">AB9-Z9</f>
        <v>0.27797240574917126</v>
      </c>
      <c r="AE9" s="11">
        <f>'RD T1'!T37</f>
        <v>3.9385763570289614</v>
      </c>
      <c r="AF9" s="11">
        <f>SUM(AD9:AE9)</f>
        <v>4.2165487627781326</v>
      </c>
    </row>
    <row r="10" spans="1:32" x14ac:dyDescent="0.2">
      <c r="A10" s="10" t="str">
        <f>name!D6</f>
        <v>21 Science, research, engineering and technology professionals</v>
      </c>
      <c r="B10" s="11">
        <v>18.546841998940309</v>
      </c>
      <c r="C10" s="11">
        <v>20.637435193798378</v>
      </c>
      <c r="D10" s="11">
        <v>20.851179108305089</v>
      </c>
      <c r="E10" s="11">
        <v>25.543394967666124</v>
      </c>
      <c r="F10" s="11">
        <v>29.497347958481466</v>
      </c>
      <c r="G10" s="11"/>
      <c r="H10" s="11">
        <f t="shared" si="2"/>
        <v>8.6461688501763767</v>
      </c>
      <c r="I10" s="11">
        <f>'RD T1'!E9</f>
        <v>9.8253200363792406</v>
      </c>
      <c r="J10" s="11">
        <f t="shared" ref="J10:J32" si="5">SUM(H10:I10)</f>
        <v>18.471488886555619</v>
      </c>
      <c r="L10" s="10" t="str">
        <f>name!D6</f>
        <v>21 Science, research, engineering and technology professionals</v>
      </c>
      <c r="M10" s="11">
        <v>15.218013448163825</v>
      </c>
      <c r="N10" s="11">
        <v>17.275938170542894</v>
      </c>
      <c r="O10" s="11">
        <v>16.663629418001189</v>
      </c>
      <c r="P10" s="11">
        <v>19.762281736834002</v>
      </c>
      <c r="Q10" s="11">
        <v>22.198831054011908</v>
      </c>
      <c r="R10" s="11"/>
      <c r="S10" s="11">
        <f t="shared" si="3"/>
        <v>5.5352016360107186</v>
      </c>
      <c r="T10" s="11">
        <f>'RD T1'!T9</f>
        <v>6.6605148494843309</v>
      </c>
      <c r="U10" s="11">
        <f t="shared" ref="U10:U32" si="6">SUM(S10:T10)</f>
        <v>12.195716485495049</v>
      </c>
      <c r="W10" s="10" t="str">
        <f>name!D6</f>
        <v>21 Science, research, engineering and technology professionals</v>
      </c>
      <c r="X10" s="11">
        <v>3.3288285507765134</v>
      </c>
      <c r="Y10" s="11">
        <v>3.3614970232555006</v>
      </c>
      <c r="Z10" s="11">
        <v>4.1875496903039666</v>
      </c>
      <c r="AA10" s="11">
        <v>5.7811132308321209</v>
      </c>
      <c r="AB10" s="11">
        <v>7.2985169044695555</v>
      </c>
      <c r="AC10" s="11"/>
      <c r="AD10" s="11">
        <f t="shared" si="4"/>
        <v>3.1109672141655889</v>
      </c>
      <c r="AE10" s="11">
        <f>'RD T1'!T38</f>
        <v>3.1648051868949096</v>
      </c>
      <c r="AF10" s="11">
        <f t="shared" ref="AF10:AF32" si="7">SUM(AD10:AE10)</f>
        <v>6.2757724010604985</v>
      </c>
    </row>
    <row r="11" spans="1:32" x14ac:dyDescent="0.2">
      <c r="A11" s="10" t="str">
        <f>name!D7</f>
        <v>22 Health professionals</v>
      </c>
      <c r="B11" s="11">
        <v>26.74366789310935</v>
      </c>
      <c r="C11" s="11">
        <v>27.602682397195057</v>
      </c>
      <c r="D11" s="11">
        <v>30.117078202063126</v>
      </c>
      <c r="E11" s="11">
        <v>30.508423916268473</v>
      </c>
      <c r="F11" s="11">
        <v>33.862633813066338</v>
      </c>
      <c r="G11" s="11"/>
      <c r="H11" s="11">
        <f t="shared" si="2"/>
        <v>3.745555611003212</v>
      </c>
      <c r="I11" s="11">
        <f>'RD T1'!E10</f>
        <v>17.268120874420955</v>
      </c>
      <c r="J11" s="11">
        <f t="shared" si="5"/>
        <v>21.013676485424167</v>
      </c>
      <c r="L11" s="10" t="str">
        <f>name!D7</f>
        <v>22 Health professionals</v>
      </c>
      <c r="M11" s="11">
        <v>6.4732473766399501</v>
      </c>
      <c r="N11" s="11">
        <v>6.5984518534299204</v>
      </c>
      <c r="O11" s="11">
        <v>7.8598894021676085</v>
      </c>
      <c r="P11" s="11">
        <v>8.0025911913712946</v>
      </c>
      <c r="Q11" s="11">
        <v>8.9812218731326237</v>
      </c>
      <c r="R11" s="11"/>
      <c r="S11" s="11">
        <f t="shared" si="3"/>
        <v>1.1213324709650152</v>
      </c>
      <c r="T11" s="11">
        <f>'RD T1'!T10</f>
        <v>3.2397467057584186</v>
      </c>
      <c r="U11" s="11">
        <f t="shared" si="6"/>
        <v>4.3610791767234343</v>
      </c>
      <c r="W11" s="10" t="str">
        <f>name!D7</f>
        <v>22 Health professionals</v>
      </c>
      <c r="X11" s="11">
        <v>20.270420516469407</v>
      </c>
      <c r="Y11" s="11">
        <v>21.004230543765146</v>
      </c>
      <c r="Z11" s="11">
        <v>22.257188799895509</v>
      </c>
      <c r="AA11" s="11">
        <v>22.505832724897132</v>
      </c>
      <c r="AB11" s="11">
        <v>24.881411939933734</v>
      </c>
      <c r="AC11" s="11"/>
      <c r="AD11" s="11">
        <f t="shared" si="4"/>
        <v>2.6242231400382252</v>
      </c>
      <c r="AE11" s="11">
        <f>'RD T1'!T39</f>
        <v>14.028374168662534</v>
      </c>
      <c r="AF11" s="11">
        <f t="shared" si="7"/>
        <v>16.652597308700759</v>
      </c>
    </row>
    <row r="12" spans="1:32" x14ac:dyDescent="0.2">
      <c r="A12" s="10" t="str">
        <f>name!D8</f>
        <v>23 Teaching and other educational professionals</v>
      </c>
      <c r="B12" s="11">
        <v>17.300536052192989</v>
      </c>
      <c r="C12" s="11">
        <v>18.137579161801348</v>
      </c>
      <c r="D12" s="11">
        <v>19.057978921835424</v>
      </c>
      <c r="E12" s="11">
        <v>19.725953489551451</v>
      </c>
      <c r="F12" s="11">
        <v>21.019213875992879</v>
      </c>
      <c r="G12" s="11"/>
      <c r="H12" s="11">
        <f t="shared" si="2"/>
        <v>1.9612349541574545</v>
      </c>
      <c r="I12" s="11">
        <f>'RD T1'!E11</f>
        <v>10.026593897306119</v>
      </c>
      <c r="J12" s="11">
        <f t="shared" si="5"/>
        <v>11.987828851463574</v>
      </c>
      <c r="L12" s="10" t="str">
        <f>name!D8</f>
        <v>23 Teaching and other educational professionals</v>
      </c>
      <c r="M12" s="11">
        <v>7.3157976778620011</v>
      </c>
      <c r="N12" s="11">
        <v>6.3893341523559553</v>
      </c>
      <c r="O12" s="11">
        <v>6.2381516673256696</v>
      </c>
      <c r="P12" s="11">
        <v>6.6904343237267785</v>
      </c>
      <c r="Q12" s="11">
        <v>7.0220824173551746</v>
      </c>
      <c r="R12" s="11"/>
      <c r="S12" s="11">
        <f t="shared" si="3"/>
        <v>0.78393075002950496</v>
      </c>
      <c r="T12" s="11">
        <f>'RD T1'!T11</f>
        <v>2.9221372803965568</v>
      </c>
      <c r="U12" s="11">
        <f t="shared" si="6"/>
        <v>3.7060680304260618</v>
      </c>
      <c r="W12" s="10" t="str">
        <f>name!D8</f>
        <v>23 Teaching and other educational professionals</v>
      </c>
      <c r="X12" s="11">
        <v>9.9847383743310001</v>
      </c>
      <c r="Y12" s="11">
        <v>11.748245009445416</v>
      </c>
      <c r="Z12" s="11">
        <v>12.819827254509757</v>
      </c>
      <c r="AA12" s="11">
        <v>13.035519165824679</v>
      </c>
      <c r="AB12" s="11">
        <v>13.997131458637702</v>
      </c>
      <c r="AC12" s="11"/>
      <c r="AD12" s="11">
        <f t="shared" si="4"/>
        <v>1.1773042041279442</v>
      </c>
      <c r="AE12" s="11">
        <f>'RD T1'!T40</f>
        <v>7.1044566169095624</v>
      </c>
      <c r="AF12" s="11">
        <f t="shared" si="7"/>
        <v>8.2817608210375067</v>
      </c>
    </row>
    <row r="13" spans="1:32" x14ac:dyDescent="0.2">
      <c r="A13" s="10" t="str">
        <f>name!D9</f>
        <v>24 Business, media and public service professionals</v>
      </c>
      <c r="B13" s="11">
        <v>18.848726148406119</v>
      </c>
      <c r="C13" s="11">
        <v>20.271041325824061</v>
      </c>
      <c r="D13" s="11">
        <v>22.875909930604806</v>
      </c>
      <c r="E13" s="11">
        <v>23.695864618266871</v>
      </c>
      <c r="F13" s="11">
        <v>26.915794496689667</v>
      </c>
      <c r="G13" s="11"/>
      <c r="H13" s="11">
        <f t="shared" si="2"/>
        <v>4.0398845660848615</v>
      </c>
      <c r="I13" s="11">
        <f>'RD T1'!E12</f>
        <v>12.133511092647096</v>
      </c>
      <c r="J13" s="11">
        <f t="shared" si="5"/>
        <v>16.173395658731955</v>
      </c>
      <c r="L13" s="10" t="str">
        <f>name!D9</f>
        <v>24 Business, media and public service professionals</v>
      </c>
      <c r="M13" s="11">
        <v>10.041240228583268</v>
      </c>
      <c r="N13" s="11">
        <v>10.165980979517347</v>
      </c>
      <c r="O13" s="11">
        <v>11.098617755302833</v>
      </c>
      <c r="P13" s="11">
        <v>11.505576296346396</v>
      </c>
      <c r="Q13" s="11">
        <v>12.445509169847329</v>
      </c>
      <c r="R13" s="11"/>
      <c r="S13" s="11">
        <f t="shared" si="3"/>
        <v>1.3468914145444959</v>
      </c>
      <c r="T13" s="11">
        <f>'RD T1'!T12</f>
        <v>4.9797341641228625</v>
      </c>
      <c r="U13" s="11">
        <f t="shared" si="6"/>
        <v>6.3266255786673584</v>
      </c>
      <c r="W13" s="10" t="str">
        <f>name!D9</f>
        <v>24 Business, media and public service professionals</v>
      </c>
      <c r="X13" s="11">
        <v>8.8074859198228346</v>
      </c>
      <c r="Y13" s="11">
        <v>10.105060346306756</v>
      </c>
      <c r="Z13" s="11">
        <v>11.777292175301993</v>
      </c>
      <c r="AA13" s="11">
        <v>12.190288321920439</v>
      </c>
      <c r="AB13" s="11">
        <v>14.470285326842315</v>
      </c>
      <c r="AC13" s="11"/>
      <c r="AD13" s="11">
        <f t="shared" si="4"/>
        <v>2.6929931515403229</v>
      </c>
      <c r="AE13" s="11">
        <f>'RD T1'!T41</f>
        <v>7.1537769285242332</v>
      </c>
      <c r="AF13" s="11">
        <f t="shared" si="7"/>
        <v>9.8467700800645552</v>
      </c>
    </row>
    <row r="14" spans="1:32" x14ac:dyDescent="0.2">
      <c r="A14" s="10" t="str">
        <f>name!D10</f>
        <v>31 Science, engineering and technology associate professionals</v>
      </c>
      <c r="B14" s="11">
        <v>7.5247040108647596</v>
      </c>
      <c r="C14" s="11">
        <v>8.3553356031242458</v>
      </c>
      <c r="D14" s="11">
        <v>8.8411796143208683</v>
      </c>
      <c r="E14" s="11">
        <v>8.3414863769019139</v>
      </c>
      <c r="F14" s="11">
        <v>9.0543517332203791</v>
      </c>
      <c r="G14" s="11"/>
      <c r="H14" s="11">
        <f t="shared" si="2"/>
        <v>0.21317211889951082</v>
      </c>
      <c r="I14" s="11">
        <f>'RD T1'!E13</f>
        <v>3.4643481623210466</v>
      </c>
      <c r="J14" s="11">
        <f t="shared" si="5"/>
        <v>3.6775202812205574</v>
      </c>
      <c r="L14" s="10" t="str">
        <f>name!D10</f>
        <v>31 Science, engineering and technology associate professionals</v>
      </c>
      <c r="M14" s="11">
        <v>5.9444148026175174</v>
      </c>
      <c r="N14" s="11">
        <v>6.7843031560219575</v>
      </c>
      <c r="O14" s="11">
        <v>6.9382771018095166</v>
      </c>
      <c r="P14" s="11">
        <v>6.2786760499281691</v>
      </c>
      <c r="Q14" s="11">
        <v>6.5426464077828514</v>
      </c>
      <c r="R14" s="11"/>
      <c r="S14" s="11">
        <f t="shared" si="3"/>
        <v>-0.39563069402666518</v>
      </c>
      <c r="T14" s="11">
        <f>'RD T1'!T13</f>
        <v>2.3416920859111974</v>
      </c>
      <c r="U14" s="11">
        <f t="shared" si="6"/>
        <v>1.9460613918845322</v>
      </c>
      <c r="W14" s="10" t="str">
        <f>name!D10</f>
        <v>31 Science, engineering and technology associate professionals</v>
      </c>
      <c r="X14" s="11">
        <v>1.580289208247232</v>
      </c>
      <c r="Y14" s="11">
        <v>1.5710324471022969</v>
      </c>
      <c r="Z14" s="11">
        <v>1.902902512511349</v>
      </c>
      <c r="AA14" s="11">
        <v>2.0628103269737501</v>
      </c>
      <c r="AB14" s="11">
        <v>2.5117053254375259</v>
      </c>
      <c r="AC14" s="11"/>
      <c r="AD14" s="11">
        <f t="shared" si="4"/>
        <v>0.60880281292617688</v>
      </c>
      <c r="AE14" s="11">
        <f>'RD T1'!T42</f>
        <v>1.1226560764098494</v>
      </c>
      <c r="AF14" s="11">
        <f t="shared" si="7"/>
        <v>1.7314588893360263</v>
      </c>
    </row>
    <row r="15" spans="1:32" x14ac:dyDescent="0.2">
      <c r="A15" s="10" t="str">
        <f>name!D11</f>
        <v>32 Health and social care associate professionals</v>
      </c>
      <c r="B15" s="11">
        <v>9.3235582766558167</v>
      </c>
      <c r="C15" s="11">
        <v>9.6177733623693111</v>
      </c>
      <c r="D15" s="11">
        <v>10.674399245886685</v>
      </c>
      <c r="E15" s="11">
        <v>17.188621372842466</v>
      </c>
      <c r="F15" s="11">
        <v>20.556660808837446</v>
      </c>
      <c r="G15" s="11"/>
      <c r="H15" s="11">
        <f t="shared" si="2"/>
        <v>9.8822615629507613</v>
      </c>
      <c r="I15" s="11">
        <f>'RD T1'!E14</f>
        <v>10.481501188296727</v>
      </c>
      <c r="J15" s="11">
        <f t="shared" si="5"/>
        <v>20.363762751247489</v>
      </c>
      <c r="L15" s="10" t="str">
        <f>name!D11</f>
        <v>32 Health and social care associate professionals</v>
      </c>
      <c r="M15" s="11">
        <v>2.1493527100118244</v>
      </c>
      <c r="N15" s="11">
        <v>2.093335500925483</v>
      </c>
      <c r="O15" s="11">
        <v>2.424903354986772</v>
      </c>
      <c r="P15" s="11">
        <v>3.3086726526970298</v>
      </c>
      <c r="Q15" s="11">
        <v>3.8478695169620982</v>
      </c>
      <c r="R15" s="11"/>
      <c r="S15" s="11">
        <f t="shared" si="3"/>
        <v>1.4229661619753262</v>
      </c>
      <c r="T15" s="11">
        <f>'RD T1'!T14</f>
        <v>1.6640941454121487</v>
      </c>
      <c r="U15" s="11">
        <f t="shared" si="6"/>
        <v>3.0870603073874747</v>
      </c>
      <c r="W15" s="10" t="str">
        <f>name!D11</f>
        <v>32 Health and social care associate professionals</v>
      </c>
      <c r="X15" s="11">
        <v>7.1742055666439786</v>
      </c>
      <c r="Y15" s="11">
        <v>7.5244378614438299</v>
      </c>
      <c r="Z15" s="11">
        <v>8.2494958908999081</v>
      </c>
      <c r="AA15" s="11">
        <v>13.879948720145427</v>
      </c>
      <c r="AB15" s="11">
        <v>16.708791291875343</v>
      </c>
      <c r="AC15" s="11"/>
      <c r="AD15" s="11">
        <f t="shared" si="4"/>
        <v>8.4592954009754351</v>
      </c>
      <c r="AE15" s="11">
        <f>'RD T1'!T43</f>
        <v>8.8174070428845752</v>
      </c>
      <c r="AF15" s="11">
        <f t="shared" si="7"/>
        <v>17.27670244386001</v>
      </c>
    </row>
    <row r="16" spans="1:32" x14ac:dyDescent="0.2">
      <c r="A16" s="10" t="str">
        <f>name!D12</f>
        <v>33 Protective service occupations</v>
      </c>
      <c r="B16" s="11">
        <v>5.2779694294321988</v>
      </c>
      <c r="C16" s="11">
        <v>5.5835699108471921</v>
      </c>
      <c r="D16" s="11">
        <v>5.8715471828228099</v>
      </c>
      <c r="E16" s="11">
        <v>4.8075499660796037</v>
      </c>
      <c r="F16" s="11">
        <v>5.1730380815086878</v>
      </c>
      <c r="G16" s="11"/>
      <c r="H16" s="11">
        <f t="shared" si="2"/>
        <v>-0.69850910131412203</v>
      </c>
      <c r="I16" s="11">
        <f>'RD T1'!E15</f>
        <v>1.745939044455701</v>
      </c>
      <c r="J16" s="11">
        <f t="shared" si="5"/>
        <v>1.047429943141579</v>
      </c>
      <c r="L16" s="10" t="str">
        <f>name!D12</f>
        <v>33 Protective service occupations</v>
      </c>
      <c r="M16" s="11">
        <v>4.0132893894774053</v>
      </c>
      <c r="N16" s="11">
        <v>4.1821924582959147</v>
      </c>
      <c r="O16" s="11">
        <v>4.3165662534175731</v>
      </c>
      <c r="P16" s="11">
        <v>3.4457393343176568</v>
      </c>
      <c r="Q16" s="11">
        <v>3.376983005360084</v>
      </c>
      <c r="R16" s="11"/>
      <c r="S16" s="11">
        <f t="shared" si="3"/>
        <v>-0.93958324805748905</v>
      </c>
      <c r="T16" s="11">
        <f>'RD T1'!T15</f>
        <v>0.96355446147790857</v>
      </c>
      <c r="U16" s="11">
        <f t="shared" si="6"/>
        <v>2.3971213420419524E-2</v>
      </c>
      <c r="W16" s="10" t="str">
        <f>name!D12</f>
        <v>33 Protective service occupations</v>
      </c>
      <c r="X16" s="11">
        <v>1.264680039954803</v>
      </c>
      <c r="Y16" s="11">
        <v>1.4013774525512719</v>
      </c>
      <c r="Z16" s="11">
        <v>1.5549809294052326</v>
      </c>
      <c r="AA16" s="11">
        <v>1.3618106317619338</v>
      </c>
      <c r="AB16" s="11">
        <v>1.7960550761486087</v>
      </c>
      <c r="AC16" s="11"/>
      <c r="AD16" s="11">
        <f t="shared" si="4"/>
        <v>0.24107414674337613</v>
      </c>
      <c r="AE16" s="11">
        <f>'RD T1'!T44</f>
        <v>0.78238458297779212</v>
      </c>
      <c r="AF16" s="11">
        <f t="shared" si="7"/>
        <v>1.0234587297211681</v>
      </c>
    </row>
    <row r="17" spans="1:32" x14ac:dyDescent="0.2">
      <c r="A17" s="10" t="str">
        <f>name!D13</f>
        <v>34 Culture, media and sports occupations</v>
      </c>
      <c r="B17" s="11">
        <v>5.9475695039814083</v>
      </c>
      <c r="C17" s="11">
        <v>5.9785991779905574</v>
      </c>
      <c r="D17" s="11">
        <v>5.7175853305285793</v>
      </c>
      <c r="E17" s="11">
        <v>5.034314128366467</v>
      </c>
      <c r="F17" s="11">
        <v>5.598585618946716</v>
      </c>
      <c r="G17" s="11"/>
      <c r="H17" s="11">
        <f t="shared" si="2"/>
        <v>-0.11899971158186329</v>
      </c>
      <c r="I17" s="11">
        <f>'RD T1'!E16</f>
        <v>2.6363287621956926</v>
      </c>
      <c r="J17" s="11">
        <f t="shared" si="5"/>
        <v>2.5173290506138293</v>
      </c>
      <c r="L17" s="10" t="str">
        <f>name!D13</f>
        <v>34 Culture, media and sports occupations</v>
      </c>
      <c r="M17" s="11">
        <v>2.5509351450568607</v>
      </c>
      <c r="N17" s="11">
        <v>2.8892364279346423</v>
      </c>
      <c r="O17" s="11">
        <v>2.3267031520635011</v>
      </c>
      <c r="P17" s="11">
        <v>2.0094889578007571</v>
      </c>
      <c r="Q17" s="11">
        <v>2.1598149142920908</v>
      </c>
      <c r="R17" s="11"/>
      <c r="S17" s="11">
        <f t="shared" si="3"/>
        <v>-0.16688823777141026</v>
      </c>
      <c r="T17" s="11">
        <f>'RD T1'!T16</f>
        <v>0.84119702086150727</v>
      </c>
      <c r="U17" s="11">
        <f t="shared" si="6"/>
        <v>0.67430878309009701</v>
      </c>
      <c r="W17" s="10" t="str">
        <f>name!D13</f>
        <v>34 Culture, media and sports occupations</v>
      </c>
      <c r="X17" s="11">
        <v>3.3966343589245382</v>
      </c>
      <c r="Y17" s="11">
        <v>3.0893627500559111</v>
      </c>
      <c r="Z17" s="11">
        <v>3.3908821784650818</v>
      </c>
      <c r="AA17" s="11">
        <v>3.0248251705657103</v>
      </c>
      <c r="AB17" s="11">
        <v>3.438770704654619</v>
      </c>
      <c r="AC17" s="11"/>
      <c r="AD17" s="11">
        <f t="shared" si="4"/>
        <v>4.7888526189537206E-2</v>
      </c>
      <c r="AE17" s="11">
        <f>'RD T1'!T45</f>
        <v>1.7951317413341856</v>
      </c>
      <c r="AF17" s="11">
        <f t="shared" si="7"/>
        <v>1.8430202675237228</v>
      </c>
    </row>
    <row r="18" spans="1:32" x14ac:dyDescent="0.2">
      <c r="A18" s="10" t="str">
        <f>name!D14</f>
        <v>35 Business and public service associate professionals</v>
      </c>
      <c r="B18" s="11">
        <v>17.562673776334726</v>
      </c>
      <c r="C18" s="11">
        <v>18.28991599573644</v>
      </c>
      <c r="D18" s="11">
        <v>19.048615497312504</v>
      </c>
      <c r="E18" s="11">
        <v>19.032209512050851</v>
      </c>
      <c r="F18" s="11">
        <v>20.488491896647709</v>
      </c>
      <c r="G18" s="11"/>
      <c r="H18" s="11">
        <f t="shared" si="2"/>
        <v>1.4398763993352048</v>
      </c>
      <c r="I18" s="11">
        <f>'RD T1'!E17</f>
        <v>9.1768167507010894</v>
      </c>
      <c r="J18" s="11">
        <f t="shared" si="5"/>
        <v>10.616693150036294</v>
      </c>
      <c r="L18" s="10" t="str">
        <f>name!D14</f>
        <v>35 Business and public service associate professionals</v>
      </c>
      <c r="M18" s="11">
        <v>8.4735990545164874</v>
      </c>
      <c r="N18" s="11">
        <v>8.7440920777215378</v>
      </c>
      <c r="O18" s="11">
        <v>9.0283681565561906</v>
      </c>
      <c r="P18" s="11">
        <v>8.8625716537349746</v>
      </c>
      <c r="Q18" s="11">
        <v>9.0872089719700622</v>
      </c>
      <c r="R18" s="11"/>
      <c r="S18" s="11">
        <f t="shared" si="3"/>
        <v>5.8840815413871539E-2</v>
      </c>
      <c r="T18" s="11">
        <f>'RD T1'!T17</f>
        <v>3.4058592325909847</v>
      </c>
      <c r="U18" s="11">
        <f t="shared" si="6"/>
        <v>3.4647000480048562</v>
      </c>
      <c r="W18" s="10" t="str">
        <f>name!D14</f>
        <v>35 Business and public service associate professionals</v>
      </c>
      <c r="X18" s="11">
        <v>9.0890747218182479</v>
      </c>
      <c r="Y18" s="11">
        <v>9.5458239180148823</v>
      </c>
      <c r="Z18" s="11">
        <v>10.02024734075631</v>
      </c>
      <c r="AA18" s="11">
        <v>10.169637858315891</v>
      </c>
      <c r="AB18" s="11">
        <v>11.401282924677664</v>
      </c>
      <c r="AC18" s="11"/>
      <c r="AD18" s="11">
        <f t="shared" si="4"/>
        <v>1.3810355839213546</v>
      </c>
      <c r="AE18" s="11">
        <f>'RD T1'!T46</f>
        <v>5.7709575181101025</v>
      </c>
      <c r="AF18" s="11">
        <f t="shared" si="7"/>
        <v>7.1519931020314571</v>
      </c>
    </row>
    <row r="19" spans="1:32" x14ac:dyDescent="0.2">
      <c r="A19" s="10" t="str">
        <f>name!D15</f>
        <v>41 Administrative occupations</v>
      </c>
      <c r="B19" s="11">
        <v>40.713076117337614</v>
      </c>
      <c r="C19" s="11">
        <v>37.7646317363427</v>
      </c>
      <c r="D19" s="11">
        <v>39.408573848303178</v>
      </c>
      <c r="E19" s="11">
        <v>41.026622158030257</v>
      </c>
      <c r="F19" s="11">
        <v>40.822960896545766</v>
      </c>
      <c r="G19" s="11"/>
      <c r="H19" s="11">
        <f t="shared" si="2"/>
        <v>1.4143870482425882</v>
      </c>
      <c r="I19" s="11">
        <f>'RD T1'!E18</f>
        <v>20.668211803548175</v>
      </c>
      <c r="J19" s="11">
        <f t="shared" si="5"/>
        <v>22.082598851790763</v>
      </c>
      <c r="L19" s="10" t="str">
        <f>name!D15</f>
        <v>41 Administrative occupations</v>
      </c>
      <c r="M19" s="11">
        <v>12.386562626405174</v>
      </c>
      <c r="N19" s="11">
        <v>11.22348362636462</v>
      </c>
      <c r="O19" s="11">
        <v>13.330323698074942</v>
      </c>
      <c r="P19" s="11">
        <v>14.453103546980813</v>
      </c>
      <c r="Q19" s="11">
        <v>16.338328175437372</v>
      </c>
      <c r="R19" s="11"/>
      <c r="S19" s="11">
        <f t="shared" si="3"/>
        <v>3.0080044773624302</v>
      </c>
      <c r="T19" s="11">
        <f>'RD T1'!T18</f>
        <v>5.6290596466224061</v>
      </c>
      <c r="U19" s="11">
        <f t="shared" si="6"/>
        <v>8.6370641239848354</v>
      </c>
      <c r="W19" s="10" t="str">
        <f>name!D15</f>
        <v>41 Administrative occupations</v>
      </c>
      <c r="X19" s="11">
        <v>28.326513490932445</v>
      </c>
      <c r="Y19" s="11">
        <v>26.541148109978035</v>
      </c>
      <c r="Z19" s="11">
        <v>26.078250150228268</v>
      </c>
      <c r="AA19" s="11">
        <v>26.57351861104943</v>
      </c>
      <c r="AB19" s="11">
        <v>24.484632721108412</v>
      </c>
      <c r="AC19" s="11"/>
      <c r="AD19" s="11">
        <f t="shared" si="4"/>
        <v>-1.5936174291198562</v>
      </c>
      <c r="AE19" s="11">
        <f>'RD T1'!T47</f>
        <v>15.039152156925766</v>
      </c>
      <c r="AF19" s="11">
        <f t="shared" si="7"/>
        <v>13.44553472780591</v>
      </c>
    </row>
    <row r="20" spans="1:32" x14ac:dyDescent="0.2">
      <c r="A20" s="10" t="str">
        <f>name!D16</f>
        <v>42 Secretarial and related occupations</v>
      </c>
      <c r="B20" s="11">
        <v>9.0468703701556503</v>
      </c>
      <c r="C20" s="11">
        <v>7.8898426115160643</v>
      </c>
      <c r="D20" s="11">
        <v>7.983815379286014</v>
      </c>
      <c r="E20" s="11">
        <v>7.7341259478069126</v>
      </c>
      <c r="F20" s="11">
        <v>6.2990996760761755</v>
      </c>
      <c r="G20" s="11"/>
      <c r="H20" s="11">
        <f t="shared" si="2"/>
        <v>-1.6847157032098385</v>
      </c>
      <c r="I20" s="11">
        <f>'RD T1'!E19</f>
        <v>3.9297289982948729</v>
      </c>
      <c r="J20" s="11">
        <f t="shared" si="5"/>
        <v>2.2450132950850343</v>
      </c>
      <c r="L20" s="10" t="str">
        <f>name!D16</f>
        <v>42 Secretarial and related occupations</v>
      </c>
      <c r="M20" s="11">
        <v>0.60523457449112383</v>
      </c>
      <c r="N20" s="11">
        <v>0.47242831647347505</v>
      </c>
      <c r="O20" s="11">
        <v>0.43904278440179828</v>
      </c>
      <c r="P20" s="11">
        <v>0.45863564101203363</v>
      </c>
      <c r="Q20" s="11">
        <v>0.54393837065616457</v>
      </c>
      <c r="R20" s="11"/>
      <c r="S20" s="11">
        <f t="shared" si="3"/>
        <v>0.10489558625436629</v>
      </c>
      <c r="T20" s="11">
        <f>'RD T1'!T19</f>
        <v>0.16209288059969865</v>
      </c>
      <c r="U20" s="11">
        <f t="shared" si="6"/>
        <v>0.26698846685406497</v>
      </c>
      <c r="W20" s="10" t="str">
        <f>name!D16</f>
        <v>42 Secretarial and related occupations</v>
      </c>
      <c r="X20" s="11">
        <v>8.4416357956645225</v>
      </c>
      <c r="Y20" s="11">
        <v>7.4174142950425885</v>
      </c>
      <c r="Z20" s="11">
        <v>7.5447725948842148</v>
      </c>
      <c r="AA20" s="11">
        <v>7.2754903067948788</v>
      </c>
      <c r="AB20" s="11">
        <v>5.7551613054200113</v>
      </c>
      <c r="AC20" s="11"/>
      <c r="AD20" s="11">
        <f t="shared" si="4"/>
        <v>-1.7896112894642036</v>
      </c>
      <c r="AE20" s="11">
        <f>'RD T1'!T48</f>
        <v>3.7676361176951754</v>
      </c>
      <c r="AF20" s="11">
        <f t="shared" si="7"/>
        <v>1.9780248282309718</v>
      </c>
    </row>
    <row r="21" spans="1:32" x14ac:dyDescent="0.2">
      <c r="A21" s="10" t="str">
        <f>name!D17</f>
        <v>51 Skilled agricultural and related trades</v>
      </c>
      <c r="B21" s="11">
        <v>5.1880968581767481</v>
      </c>
      <c r="C21" s="11">
        <v>4.211445874141047</v>
      </c>
      <c r="D21" s="11">
        <v>4.2873069584363215</v>
      </c>
      <c r="E21" s="11">
        <v>4.2648964270643193</v>
      </c>
      <c r="F21" s="11">
        <v>4.6717893680987093</v>
      </c>
      <c r="G21" s="11"/>
      <c r="H21" s="11">
        <f t="shared" si="2"/>
        <v>0.38448240966238778</v>
      </c>
      <c r="I21" s="11">
        <f>'RD T1'!E20</f>
        <v>2.4730053820186493</v>
      </c>
      <c r="J21" s="11">
        <f t="shared" si="5"/>
        <v>2.8574877916810371</v>
      </c>
      <c r="L21" s="10" t="str">
        <f>name!D17</f>
        <v>51 Skilled agricultural and related trades</v>
      </c>
      <c r="M21" s="11">
        <v>4.8658427224969012</v>
      </c>
      <c r="N21" s="11">
        <v>3.7169452697057008</v>
      </c>
      <c r="O21" s="11">
        <v>3.3225256677397477</v>
      </c>
      <c r="P21" s="11">
        <v>3.2771884052927058</v>
      </c>
      <c r="Q21" s="11">
        <v>3.5095042878729847</v>
      </c>
      <c r="R21" s="11"/>
      <c r="S21" s="11">
        <f t="shared" si="3"/>
        <v>0.18697862013323707</v>
      </c>
      <c r="T21" s="11">
        <f>'RD T1'!T20</f>
        <v>1.7480390007672264</v>
      </c>
      <c r="U21" s="11">
        <f t="shared" si="6"/>
        <v>1.9350176209004635</v>
      </c>
      <c r="W21" s="10" t="str">
        <f>name!D17</f>
        <v>51 Skilled agricultural and related trades</v>
      </c>
      <c r="X21" s="11">
        <v>0.32225413567983985</v>
      </c>
      <c r="Y21" s="11">
        <v>0.49450060443534954</v>
      </c>
      <c r="Z21" s="11">
        <v>0.96478129069657914</v>
      </c>
      <c r="AA21" s="11">
        <v>0.9877080217716131</v>
      </c>
      <c r="AB21" s="11">
        <v>1.1622850802257261</v>
      </c>
      <c r="AC21" s="11"/>
      <c r="AD21" s="11">
        <f t="shared" si="4"/>
        <v>0.19750378952914693</v>
      </c>
      <c r="AE21" s="11">
        <f>'RD T1'!T49</f>
        <v>0.7249663812514231</v>
      </c>
      <c r="AF21" s="11">
        <f t="shared" si="7"/>
        <v>0.92247017078057003</v>
      </c>
    </row>
    <row r="22" spans="1:32" x14ac:dyDescent="0.2">
      <c r="A22" s="10" t="str">
        <f>name!D18</f>
        <v>52 Skilled metal, electrical and electronic trades</v>
      </c>
      <c r="B22" s="11">
        <v>15.563646965578616</v>
      </c>
      <c r="C22" s="11">
        <v>15.074510265343612</v>
      </c>
      <c r="D22" s="11">
        <v>12.695264567066117</v>
      </c>
      <c r="E22" s="11">
        <v>12.298285025646875</v>
      </c>
      <c r="F22" s="11">
        <v>11.234246252557286</v>
      </c>
      <c r="G22" s="11"/>
      <c r="H22" s="11">
        <f t="shared" si="2"/>
        <v>-1.4610183145088307</v>
      </c>
      <c r="I22" s="11">
        <f>'RD T1'!E21</f>
        <v>4.4538756688202481</v>
      </c>
      <c r="J22" s="11">
        <f t="shared" si="5"/>
        <v>2.9928573543114174</v>
      </c>
      <c r="L22" s="10" t="str">
        <f>name!D18</f>
        <v>52 Skilled metal, electrical and electronic trades</v>
      </c>
      <c r="M22" s="11">
        <v>15.40831746043683</v>
      </c>
      <c r="N22" s="11">
        <v>14.837295282201916</v>
      </c>
      <c r="O22" s="11">
        <v>12.507523630333077</v>
      </c>
      <c r="P22" s="11">
        <v>11.933998158274184</v>
      </c>
      <c r="Q22" s="11">
        <v>10.75336960907946</v>
      </c>
      <c r="R22" s="11"/>
      <c r="S22" s="11">
        <f t="shared" si="3"/>
        <v>-1.7541540212536173</v>
      </c>
      <c r="T22" s="11">
        <f>'RD T1'!T21</f>
        <v>4.2305880957622763</v>
      </c>
      <c r="U22" s="11">
        <f t="shared" si="6"/>
        <v>2.476434074508659</v>
      </c>
      <c r="W22" s="10" t="str">
        <f>name!D18</f>
        <v>52 Skilled metal, electrical and electronic trades</v>
      </c>
      <c r="X22" s="11">
        <v>0.15532950514178961</v>
      </c>
      <c r="Y22" s="11">
        <v>0.23721498314169623</v>
      </c>
      <c r="Z22" s="11">
        <v>0.18774093673305034</v>
      </c>
      <c r="AA22" s="11">
        <v>0.36428686737268207</v>
      </c>
      <c r="AB22" s="11">
        <v>0.48087664347783243</v>
      </c>
      <c r="AC22" s="11"/>
      <c r="AD22" s="11">
        <f t="shared" si="4"/>
        <v>0.29313570674478207</v>
      </c>
      <c r="AE22" s="11">
        <f>'RD T1'!T50</f>
        <v>0.22328757305797267</v>
      </c>
      <c r="AF22" s="11">
        <f t="shared" si="7"/>
        <v>0.51642327980275471</v>
      </c>
    </row>
    <row r="23" spans="1:32" x14ac:dyDescent="0.2">
      <c r="A23" s="10" t="str">
        <f>name!D19</f>
        <v>53 Skilled construction and building trades</v>
      </c>
      <c r="B23" s="11">
        <v>12.683580501653594</v>
      </c>
      <c r="C23" s="11">
        <v>13.738686608649775</v>
      </c>
      <c r="D23" s="11">
        <v>11.111095547213397</v>
      </c>
      <c r="E23" s="11">
        <v>10.473567594294158</v>
      </c>
      <c r="F23" s="11">
        <v>9.254839522862504</v>
      </c>
      <c r="G23" s="11"/>
      <c r="H23" s="11">
        <f t="shared" si="2"/>
        <v>-1.856256024350893</v>
      </c>
      <c r="I23" s="11">
        <f>'RD T1'!E22</f>
        <v>4.1983269650742407</v>
      </c>
      <c r="J23" s="11">
        <f t="shared" si="5"/>
        <v>2.3420709407233478</v>
      </c>
      <c r="L23" s="10" t="str">
        <f>name!D19</f>
        <v>53 Skilled construction and building trades</v>
      </c>
      <c r="M23" s="11">
        <v>12.211441785023295</v>
      </c>
      <c r="N23" s="11">
        <v>13.476369797510394</v>
      </c>
      <c r="O23" s="11">
        <v>10.7789379776627</v>
      </c>
      <c r="P23" s="11">
        <v>10.259951861603897</v>
      </c>
      <c r="Q23" s="11">
        <v>9.0215178801432057</v>
      </c>
      <c r="R23" s="11"/>
      <c r="S23" s="11">
        <f t="shared" si="3"/>
        <v>-1.7574200975194945</v>
      </c>
      <c r="T23" s="11">
        <f>'RD T1'!T22</f>
        <v>4.0754264716557129</v>
      </c>
      <c r="U23" s="11">
        <f t="shared" si="6"/>
        <v>2.3180063741362185</v>
      </c>
      <c r="W23" s="10" t="str">
        <f>name!D19</f>
        <v>53 Skilled construction and building trades</v>
      </c>
      <c r="X23" s="11">
        <v>0.47213871663029661</v>
      </c>
      <c r="Y23" s="11">
        <v>0.262316811139369</v>
      </c>
      <c r="Z23" s="11">
        <v>0.33215756955068326</v>
      </c>
      <c r="AA23" s="11">
        <v>0.21361573269027107</v>
      </c>
      <c r="AB23" s="11">
        <v>0.23332164271929465</v>
      </c>
      <c r="AC23" s="11"/>
      <c r="AD23" s="11">
        <f t="shared" si="4"/>
        <v>-9.8835926831388615E-2</v>
      </c>
      <c r="AE23" s="11">
        <f>'RD T1'!T51</f>
        <v>0.12290049341852581</v>
      </c>
      <c r="AF23" s="11">
        <f t="shared" si="7"/>
        <v>2.4064566587137196E-2</v>
      </c>
    </row>
    <row r="24" spans="1:32" x14ac:dyDescent="0.2">
      <c r="A24" s="10" t="str">
        <f>name!D20</f>
        <v>54 Textiles, printing and other skilled trades</v>
      </c>
      <c r="B24" s="11">
        <v>8.7145282600607903</v>
      </c>
      <c r="C24" s="11">
        <v>8.245948417275665</v>
      </c>
      <c r="D24" s="11">
        <v>7.7568035658323202</v>
      </c>
      <c r="E24" s="11">
        <v>8.1595184631159654</v>
      </c>
      <c r="F24" s="11">
        <v>8.4190085438185172</v>
      </c>
      <c r="G24" s="11"/>
      <c r="H24" s="11">
        <f t="shared" si="2"/>
        <v>0.66220497798619693</v>
      </c>
      <c r="I24" s="11">
        <f>'RD T1'!E23</f>
        <v>3.6921895216241594</v>
      </c>
      <c r="J24" s="11">
        <f t="shared" si="5"/>
        <v>4.3543944996103559</v>
      </c>
      <c r="L24" s="10" t="str">
        <f>name!D20</f>
        <v>54 Textiles, printing and other skilled trades</v>
      </c>
      <c r="M24" s="11">
        <v>4.8884954552480089</v>
      </c>
      <c r="N24" s="11">
        <v>4.727716146993882</v>
      </c>
      <c r="O24" s="11">
        <v>3.8987449324833943</v>
      </c>
      <c r="P24" s="11">
        <v>4.1405215748135431</v>
      </c>
      <c r="Q24" s="11">
        <v>4.2984618278051112</v>
      </c>
      <c r="R24" s="11"/>
      <c r="S24" s="11">
        <f t="shared" si="3"/>
        <v>0.39971689532171695</v>
      </c>
      <c r="T24" s="11">
        <f>'RD T1'!T23</f>
        <v>1.2994943729216335</v>
      </c>
      <c r="U24" s="11">
        <f t="shared" si="6"/>
        <v>1.6992112682433504</v>
      </c>
      <c r="W24" s="10" t="str">
        <f>name!D20</f>
        <v>54 Textiles, printing and other skilled trades</v>
      </c>
      <c r="X24" s="11">
        <v>3.8260328048127858</v>
      </c>
      <c r="Y24" s="11">
        <v>3.5182322702817932</v>
      </c>
      <c r="Z24" s="11">
        <v>3.8580586333489255</v>
      </c>
      <c r="AA24" s="11">
        <v>4.0189968883024347</v>
      </c>
      <c r="AB24" s="11">
        <v>4.1205467160134077</v>
      </c>
      <c r="AC24" s="11"/>
      <c r="AD24" s="11">
        <f t="shared" si="4"/>
        <v>0.2624880826644822</v>
      </c>
      <c r="AE24" s="11">
        <f>'RD T1'!T52</f>
        <v>2.3926951487025265</v>
      </c>
      <c r="AF24" s="11">
        <f t="shared" si="7"/>
        <v>2.6551832313670087</v>
      </c>
    </row>
    <row r="25" spans="1:32" x14ac:dyDescent="0.2">
      <c r="A25" s="10" t="str">
        <f>name!D21</f>
        <v>61 Caring personal service occupations</v>
      </c>
      <c r="B25" s="11">
        <v>31.251748967833304</v>
      </c>
      <c r="C25" s="11">
        <v>30.223749536085876</v>
      </c>
      <c r="D25" s="11">
        <v>31.407230621594678</v>
      </c>
      <c r="E25" s="11">
        <v>32.312037447322602</v>
      </c>
      <c r="F25" s="11">
        <v>33.793059363762886</v>
      </c>
      <c r="G25" s="11"/>
      <c r="H25" s="11">
        <f t="shared" si="2"/>
        <v>2.3858287421682078</v>
      </c>
      <c r="I25" s="11">
        <f>'RD T1'!E24</f>
        <v>18.512180087253959</v>
      </c>
      <c r="J25" s="11">
        <f t="shared" si="5"/>
        <v>20.898008829422167</v>
      </c>
      <c r="L25" s="10" t="str">
        <f>name!D21</f>
        <v>61 Caring personal service occupations</v>
      </c>
      <c r="M25" s="11">
        <v>3.9569169963684701</v>
      </c>
      <c r="N25" s="11">
        <v>4.0967087437452063</v>
      </c>
      <c r="O25" s="11">
        <v>4.0284763058533155</v>
      </c>
      <c r="P25" s="11">
        <v>4.7660965636120567</v>
      </c>
      <c r="Q25" s="11">
        <v>5.4531622130844628</v>
      </c>
      <c r="R25" s="11"/>
      <c r="S25" s="11">
        <f t="shared" si="3"/>
        <v>1.4246859072311473</v>
      </c>
      <c r="T25" s="11">
        <f>'RD T1'!T24</f>
        <v>2.1615078606607914</v>
      </c>
      <c r="U25" s="11">
        <f t="shared" si="6"/>
        <v>3.5861937678919387</v>
      </c>
      <c r="W25" s="10" t="str">
        <f>name!D21</f>
        <v>61 Caring personal service occupations</v>
      </c>
      <c r="X25" s="11">
        <v>27.29483197146482</v>
      </c>
      <c r="Y25" s="11">
        <v>26.127040792340669</v>
      </c>
      <c r="Z25" s="11">
        <v>27.378754315741357</v>
      </c>
      <c r="AA25" s="11">
        <v>27.545940883710561</v>
      </c>
      <c r="AB25" s="11">
        <v>28.339897150678386</v>
      </c>
      <c r="AC25" s="11"/>
      <c r="AD25" s="11">
        <f t="shared" si="4"/>
        <v>0.96114283493702857</v>
      </c>
      <c r="AE25" s="11">
        <f>'RD T1'!T53</f>
        <v>16.350672226593165</v>
      </c>
      <c r="AF25" s="11">
        <f t="shared" si="7"/>
        <v>17.311815061530194</v>
      </c>
    </row>
    <row r="26" spans="1:32" x14ac:dyDescent="0.2">
      <c r="A26" s="10" t="str">
        <f>name!D22</f>
        <v>62 Leisure, travel and related personal service occupations</v>
      </c>
      <c r="B26" s="11">
        <v>10.072845267511463</v>
      </c>
      <c r="C26" s="11">
        <v>10.527061024163389</v>
      </c>
      <c r="D26" s="11">
        <v>9.7804432098240728</v>
      </c>
      <c r="E26" s="11">
        <v>9.0200526439545978</v>
      </c>
      <c r="F26" s="11">
        <v>9.2800647680905524</v>
      </c>
      <c r="G26" s="11"/>
      <c r="H26" s="11">
        <f t="shared" si="2"/>
        <v>-0.50037844173352042</v>
      </c>
      <c r="I26" s="11">
        <f>'RD T1'!E25</f>
        <v>4.673572514552653</v>
      </c>
      <c r="J26" s="11">
        <f t="shared" si="5"/>
        <v>4.1731940728191326</v>
      </c>
      <c r="L26" s="10" t="str">
        <f>name!D22</f>
        <v>62 Leisure, travel and related personal service occupations</v>
      </c>
      <c r="M26" s="11">
        <v>2.9463099809599944</v>
      </c>
      <c r="N26" s="11">
        <v>3.0869801843717184</v>
      </c>
      <c r="O26" s="11">
        <v>3.0534050967781985</v>
      </c>
      <c r="P26" s="11">
        <v>2.8450593151186796</v>
      </c>
      <c r="Q26" s="11">
        <v>3.0573044924274608</v>
      </c>
      <c r="R26" s="11"/>
      <c r="S26" s="11">
        <f t="shared" si="3"/>
        <v>3.8993956492623383E-3</v>
      </c>
      <c r="T26" s="11">
        <f>'RD T1'!T25</f>
        <v>1.2172187005784774</v>
      </c>
      <c r="U26" s="11">
        <f t="shared" si="6"/>
        <v>1.2211180962277397</v>
      </c>
      <c r="W26" s="10" t="str">
        <f>name!D22</f>
        <v>62 Leisure, travel and related personal service occupations</v>
      </c>
      <c r="X26" s="11">
        <v>7.1265352865514755</v>
      </c>
      <c r="Y26" s="11">
        <v>7.4400808397916718</v>
      </c>
      <c r="Z26" s="11">
        <v>6.7270381130458592</v>
      </c>
      <c r="AA26" s="11">
        <v>6.1749933288359209</v>
      </c>
      <c r="AB26" s="11">
        <v>6.22276027566308</v>
      </c>
      <c r="AC26" s="11"/>
      <c r="AD26" s="11">
        <f t="shared" si="4"/>
        <v>-0.5042778373827792</v>
      </c>
      <c r="AE26" s="11">
        <f>'RD T1'!T54</f>
        <v>3.456353813974177</v>
      </c>
      <c r="AF26" s="11">
        <f t="shared" si="7"/>
        <v>2.9520759765913978</v>
      </c>
    </row>
    <row r="27" spans="1:32" x14ac:dyDescent="0.2">
      <c r="A27" s="10" t="str">
        <f>name!D23</f>
        <v>63 Community and civil enforcement occupations</v>
      </c>
      <c r="B27" s="11">
        <v>0.49177886451382863</v>
      </c>
      <c r="C27" s="11">
        <v>0.44965704935723189</v>
      </c>
      <c r="D27" s="11">
        <v>0.5476919707729756</v>
      </c>
      <c r="E27" s="11">
        <v>0.4087140667131518</v>
      </c>
      <c r="F27" s="11">
        <v>0.44513912953969614</v>
      </c>
      <c r="G27" s="11"/>
      <c r="H27" s="11">
        <f t="shared" si="2"/>
        <v>-0.10255284123327946</v>
      </c>
      <c r="I27" s="11">
        <f>'RD T1'!E26</f>
        <v>0.21229600870132048</v>
      </c>
      <c r="J27" s="11">
        <f t="shared" si="5"/>
        <v>0.10974316746804103</v>
      </c>
      <c r="L27" s="10" t="str">
        <f>name!D23</f>
        <v>63 Community and civil enforcement occupations</v>
      </c>
      <c r="M27" s="11">
        <v>0.36419596982476149</v>
      </c>
      <c r="N27" s="11">
        <v>0.29603758296721155</v>
      </c>
      <c r="O27" s="11">
        <v>0.42243644187042156</v>
      </c>
      <c r="P27" s="11">
        <v>0.23929869840410398</v>
      </c>
      <c r="Q27" s="11">
        <v>0.27411848021032575</v>
      </c>
      <c r="R27" s="11"/>
      <c r="S27" s="11">
        <f t="shared" si="3"/>
        <v>-0.14831796166009581</v>
      </c>
      <c r="T27" s="11">
        <f>'RD T1'!T26</f>
        <v>0.10531286096984166</v>
      </c>
      <c r="U27" s="11">
        <f t="shared" si="6"/>
        <v>-4.300510069025415E-2</v>
      </c>
      <c r="W27" s="10" t="str">
        <f>name!D23</f>
        <v>63 Community and civil enforcement occupations</v>
      </c>
      <c r="X27" s="11">
        <v>0.12758289468906722</v>
      </c>
      <c r="Y27" s="11">
        <v>0.15361946639002033</v>
      </c>
      <c r="Z27" s="11">
        <v>0.12525552890255479</v>
      </c>
      <c r="AA27" s="11">
        <v>0.16941536830904808</v>
      </c>
      <c r="AB27" s="11">
        <v>0.17102064932937022</v>
      </c>
      <c r="AC27" s="11"/>
      <c r="AD27" s="11">
        <f t="shared" si="4"/>
        <v>4.5765120426815437E-2</v>
      </c>
      <c r="AE27" s="11">
        <f>'RD T1'!T55</f>
        <v>0.10698314773147891</v>
      </c>
      <c r="AF27" s="11">
        <f t="shared" si="7"/>
        <v>0.15274826815829434</v>
      </c>
    </row>
    <row r="28" spans="1:32" x14ac:dyDescent="0.2">
      <c r="A28" s="10" t="str">
        <f>name!D24</f>
        <v>71 Sales occupations</v>
      </c>
      <c r="B28" s="11">
        <v>38.192028666192719</v>
      </c>
      <c r="C28" s="11">
        <v>35.580385663727775</v>
      </c>
      <c r="D28" s="11">
        <v>35.425663094678747</v>
      </c>
      <c r="E28" s="11">
        <v>35.668425838181179</v>
      </c>
      <c r="F28" s="11">
        <v>35.974621868051543</v>
      </c>
      <c r="G28" s="11"/>
      <c r="H28" s="11">
        <f t="shared" si="2"/>
        <v>0.54895877337279586</v>
      </c>
      <c r="I28" s="11">
        <f>'RD T1'!E27</f>
        <v>18.062382941917541</v>
      </c>
      <c r="J28" s="11">
        <f t="shared" si="5"/>
        <v>18.611341715290337</v>
      </c>
      <c r="L28" s="10" t="str">
        <f>name!D24</f>
        <v>71 Sales occupations</v>
      </c>
      <c r="M28" s="11">
        <v>11.79565315702256</v>
      </c>
      <c r="N28" s="11">
        <v>11.785015168209087</v>
      </c>
      <c r="O28" s="11">
        <v>11.412294030596005</v>
      </c>
      <c r="P28" s="11">
        <v>11.413657003421317</v>
      </c>
      <c r="Q28" s="11">
        <v>11.805817105136443</v>
      </c>
      <c r="R28" s="11"/>
      <c r="S28" s="11">
        <f t="shared" si="3"/>
        <v>0.39352307454043789</v>
      </c>
      <c r="T28" s="11">
        <f>'RD T1'!T27</f>
        <v>3.9217008429372395</v>
      </c>
      <c r="U28" s="11">
        <f t="shared" si="6"/>
        <v>4.3152239174776774</v>
      </c>
      <c r="W28" s="10" t="str">
        <f>name!D24</f>
        <v>71 Sales occupations</v>
      </c>
      <c r="X28" s="11">
        <v>26.396375509170216</v>
      </c>
      <c r="Y28" s="11">
        <v>23.795370495518753</v>
      </c>
      <c r="Z28" s="11">
        <v>24.013369064082795</v>
      </c>
      <c r="AA28" s="11">
        <v>24.254768834759837</v>
      </c>
      <c r="AB28" s="11">
        <v>24.168804762915055</v>
      </c>
      <c r="AC28" s="11"/>
      <c r="AD28" s="11">
        <f t="shared" si="4"/>
        <v>0.15543569883226027</v>
      </c>
      <c r="AE28" s="11">
        <f>'RD T1'!T56</f>
        <v>14.140682098980307</v>
      </c>
      <c r="AF28" s="11">
        <f t="shared" si="7"/>
        <v>14.296117797812567</v>
      </c>
    </row>
    <row r="29" spans="1:32" x14ac:dyDescent="0.2">
      <c r="A29" s="10" t="str">
        <f>name!D25</f>
        <v>72 Customer service occupations</v>
      </c>
      <c r="B29" s="11">
        <v>7.3731726110686111</v>
      </c>
      <c r="C29" s="11">
        <v>7.7706311591433126</v>
      </c>
      <c r="D29" s="11">
        <v>7.9580584235070431</v>
      </c>
      <c r="E29" s="11">
        <v>8.928467998187692</v>
      </c>
      <c r="F29" s="11">
        <v>10.274667021066685</v>
      </c>
      <c r="G29" s="11"/>
      <c r="H29" s="11">
        <f t="shared" si="2"/>
        <v>2.3166085975596422</v>
      </c>
      <c r="I29" s="11">
        <f>'RD T1'!E28</f>
        <v>4.2269633216909419</v>
      </c>
      <c r="J29" s="11">
        <f t="shared" si="5"/>
        <v>6.5435719192505841</v>
      </c>
      <c r="L29" s="10" t="str">
        <f>name!D25</f>
        <v>72 Customer service occupations</v>
      </c>
      <c r="M29" s="11">
        <v>2.933454062293201</v>
      </c>
      <c r="N29" s="11">
        <v>2.8083883382333372</v>
      </c>
      <c r="O29" s="11">
        <v>3.3109369693936563</v>
      </c>
      <c r="P29" s="11">
        <v>4.1019635204103695</v>
      </c>
      <c r="Q29" s="11">
        <v>4.9615924148201342</v>
      </c>
      <c r="R29" s="11"/>
      <c r="S29" s="11">
        <f t="shared" si="3"/>
        <v>1.6506554454264779</v>
      </c>
      <c r="T29" s="11">
        <f>'RD T1'!T28</f>
        <v>1.4713857905077785</v>
      </c>
      <c r="U29" s="11">
        <f t="shared" si="6"/>
        <v>3.1220412359342564</v>
      </c>
      <c r="W29" s="10" t="str">
        <f>name!D25</f>
        <v>72 Customer service occupations</v>
      </c>
      <c r="X29" s="11">
        <v>4.4397185487754065</v>
      </c>
      <c r="Y29" s="11">
        <v>4.96224282090997</v>
      </c>
      <c r="Z29" s="11">
        <v>4.647121454113381</v>
      </c>
      <c r="AA29" s="11">
        <v>4.8265044777773145</v>
      </c>
      <c r="AB29" s="11">
        <v>5.3130746062465581</v>
      </c>
      <c r="AC29" s="11"/>
      <c r="AD29" s="11">
        <f t="shared" si="4"/>
        <v>0.66595315213317718</v>
      </c>
      <c r="AE29" s="11">
        <f>'RD T1'!T57</f>
        <v>2.7555775311831625</v>
      </c>
      <c r="AF29" s="11">
        <f t="shared" si="7"/>
        <v>3.4215306833163397</v>
      </c>
    </row>
    <row r="30" spans="1:32" x14ac:dyDescent="0.2">
      <c r="A30" s="10" t="str">
        <f>name!D26</f>
        <v>81 Process, plant and machine operatives</v>
      </c>
      <c r="B30" s="11">
        <v>12.650863139275931</v>
      </c>
      <c r="C30" s="11">
        <v>11.318429105248711</v>
      </c>
      <c r="D30" s="11">
        <v>9.9652693151618816</v>
      </c>
      <c r="E30" s="11">
        <v>10.353404550684209</v>
      </c>
      <c r="F30" s="11">
        <v>9.5673759778882399</v>
      </c>
      <c r="G30" s="11"/>
      <c r="H30" s="11">
        <f t="shared" si="2"/>
        <v>-0.39789333727364173</v>
      </c>
      <c r="I30" s="11">
        <f>'RD T1'!E29</f>
        <v>3.8275868181921022</v>
      </c>
      <c r="J30" s="11">
        <f t="shared" si="5"/>
        <v>3.4296934809184605</v>
      </c>
      <c r="L30" s="10" t="str">
        <f>name!D26</f>
        <v>81 Process, plant and machine operatives</v>
      </c>
      <c r="M30" s="11">
        <v>10.35190851323973</v>
      </c>
      <c r="N30" s="11">
        <v>9.1160236719663725</v>
      </c>
      <c r="O30" s="11">
        <v>8.1001991928617088</v>
      </c>
      <c r="P30" s="11">
        <v>8.2338579420799611</v>
      </c>
      <c r="Q30" s="11">
        <v>7.5772291097441444</v>
      </c>
      <c r="R30" s="11"/>
      <c r="S30" s="11">
        <f t="shared" si="3"/>
        <v>-0.52297008311756432</v>
      </c>
      <c r="T30" s="11">
        <f>'RD T1'!T29</f>
        <v>2.8232728513050316</v>
      </c>
      <c r="U30" s="11">
        <f t="shared" si="6"/>
        <v>2.3003027681874673</v>
      </c>
      <c r="W30" s="10" t="str">
        <f>name!D26</f>
        <v>81 Process, plant and machine operatives</v>
      </c>
      <c r="X30" s="11">
        <v>2.2989546260362088</v>
      </c>
      <c r="Y30" s="11">
        <v>2.2024054332823448</v>
      </c>
      <c r="Z30" s="11">
        <v>1.865070122300174</v>
      </c>
      <c r="AA30" s="11">
        <v>2.1195466086042236</v>
      </c>
      <c r="AB30" s="11">
        <v>1.9901468681440904</v>
      </c>
      <c r="AC30" s="11"/>
      <c r="AD30" s="11">
        <f t="shared" si="4"/>
        <v>0.12507674584391637</v>
      </c>
      <c r="AE30" s="11">
        <f>'RD T1'!T58</f>
        <v>1.0043139668870715</v>
      </c>
      <c r="AF30" s="11">
        <f t="shared" si="7"/>
        <v>1.1293907127309879</v>
      </c>
    </row>
    <row r="31" spans="1:32" x14ac:dyDescent="0.2">
      <c r="A31" s="10" t="str">
        <f>name!D27</f>
        <v>82 Transport and mobile machine drivers and operatives</v>
      </c>
      <c r="B31" s="11">
        <v>12.482651925944264</v>
      </c>
      <c r="C31" s="11">
        <v>14.950081885138953</v>
      </c>
      <c r="D31" s="11">
        <v>13.213837955799484</v>
      </c>
      <c r="E31" s="11">
        <v>13.03329971941767</v>
      </c>
      <c r="F31" s="11">
        <v>12.518189728884494</v>
      </c>
      <c r="G31" s="11"/>
      <c r="H31" s="11">
        <f t="shared" si="2"/>
        <v>-0.69564822691499018</v>
      </c>
      <c r="I31" s="11">
        <f>'RD T1'!E30</f>
        <v>6.6515435877056763</v>
      </c>
      <c r="J31" s="11">
        <f t="shared" si="5"/>
        <v>5.9558953607906862</v>
      </c>
      <c r="L31" s="10" t="str">
        <f>name!D27</f>
        <v>82 Transport and mobile machine drivers and operatives</v>
      </c>
      <c r="M31" s="11">
        <v>11.994206918028153</v>
      </c>
      <c r="N31" s="11">
        <v>14.454311347075585</v>
      </c>
      <c r="O31" s="11">
        <v>12.817422544531935</v>
      </c>
      <c r="P31" s="11">
        <v>12.524197928766956</v>
      </c>
      <c r="Q31" s="11">
        <v>11.937328519098822</v>
      </c>
      <c r="R31" s="11"/>
      <c r="S31" s="11">
        <f t="shared" si="3"/>
        <v>-0.8800940254331131</v>
      </c>
      <c r="T31" s="11">
        <f>'RD T1'!T30</f>
        <v>6.3250031997666856</v>
      </c>
      <c r="U31" s="11">
        <f t="shared" si="6"/>
        <v>5.4449091743335725</v>
      </c>
      <c r="W31" s="10" t="str">
        <f>name!D27</f>
        <v>82 Transport and mobile machine drivers and operatives</v>
      </c>
      <c r="X31" s="11">
        <v>0.48844500791609524</v>
      </c>
      <c r="Y31" s="11">
        <v>0.49577053806336452</v>
      </c>
      <c r="Z31" s="11">
        <v>0.3964154112675381</v>
      </c>
      <c r="AA31" s="11">
        <v>0.50910179065070926</v>
      </c>
      <c r="AB31" s="11">
        <v>0.58086120978565681</v>
      </c>
      <c r="AC31" s="11"/>
      <c r="AD31" s="11">
        <f t="shared" si="4"/>
        <v>0.18444579851811871</v>
      </c>
      <c r="AE31" s="11">
        <f>'RD T1'!T59</f>
        <v>0.32654038793899015</v>
      </c>
      <c r="AF31" s="11">
        <f t="shared" si="7"/>
        <v>0.5109861864571088</v>
      </c>
    </row>
    <row r="32" spans="1:32" x14ac:dyDescent="0.2">
      <c r="A32" s="10" t="str">
        <f>name!D28</f>
        <v>91 Elementary trades and related occupations</v>
      </c>
      <c r="B32" s="11">
        <v>6.5728027301422669</v>
      </c>
      <c r="C32" s="11">
        <v>5.8659466094225037</v>
      </c>
      <c r="D32" s="11">
        <v>5.0263351470846311</v>
      </c>
      <c r="E32" s="11">
        <v>9.1611126969636292</v>
      </c>
      <c r="F32" s="11">
        <v>10.737020474933775</v>
      </c>
      <c r="G32" s="11"/>
      <c r="H32" s="11">
        <f t="shared" si="2"/>
        <v>5.7106853278491441</v>
      </c>
      <c r="I32" s="11">
        <f>'RD T1'!E31</f>
        <v>4.2256324166437045</v>
      </c>
      <c r="J32" s="11">
        <f t="shared" si="5"/>
        <v>9.9363177444928485</v>
      </c>
      <c r="L32" s="10" t="str">
        <f>name!D28</f>
        <v>91 Elementary trades and related occupations</v>
      </c>
      <c r="M32" s="11">
        <v>5.1963239269381827</v>
      </c>
      <c r="N32" s="11">
        <v>4.70894613368585</v>
      </c>
      <c r="O32" s="11">
        <v>4.1594590888769831</v>
      </c>
      <c r="P32" s="11">
        <v>5.7365404841696153</v>
      </c>
      <c r="Q32" s="11">
        <v>6.3997748472235347</v>
      </c>
      <c r="R32" s="11"/>
      <c r="S32" s="11">
        <f t="shared" si="3"/>
        <v>2.2403157583465516</v>
      </c>
      <c r="T32" s="11">
        <f>'RD T1'!T31</f>
        <v>1.9140794335239808</v>
      </c>
      <c r="U32" s="11">
        <f t="shared" si="6"/>
        <v>4.1543951918705329</v>
      </c>
      <c r="W32" s="10" t="str">
        <f>name!D28</f>
        <v>91 Elementary trades and related occupations</v>
      </c>
      <c r="X32" s="11">
        <v>1.3764788032040884</v>
      </c>
      <c r="Y32" s="11">
        <v>1.1570004757366521</v>
      </c>
      <c r="Z32" s="11">
        <v>0.86687605820764468</v>
      </c>
      <c r="AA32" s="11">
        <v>3.4245722127940157</v>
      </c>
      <c r="AB32" s="11">
        <v>4.3372456277102369</v>
      </c>
      <c r="AC32" s="11"/>
      <c r="AD32" s="11">
        <f t="shared" si="4"/>
        <v>3.4703695695025925</v>
      </c>
      <c r="AE32" s="11">
        <f>'RD T1'!T60</f>
        <v>2.3115529831197246</v>
      </c>
      <c r="AF32" s="11">
        <f t="shared" si="7"/>
        <v>5.7819225526223175</v>
      </c>
    </row>
    <row r="33" spans="1:32" x14ac:dyDescent="0.2">
      <c r="A33" s="10" t="str">
        <f>name!D29</f>
        <v>92 Elementary administration and service occupations</v>
      </c>
      <c r="B33" s="11">
        <v>46.590352526864827</v>
      </c>
      <c r="C33" s="11">
        <v>47.186787523679698</v>
      </c>
      <c r="D33" s="11">
        <v>44.177830866667556</v>
      </c>
      <c r="E33" s="11">
        <v>40.092991344141538</v>
      </c>
      <c r="F33" s="11">
        <v>40.06346461476538</v>
      </c>
      <c r="G33" s="11"/>
      <c r="H33" s="11">
        <f t="shared" ref="H33" si="8">F33-D33</f>
        <v>-4.114366251902176</v>
      </c>
      <c r="I33" s="11">
        <f>'RD T1'!E32</f>
        <v>19.637436636983551</v>
      </c>
      <c r="J33" s="11">
        <f>SUM(H33:I33)</f>
        <v>15.523070385081375</v>
      </c>
      <c r="L33" s="10" t="str">
        <f>name!D29</f>
        <v>92 Elementary administration and service occupations</v>
      </c>
      <c r="M33" s="11">
        <v>21.699188529471922</v>
      </c>
      <c r="N33" s="11">
        <v>23.74782868341153</v>
      </c>
      <c r="O33" s="11">
        <v>21.950437485088695</v>
      </c>
      <c r="P33" s="11">
        <v>21.301531714068819</v>
      </c>
      <c r="Q33" s="11">
        <v>20.342898385634285</v>
      </c>
      <c r="R33" s="11"/>
      <c r="S33" s="11">
        <f t="shared" ref="S33" si="9">Q33-O33</f>
        <v>-1.6075390994544101</v>
      </c>
      <c r="T33" s="11">
        <f>'RD T1'!T32</f>
        <v>8.2528202585778043</v>
      </c>
      <c r="U33" s="11">
        <f t="shared" ref="U33" si="10">SUM(S33:T33)</f>
        <v>6.6452811591233942</v>
      </c>
      <c r="W33" s="10" t="str">
        <f>name!D29</f>
        <v>92 Elementary administration and service occupations</v>
      </c>
      <c r="X33" s="11">
        <v>24.891163997392912</v>
      </c>
      <c r="Y33" s="11">
        <v>23.438958840268104</v>
      </c>
      <c r="Z33" s="11">
        <v>22.227393381578864</v>
      </c>
      <c r="AA33" s="11">
        <v>18.791459630072733</v>
      </c>
      <c r="AB33" s="11">
        <v>19.720566229131073</v>
      </c>
      <c r="AC33" s="11"/>
      <c r="AD33" s="11">
        <f t="shared" ref="AD33" si="11">AB33-Z33</f>
        <v>-2.5068271524477908</v>
      </c>
      <c r="AE33" s="11">
        <f>'RD T1'!T61</f>
        <v>11.384616378405745</v>
      </c>
      <c r="AF33" s="11">
        <f t="shared" ref="AF33" si="12">SUM(AD33:AE33)</f>
        <v>8.8777892259579545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415.41000000000025</v>
      </c>
      <c r="C35" s="34">
        <f>SUM(C8:C33)</f>
        <v>421.42799999999977</v>
      </c>
      <c r="D35" s="34">
        <f>SUM(D8:D33)</f>
        <v>419.51800000000009</v>
      </c>
      <c r="E35" s="34">
        <f>SUM(E8:E33)</f>
        <v>430.82899999999995</v>
      </c>
      <c r="F35" s="34">
        <f>SUM(F8:F33)</f>
        <v>454.37400000000019</v>
      </c>
      <c r="G35" s="11"/>
      <c r="H35" s="34">
        <f>F35-D35</f>
        <v>34.856000000000108</v>
      </c>
      <c r="I35" s="34">
        <f>SUM(I8:I33)</f>
        <v>215.52279957347432</v>
      </c>
      <c r="J35" s="34">
        <f>SUM(J8:J33)</f>
        <v>250.37879957347451</v>
      </c>
      <c r="L35" s="231" t="str">
        <f>name!D3</f>
        <v>All occupations</v>
      </c>
      <c r="M35" s="34">
        <f>SUM(M8:M33)</f>
        <v>203.38967577760758</v>
      </c>
      <c r="N35" s="34">
        <f>SUM(N8:N33)</f>
        <v>210.53230841329594</v>
      </c>
      <c r="O35" s="34">
        <f>SUM(O8:O33)</f>
        <v>201.86505558844439</v>
      </c>
      <c r="P35" s="34">
        <f>SUM(P8:P33)</f>
        <v>205.96294182537574</v>
      </c>
      <c r="Q35" s="34">
        <f>SUM(Q8:Q33)</f>
        <v>214.86633893442843</v>
      </c>
      <c r="R35" s="11"/>
      <c r="S35" s="34">
        <f>Q35-O35</f>
        <v>13.001283345984035</v>
      </c>
      <c r="T35" s="34">
        <f>SUM(T8:T33)</f>
        <v>82.720137398005889</v>
      </c>
      <c r="U35" s="34">
        <f>SUM(U8:U33)</f>
        <v>95.721420743989952</v>
      </c>
      <c r="W35" s="231" t="str">
        <f>name!D3</f>
        <v>All occupations</v>
      </c>
      <c r="X35" s="34">
        <f>SUM(X8:X33)</f>
        <v>212.0203242223927</v>
      </c>
      <c r="Y35" s="34">
        <f>SUM(Y8:Y33)</f>
        <v>210.89569158670389</v>
      </c>
      <c r="Z35" s="34">
        <f>SUM(Z8:Z33)</f>
        <v>217.65294441155572</v>
      </c>
      <c r="AA35" s="34">
        <f>SUM(AA8:AA33)</f>
        <v>224.86605817462413</v>
      </c>
      <c r="AB35" s="34">
        <f>SUM(AB8:AB33)</f>
        <v>239.50766106557154</v>
      </c>
      <c r="AC35" s="11"/>
      <c r="AD35" s="34">
        <f t="shared" ref="AD35" si="13">AB35-Z35</f>
        <v>21.854716654015817</v>
      </c>
      <c r="AE35" s="34">
        <f>SUM(AE8:AE33)</f>
        <v>132.80266217546844</v>
      </c>
      <c r="AF35" s="34">
        <f>SUM(AF8:AF33)</f>
        <v>154.65737882948429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North of Tyne (Continued)</v>
      </c>
      <c r="L38" s="19" t="str">
        <f>CONCATENATE(L$1," (Continued)")</f>
        <v>Occupation Table 2.1  Males: Employment Change by Occupation (SOC 2020) and Replacement Demand, 2015-2035, North of Tyne (Continued)</v>
      </c>
      <c r="W38" s="19" t="str">
        <f>CONCATENATE(W$1," (Continued)")</f>
        <v>Occupation Table 2.2  Females: Employment Change by Occupation (SOC 2020) and Replacement Demand, 2015-2035, North of Tyne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4.3011979766370283</v>
      </c>
      <c r="C45" s="173">
        <f t="shared" si="20"/>
        <v>4.9948048294534138</v>
      </c>
      <c r="D45" s="173">
        <f t="shared" si="20"/>
        <v>5.0874850008411476</v>
      </c>
      <c r="E45" s="173">
        <f t="shared" si="20"/>
        <v>4.4776449910736753</v>
      </c>
      <c r="F45" s="173">
        <f t="shared" si="20"/>
        <v>4.6876552924006187</v>
      </c>
      <c r="H45" s="68">
        <f t="shared" ref="H45:H70" si="21">IF(D8&gt;0,(H8/D8)*100,0)</f>
        <v>-0.20347954753780281</v>
      </c>
      <c r="I45" s="69">
        <f t="shared" ref="I45:I70" si="22">IF(D8&gt;0,I8/D8*100,0)</f>
        <v>49.093570475425786</v>
      </c>
      <c r="J45" s="69">
        <f t="shared" ref="J45:J70" si="23">IF(D8&gt;0,(J8/D8)*100,0)</f>
        <v>48.890090927887982</v>
      </c>
      <c r="L45" t="str">
        <f t="shared" ref="L45:L70" si="24">L8</f>
        <v>11 Corporate managers and directors</v>
      </c>
      <c r="M45" s="173">
        <f t="shared" ref="M45:Q45" si="25">M8/M$35*100</f>
        <v>5.7570585100568206</v>
      </c>
      <c r="N45" s="173">
        <f t="shared" si="25"/>
        <v>6.4753096407890176</v>
      </c>
      <c r="O45" s="173">
        <f t="shared" si="25"/>
        <v>6.634107444700529</v>
      </c>
      <c r="P45" s="173">
        <f t="shared" si="25"/>
        <v>5.5652032556857458</v>
      </c>
      <c r="Q45" s="173">
        <f t="shared" si="25"/>
        <v>5.5771895538323886</v>
      </c>
      <c r="S45" s="68">
        <f t="shared" ref="S45:S70" si="26">IF(O8&gt;0,(S8/O8)*100,0)</f>
        <v>-10.517081012757307</v>
      </c>
      <c r="T45" s="69">
        <f t="shared" ref="T45:T70" si="27">IF(O8&gt;0,T8/O8*100,0)</f>
        <v>40.784171061142374</v>
      </c>
      <c r="U45" s="69">
        <f t="shared" ref="U45:U70" si="28">IF(O8&gt;0,(U8/O8)*100,0)</f>
        <v>30.267090048385072</v>
      </c>
      <c r="W45" t="str">
        <f t="shared" ref="W45:W70" si="29">W8</f>
        <v>11 Corporate managers and directors</v>
      </c>
      <c r="X45" s="173">
        <f t="shared" ref="X45:AB45" si="30">X8/X$35*100</f>
        <v>2.9046007260872342</v>
      </c>
      <c r="Y45" s="173">
        <f t="shared" si="30"/>
        <v>3.5168509973841031</v>
      </c>
      <c r="Z45" s="173">
        <f t="shared" si="30"/>
        <v>3.6530498892551484</v>
      </c>
      <c r="AA45" s="173">
        <f t="shared" si="30"/>
        <v>3.4815111085112349</v>
      </c>
      <c r="AB45" s="173">
        <f t="shared" si="30"/>
        <v>3.889639190284115</v>
      </c>
      <c r="AD45" s="68">
        <f t="shared" ref="AD45:AD70" si="31">IF(Z8&gt;0,(AD8/Z8)*100,0)</f>
        <v>17.167881315816341</v>
      </c>
      <c r="AE45" s="69">
        <f t="shared" ref="AE45:AE70" si="32">IF(Z8&gt;0,AE8/Z8*100,0)</f>
        <v>63.089222359982301</v>
      </c>
      <c r="AF45" s="69">
        <f t="shared" ref="AF45:AF70" si="33">IF(Z8&gt;0,(AF8/Z8)*100,0)</f>
        <v>80.257103675798632</v>
      </c>
    </row>
    <row r="46" spans="1:32" x14ac:dyDescent="0.2">
      <c r="A46" t="str">
        <f t="shared" si="19"/>
        <v>12 Other managers and proprietors</v>
      </c>
      <c r="B46" s="173">
        <f t="shared" si="20"/>
        <v>3.1000945145818455</v>
      </c>
      <c r="C46" s="173">
        <f t="shared" si="20"/>
        <v>3.5846613669257748</v>
      </c>
      <c r="D46" s="173">
        <f t="shared" si="20"/>
        <v>3.4264062970511344</v>
      </c>
      <c r="E46" s="173">
        <f t="shared" si="20"/>
        <v>3.4177519600324495</v>
      </c>
      <c r="F46" s="173">
        <f t="shared" si="20"/>
        <v>3.8630836384507705</v>
      </c>
      <c r="H46" s="68">
        <f t="shared" si="21"/>
        <v>22.111938131389383</v>
      </c>
      <c r="I46" s="69">
        <f t="shared" si="22"/>
        <v>61.507912304754676</v>
      </c>
      <c r="J46" s="69">
        <f t="shared" si="23"/>
        <v>83.619850436144063</v>
      </c>
      <c r="L46" t="str">
        <f t="shared" si="24"/>
        <v>12 Other managers and proprietors</v>
      </c>
      <c r="M46" s="173">
        <f t="shared" ref="M46:Q46" si="34">M9/M$35*100</f>
        <v>3.8824343459461694</v>
      </c>
      <c r="N46" s="173">
        <f t="shared" si="34"/>
        <v>4.3804898875036988</v>
      </c>
      <c r="O46" s="173">
        <f t="shared" si="34"/>
        <v>3.9857511622163742</v>
      </c>
      <c r="P46" s="173">
        <f t="shared" si="34"/>
        <v>4.3449811151974469</v>
      </c>
      <c r="Q46" s="173">
        <f t="shared" si="34"/>
        <v>5.0944800985918279</v>
      </c>
      <c r="S46" s="68">
        <f t="shared" si="26"/>
        <v>36.049492771859875</v>
      </c>
      <c r="T46" s="69">
        <f t="shared" si="27"/>
        <v>60.935990392647156</v>
      </c>
      <c r="U46" s="69">
        <f t="shared" si="28"/>
        <v>96.985483164507031</v>
      </c>
      <c r="W46" t="str">
        <f t="shared" si="29"/>
        <v>12 Other managers and proprietors</v>
      </c>
      <c r="X46" s="173">
        <f t="shared" ref="X46:AB46" si="35">X9/X$35*100</f>
        <v>2.349601158660958</v>
      </c>
      <c r="Y46" s="173">
        <f t="shared" si="35"/>
        <v>2.7902040962350347</v>
      </c>
      <c r="Z46" s="173">
        <f t="shared" si="35"/>
        <v>2.9076346231601118</v>
      </c>
      <c r="AA46" s="173">
        <f t="shared" si="35"/>
        <v>2.5684692977476162</v>
      </c>
      <c r="AB46" s="173">
        <f t="shared" si="35"/>
        <v>2.7583772253440717</v>
      </c>
      <c r="AD46" s="68">
        <f t="shared" si="31"/>
        <v>4.3923537247667568</v>
      </c>
      <c r="AE46" s="69">
        <f t="shared" si="32"/>
        <v>62.235028277176454</v>
      </c>
      <c r="AF46" s="69">
        <f t="shared" si="33"/>
        <v>66.627382001943218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4.4647076379818245</v>
      </c>
      <c r="C47" s="173">
        <f t="shared" si="20"/>
        <v>4.8970251605964457</v>
      </c>
      <c r="D47" s="173">
        <f t="shared" si="20"/>
        <v>4.9702704313772195</v>
      </c>
      <c r="E47" s="173">
        <f t="shared" si="20"/>
        <v>5.9288940548723801</v>
      </c>
      <c r="F47" s="173">
        <f t="shared" si="20"/>
        <v>6.4918652824504601</v>
      </c>
      <c r="H47" s="68">
        <f t="shared" si="21"/>
        <v>41.466090743676844</v>
      </c>
      <c r="I47" s="69">
        <f t="shared" si="22"/>
        <v>47.121172310422409</v>
      </c>
      <c r="J47" s="69">
        <f t="shared" si="23"/>
        <v>88.587263054099267</v>
      </c>
      <c r="L47" t="str">
        <f t="shared" si="24"/>
        <v>21 Science, research, engineering and technology professionals</v>
      </c>
      <c r="M47" s="173">
        <f t="shared" ref="M47:Q47" si="36">M10/M$35*100</f>
        <v>7.4821956375030858</v>
      </c>
      <c r="N47" s="173">
        <f t="shared" si="36"/>
        <v>8.2058370521585218</v>
      </c>
      <c r="O47" s="173">
        <f t="shared" si="36"/>
        <v>8.2548360682962532</v>
      </c>
      <c r="P47" s="173">
        <f t="shared" si="36"/>
        <v>9.5950667443803148</v>
      </c>
      <c r="Q47" s="173">
        <f t="shared" si="36"/>
        <v>10.331460555478822</v>
      </c>
      <c r="S47" s="68">
        <f t="shared" si="26"/>
        <v>33.217263161356769</v>
      </c>
      <c r="T47" s="69">
        <f t="shared" si="27"/>
        <v>39.970373094646405</v>
      </c>
      <c r="U47" s="69">
        <f t="shared" si="28"/>
        <v>73.187636256003174</v>
      </c>
      <c r="W47" t="str">
        <f t="shared" si="29"/>
        <v>21 Science, research, engineering and technology professionals</v>
      </c>
      <c r="X47" s="173">
        <f t="shared" ref="X47:AB47" si="37">X10/X$35*100</f>
        <v>1.5700516273547591</v>
      </c>
      <c r="Y47" s="173">
        <f t="shared" si="37"/>
        <v>1.5939145071977512</v>
      </c>
      <c r="Z47" s="173">
        <f t="shared" si="37"/>
        <v>1.9239572897235016</v>
      </c>
      <c r="AA47" s="173">
        <f t="shared" si="37"/>
        <v>2.5709141156121857</v>
      </c>
      <c r="AB47" s="173">
        <f t="shared" si="37"/>
        <v>3.0472999786304933</v>
      </c>
      <c r="AD47" s="68">
        <f t="shared" si="31"/>
        <v>74.290872807285297</v>
      </c>
      <c r="AE47" s="69">
        <f t="shared" si="32"/>
        <v>75.576540481963377</v>
      </c>
      <c r="AF47" s="69">
        <f t="shared" si="33"/>
        <v>149.86741328924867</v>
      </c>
    </row>
    <row r="48" spans="1:32" x14ac:dyDescent="0.2">
      <c r="A48" t="str">
        <f t="shared" si="19"/>
        <v>22 Health professionals</v>
      </c>
      <c r="B48" s="173">
        <f t="shared" si="20"/>
        <v>6.437896991673127</v>
      </c>
      <c r="C48" s="173">
        <f t="shared" si="20"/>
        <v>6.5497979244841522</v>
      </c>
      <c r="D48" s="173">
        <f t="shared" si="20"/>
        <v>7.1789716298378421</v>
      </c>
      <c r="E48" s="173">
        <f t="shared" si="20"/>
        <v>7.0813301602882985</v>
      </c>
      <c r="F48" s="173">
        <f t="shared" si="20"/>
        <v>7.4525905560323267</v>
      </c>
      <c r="H48" s="68">
        <f t="shared" si="21"/>
        <v>12.436650015892406</v>
      </c>
      <c r="I48" s="69">
        <f t="shared" si="22"/>
        <v>57.336640555118748</v>
      </c>
      <c r="J48" s="69">
        <f t="shared" si="23"/>
        <v>69.773290571011145</v>
      </c>
      <c r="L48" t="str">
        <f t="shared" si="24"/>
        <v>22 Health professionals</v>
      </c>
      <c r="M48" s="173">
        <f t="shared" ref="M48:Q48" si="38">M11/M$35*100</f>
        <v>3.1826823814390628</v>
      </c>
      <c r="N48" s="173">
        <f t="shared" si="38"/>
        <v>3.134175416191467</v>
      </c>
      <c r="O48" s="173">
        <f t="shared" si="38"/>
        <v>3.8936354681377265</v>
      </c>
      <c r="P48" s="173">
        <f t="shared" si="38"/>
        <v>3.8854519752180643</v>
      </c>
      <c r="Q48" s="173">
        <f t="shared" si="38"/>
        <v>4.1799110636280057</v>
      </c>
      <c r="S48" s="68">
        <f t="shared" si="26"/>
        <v>14.266517168241236</v>
      </c>
      <c r="T48" s="69">
        <f t="shared" si="27"/>
        <v>41.21873146033019</v>
      </c>
      <c r="U48" s="69">
        <f t="shared" si="28"/>
        <v>55.485248628571426</v>
      </c>
      <c r="W48" t="str">
        <f t="shared" si="29"/>
        <v>22 Health professionals</v>
      </c>
      <c r="X48" s="173">
        <f t="shared" ref="X48:AB48" si="39">X11/X$35*100</f>
        <v>9.5606025463895268</v>
      </c>
      <c r="Y48" s="173">
        <f t="shared" si="39"/>
        <v>9.9595351549084832</v>
      </c>
      <c r="Z48" s="173">
        <f t="shared" si="39"/>
        <v>10.225999404726556</v>
      </c>
      <c r="AA48" s="173">
        <f t="shared" si="39"/>
        <v>10.008550382210101</v>
      </c>
      <c r="AB48" s="173">
        <f t="shared" si="39"/>
        <v>10.388566206707598</v>
      </c>
      <c r="AD48" s="68">
        <f t="shared" si="31"/>
        <v>11.79045190132253</v>
      </c>
      <c r="AE48" s="69">
        <f t="shared" si="32"/>
        <v>63.028508653026272</v>
      </c>
      <c r="AF48" s="69">
        <f t="shared" si="33"/>
        <v>74.818960554348806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4.1646893556228735</v>
      </c>
      <c r="C49" s="173">
        <f t="shared" si="20"/>
        <v>4.3038381791910743</v>
      </c>
      <c r="D49" s="173">
        <f t="shared" si="20"/>
        <v>4.5428274643365532</v>
      </c>
      <c r="E49" s="173">
        <f t="shared" si="20"/>
        <v>4.5786039216374599</v>
      </c>
      <c r="F49" s="173">
        <f t="shared" si="20"/>
        <v>4.6259719693452679</v>
      </c>
      <c r="H49" s="68">
        <f t="shared" si="21"/>
        <v>10.290886364190465</v>
      </c>
      <c r="I49" s="69">
        <f t="shared" si="22"/>
        <v>52.611003183649672</v>
      </c>
      <c r="J49" s="69">
        <f t="shared" si="23"/>
        <v>62.901889547840142</v>
      </c>
      <c r="L49" t="str">
        <f t="shared" si="24"/>
        <v>23 Teaching and other educational professionals</v>
      </c>
      <c r="M49" s="173">
        <f t="shared" ref="M49:Q49" si="40">M12/M$35*100</f>
        <v>3.5969365946879801</v>
      </c>
      <c r="N49" s="173">
        <f t="shared" si="40"/>
        <v>3.0348473355514893</v>
      </c>
      <c r="O49" s="173">
        <f t="shared" si="40"/>
        <v>3.0902583159533075</v>
      </c>
      <c r="P49" s="173">
        <f t="shared" si="40"/>
        <v>3.2483680143776632</v>
      </c>
      <c r="Q49" s="173">
        <f t="shared" si="40"/>
        <v>3.2681165659448084</v>
      </c>
      <c r="S49" s="68">
        <f t="shared" si="26"/>
        <v>12.566715139928306</v>
      </c>
      <c r="T49" s="69">
        <f t="shared" si="27"/>
        <v>46.8429983147443</v>
      </c>
      <c r="U49" s="69">
        <f t="shared" si="28"/>
        <v>59.409713454672605</v>
      </c>
      <c r="W49" t="str">
        <f t="shared" si="29"/>
        <v>23 Teaching and other educational professionals</v>
      </c>
      <c r="X49" s="173">
        <f t="shared" ref="X49:AB49" si="41">X12/X$35*100</f>
        <v>4.7093307733355756</v>
      </c>
      <c r="Y49" s="173">
        <f t="shared" si="41"/>
        <v>5.5706424920565301</v>
      </c>
      <c r="Z49" s="173">
        <f t="shared" si="41"/>
        <v>5.8900316231279621</v>
      </c>
      <c r="AA49" s="173">
        <f t="shared" si="41"/>
        <v>5.7970150193595211</v>
      </c>
      <c r="AB49" s="173">
        <f t="shared" si="41"/>
        <v>5.8441268209811534</v>
      </c>
      <c r="AD49" s="68">
        <f t="shared" si="31"/>
        <v>9.1834638701063032</v>
      </c>
      <c r="AE49" s="69">
        <f t="shared" si="32"/>
        <v>55.417725027537777</v>
      </c>
      <c r="AF49" s="69">
        <f t="shared" si="33"/>
        <v>64.601188897644079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4.5373790107137779</v>
      </c>
      <c r="C50" s="173">
        <f t="shared" si="20"/>
        <v>4.810084124885881</v>
      </c>
      <c r="D50" s="173">
        <f t="shared" si="20"/>
        <v>5.4529030770085676</v>
      </c>
      <c r="E50" s="173">
        <f t="shared" si="20"/>
        <v>5.5000625812716581</v>
      </c>
      <c r="F50" s="173">
        <f t="shared" si="20"/>
        <v>5.9237092123866368</v>
      </c>
      <c r="H50" s="68">
        <f t="shared" si="21"/>
        <v>17.659995070535114</v>
      </c>
      <c r="I50" s="69">
        <f t="shared" si="22"/>
        <v>53.040561575275902</v>
      </c>
      <c r="J50" s="69">
        <f t="shared" si="23"/>
        <v>70.700556645811005</v>
      </c>
      <c r="L50" t="str">
        <f t="shared" si="24"/>
        <v>24 Business, media and public service professionals</v>
      </c>
      <c r="M50" s="173">
        <f t="shared" ref="M50:Q50" si="42">M13/M$35*100</f>
        <v>4.9369468682189472</v>
      </c>
      <c r="N50" s="173">
        <f t="shared" si="42"/>
        <v>4.8287035164030554</v>
      </c>
      <c r="O50" s="173">
        <f t="shared" si="42"/>
        <v>5.4980381438233259</v>
      </c>
      <c r="P50" s="173">
        <f t="shared" si="42"/>
        <v>5.5862361424713578</v>
      </c>
      <c r="Q50" s="173">
        <f t="shared" si="42"/>
        <v>5.7922098135833977</v>
      </c>
      <c r="S50" s="68">
        <f t="shared" si="26"/>
        <v>12.135668100660208</v>
      </c>
      <c r="T50" s="69">
        <f t="shared" si="27"/>
        <v>44.868057211390891</v>
      </c>
      <c r="U50" s="69">
        <f t="shared" si="28"/>
        <v>57.003725312051102</v>
      </c>
      <c r="W50" t="str">
        <f t="shared" si="29"/>
        <v>24 Business, media and public service professionals</v>
      </c>
      <c r="X50" s="173">
        <f t="shared" ref="X50:AB50" si="43">X13/X$35*100</f>
        <v>4.1540762434569585</v>
      </c>
      <c r="Y50" s="173">
        <f t="shared" si="43"/>
        <v>4.7914968154540709</v>
      </c>
      <c r="Z50" s="173">
        <f t="shared" si="43"/>
        <v>5.4110419719535425</v>
      </c>
      <c r="AA50" s="173">
        <f t="shared" si="43"/>
        <v>5.4211331051366729</v>
      </c>
      <c r="AB50" s="173">
        <f t="shared" si="43"/>
        <v>6.041679528105238</v>
      </c>
      <c r="AD50" s="68">
        <f t="shared" si="31"/>
        <v>22.865978965757204</v>
      </c>
      <c r="AE50" s="69">
        <f t="shared" si="32"/>
        <v>60.742119852696931</v>
      </c>
      <c r="AF50" s="69">
        <f t="shared" si="33"/>
        <v>83.608098818454124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1.8113921212452169</v>
      </c>
      <c r="C51" s="173">
        <f t="shared" si="20"/>
        <v>1.982624695825681</v>
      </c>
      <c r="D51" s="173">
        <f t="shared" si="20"/>
        <v>2.1074613280767136</v>
      </c>
      <c r="E51" s="173">
        <f t="shared" si="20"/>
        <v>1.9361478398394523</v>
      </c>
      <c r="F51" s="173">
        <f t="shared" si="20"/>
        <v>1.9927090311550342</v>
      </c>
      <c r="H51" s="68">
        <f t="shared" si="21"/>
        <v>2.4111275666678735</v>
      </c>
      <c r="I51" s="69">
        <f t="shared" si="22"/>
        <v>39.184230085197278</v>
      </c>
      <c r="J51" s="69">
        <f t="shared" si="23"/>
        <v>41.595357651865157</v>
      </c>
      <c r="L51" t="str">
        <f t="shared" si="24"/>
        <v>31 Science, engineering and technology associate professionals</v>
      </c>
      <c r="M51" s="173">
        <f t="shared" ref="M51:Q51" si="44">M14/M$35*100</f>
        <v>2.9226728347398123</v>
      </c>
      <c r="N51" s="173">
        <f t="shared" si="44"/>
        <v>3.2224522721252327</v>
      </c>
      <c r="O51" s="173">
        <f t="shared" si="44"/>
        <v>3.4370867615418494</v>
      </c>
      <c r="P51" s="173">
        <f t="shared" si="44"/>
        <v>3.0484493930230911</v>
      </c>
      <c r="Q51" s="173">
        <f t="shared" si="44"/>
        <v>3.0449843564279724</v>
      </c>
      <c r="S51" s="68">
        <f t="shared" si="26"/>
        <v>-5.702146054724218</v>
      </c>
      <c r="T51" s="69">
        <f t="shared" si="27"/>
        <v>33.750339623946111</v>
      </c>
      <c r="U51" s="69">
        <f t="shared" si="28"/>
        <v>28.048193569221898</v>
      </c>
      <c r="W51" t="str">
        <f t="shared" si="29"/>
        <v>31 Science, engineering and technology associate professionals</v>
      </c>
      <c r="X51" s="173">
        <f t="shared" ref="X51:AB51" si="45">X14/X$35*100</f>
        <v>0.74534798210648545</v>
      </c>
      <c r="Y51" s="173">
        <f t="shared" si="45"/>
        <v>0.74493340062208457</v>
      </c>
      <c r="Z51" s="173">
        <f t="shared" si="45"/>
        <v>0.87428291753921217</v>
      </c>
      <c r="AA51" s="173">
        <f t="shared" si="45"/>
        <v>0.91735068587889523</v>
      </c>
      <c r="AB51" s="173">
        <f t="shared" si="45"/>
        <v>1.0486951917374703</v>
      </c>
      <c r="AD51" s="68">
        <f t="shared" si="31"/>
        <v>31.993379005144696</v>
      </c>
      <c r="AE51" s="69">
        <f t="shared" si="32"/>
        <v>58.997035792875586</v>
      </c>
      <c r="AF51" s="69">
        <f t="shared" si="33"/>
        <v>90.990414798020282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2.2444231666680654</v>
      </c>
      <c r="C52" s="173">
        <f t="shared" si="20"/>
        <v>2.2821866042050636</v>
      </c>
      <c r="D52" s="173">
        <f t="shared" si="20"/>
        <v>2.5444436820080862</v>
      </c>
      <c r="E52" s="173">
        <f t="shared" si="20"/>
        <v>3.9896621102206367</v>
      </c>
      <c r="F52" s="173">
        <f t="shared" si="20"/>
        <v>4.5241718955832502</v>
      </c>
      <c r="H52" s="68">
        <f t="shared" si="21"/>
        <v>92.57908885840888</v>
      </c>
      <c r="I52" s="69">
        <f t="shared" si="22"/>
        <v>98.192890736550922</v>
      </c>
      <c r="J52" s="69">
        <f t="shared" si="23"/>
        <v>190.77197959495979</v>
      </c>
      <c r="L52" t="str">
        <f t="shared" si="24"/>
        <v>32 Health and social care associate professionals</v>
      </c>
      <c r="M52" s="173">
        <f t="shared" ref="M52:Q52" si="46">M15/M$35*100</f>
        <v>1.0567658863677976</v>
      </c>
      <c r="N52" s="173">
        <f t="shared" si="46"/>
        <v>0.99430606005423949</v>
      </c>
      <c r="O52" s="173">
        <f t="shared" si="46"/>
        <v>1.2012496902537617</v>
      </c>
      <c r="P52" s="173">
        <f t="shared" si="46"/>
        <v>1.6064407622912402</v>
      </c>
      <c r="Q52" s="173">
        <f t="shared" si="46"/>
        <v>1.7908200679755459</v>
      </c>
      <c r="S52" s="68">
        <f t="shared" si="26"/>
        <v>58.681355652752956</v>
      </c>
      <c r="T52" s="69">
        <f t="shared" si="27"/>
        <v>68.625173947240739</v>
      </c>
      <c r="U52" s="69">
        <f t="shared" si="28"/>
        <v>127.3065295999937</v>
      </c>
      <c r="W52" t="str">
        <f t="shared" si="29"/>
        <v>32 Health and social care associate professionals</v>
      </c>
      <c r="X52" s="173">
        <f t="shared" ref="X52:AB52" si="47">X15/X$35*100</f>
        <v>3.3837348343637088</v>
      </c>
      <c r="Y52" s="173">
        <f t="shared" si="47"/>
        <v>3.5678480697413235</v>
      </c>
      <c r="Z52" s="173">
        <f t="shared" si="47"/>
        <v>3.790206428497056</v>
      </c>
      <c r="AA52" s="173">
        <f t="shared" si="47"/>
        <v>6.1725405927499661</v>
      </c>
      <c r="AB52" s="173">
        <f t="shared" si="47"/>
        <v>6.9763076544348488</v>
      </c>
      <c r="AD52" s="68">
        <f t="shared" si="31"/>
        <v>102.54317976334721</v>
      </c>
      <c r="AE52" s="69">
        <f t="shared" si="32"/>
        <v>106.88419219180574</v>
      </c>
      <c r="AF52" s="69">
        <f t="shared" si="33"/>
        <v>209.42737195515298</v>
      </c>
    </row>
    <row r="53" spans="1:32" x14ac:dyDescent="0.2">
      <c r="A53" t="str">
        <f t="shared" si="19"/>
        <v>33 Protective service occupations</v>
      </c>
      <c r="B53" s="173">
        <f t="shared" si="20"/>
        <v>1.2705446256547015</v>
      </c>
      <c r="C53" s="173">
        <f t="shared" si="20"/>
        <v>1.3249166905965422</v>
      </c>
      <c r="D53" s="173">
        <f t="shared" si="20"/>
        <v>1.3995936247843499</v>
      </c>
      <c r="E53" s="173">
        <f t="shared" si="20"/>
        <v>1.115883556139351</v>
      </c>
      <c r="F53" s="173">
        <f t="shared" si="20"/>
        <v>1.1384978193093542</v>
      </c>
      <c r="H53" s="68">
        <f t="shared" si="21"/>
        <v>-11.896508357415707</v>
      </c>
      <c r="I53" s="69">
        <f t="shared" si="22"/>
        <v>29.735587402983654</v>
      </c>
      <c r="J53" s="69">
        <f t="shared" si="23"/>
        <v>17.839079045567946</v>
      </c>
      <c r="L53" t="str">
        <f t="shared" si="24"/>
        <v>33 Protective service occupations</v>
      </c>
      <c r="M53" s="173">
        <f t="shared" ref="M53:Q53" si="48">M16/M$35*100</f>
        <v>1.97320211762649</v>
      </c>
      <c r="N53" s="173">
        <f t="shared" si="48"/>
        <v>1.9864848724718553</v>
      </c>
      <c r="O53" s="173">
        <f t="shared" si="48"/>
        <v>2.1383424886663107</v>
      </c>
      <c r="P53" s="173">
        <f t="shared" si="48"/>
        <v>1.6729899581834013</v>
      </c>
      <c r="Q53" s="173">
        <f t="shared" si="48"/>
        <v>1.5716668427950693</v>
      </c>
      <c r="S53" s="68">
        <f t="shared" si="26"/>
        <v>-21.766913627552661</v>
      </c>
      <c r="T53" s="69">
        <f t="shared" si="27"/>
        <v>22.322244230933084</v>
      </c>
      <c r="U53" s="69">
        <f t="shared" si="28"/>
        <v>0.55533060338042295</v>
      </c>
      <c r="W53" t="str">
        <f t="shared" si="29"/>
        <v>33 Protective service occupations</v>
      </c>
      <c r="X53" s="173">
        <f t="shared" ref="X53:AB53" si="49">X16/X$35*100</f>
        <v>0.59649000377353112</v>
      </c>
      <c r="Y53" s="173">
        <f t="shared" si="49"/>
        <v>0.66448842174432698</v>
      </c>
      <c r="Z53" s="173">
        <f t="shared" si="49"/>
        <v>0.71443137771890153</v>
      </c>
      <c r="AA53" s="173">
        <f t="shared" si="49"/>
        <v>0.60560968730300468</v>
      </c>
      <c r="AB53" s="173">
        <f t="shared" si="49"/>
        <v>0.74989462473055968</v>
      </c>
      <c r="AD53" s="68">
        <f t="shared" si="31"/>
        <v>15.50335069611336</v>
      </c>
      <c r="AE53" s="69">
        <f t="shared" si="32"/>
        <v>50.314738154187374</v>
      </c>
      <c r="AF53" s="69">
        <f t="shared" si="33"/>
        <v>65.81808885030074</v>
      </c>
    </row>
    <row r="54" spans="1:32" x14ac:dyDescent="0.2">
      <c r="A54" t="str">
        <f t="shared" si="19"/>
        <v>34 Culture, media and sports occupations</v>
      </c>
      <c r="B54" s="173">
        <f t="shared" si="20"/>
        <v>1.4317347930915012</v>
      </c>
      <c r="C54" s="173">
        <f t="shared" si="20"/>
        <v>1.4186525760012532</v>
      </c>
      <c r="D54" s="173">
        <f t="shared" si="20"/>
        <v>1.362893923628683</v>
      </c>
      <c r="E54" s="173">
        <f t="shared" si="20"/>
        <v>1.1685179336503502</v>
      </c>
      <c r="F54" s="173">
        <f t="shared" si="20"/>
        <v>1.2321536045078973</v>
      </c>
      <c r="H54" s="68">
        <f t="shared" si="21"/>
        <v>-2.0812931456654273</v>
      </c>
      <c r="I54" s="69">
        <f t="shared" si="22"/>
        <v>46.109128413339647</v>
      </c>
      <c r="J54" s="69">
        <f t="shared" si="23"/>
        <v>44.027835267674213</v>
      </c>
      <c r="L54" t="str">
        <f t="shared" si="24"/>
        <v>34 Culture, media and sports occupations</v>
      </c>
      <c r="M54" s="173">
        <f t="shared" ref="M54:Q54" si="50">M17/M$35*100</f>
        <v>1.254210733806435</v>
      </c>
      <c r="N54" s="173">
        <f t="shared" si="50"/>
        <v>1.3723482394268829</v>
      </c>
      <c r="O54" s="173">
        <f t="shared" si="50"/>
        <v>1.1526032305497711</v>
      </c>
      <c r="P54" s="173">
        <f t="shared" si="50"/>
        <v>0.97565559123955825</v>
      </c>
      <c r="Q54" s="173">
        <f t="shared" si="50"/>
        <v>1.0051899822946253</v>
      </c>
      <c r="S54" s="68">
        <f t="shared" si="26"/>
        <v>-7.1727344170828502</v>
      </c>
      <c r="T54" s="69">
        <f t="shared" si="27"/>
        <v>36.15403280454872</v>
      </c>
      <c r="U54" s="69">
        <f t="shared" si="28"/>
        <v>28.98129838746587</v>
      </c>
      <c r="W54" t="str">
        <f t="shared" si="29"/>
        <v>34 Culture, media and sports occupations</v>
      </c>
      <c r="X54" s="173">
        <f t="shared" ref="X54:AB54" si="51">X17/X$35*100</f>
        <v>1.6020324331556701</v>
      </c>
      <c r="Y54" s="173">
        <f t="shared" si="51"/>
        <v>1.4648771280307571</v>
      </c>
      <c r="Z54" s="173">
        <f t="shared" si="51"/>
        <v>1.5579307634144974</v>
      </c>
      <c r="AA54" s="173">
        <f t="shared" si="51"/>
        <v>1.345167516663063</v>
      </c>
      <c r="AB54" s="173">
        <f t="shared" si="51"/>
        <v>1.4357664758427768</v>
      </c>
      <c r="AD54" s="68">
        <f t="shared" si="31"/>
        <v>1.4122733751608689</v>
      </c>
      <c r="AE54" s="69">
        <f t="shared" si="32"/>
        <v>52.939962135362983</v>
      </c>
      <c r="AF54" s="69">
        <f t="shared" si="33"/>
        <v>54.352235510523847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4.2277927291915738</v>
      </c>
      <c r="C55" s="173">
        <f t="shared" si="52"/>
        <v>4.3399859515116344</v>
      </c>
      <c r="D55" s="173">
        <f t="shared" si="52"/>
        <v>4.5405955161190938</v>
      </c>
      <c r="E55" s="173">
        <f t="shared" si="52"/>
        <v>4.4175785548444635</v>
      </c>
      <c r="F55" s="173">
        <f t="shared" si="52"/>
        <v>4.5091690758379004</v>
      </c>
      <c r="H55" s="68">
        <f t="shared" si="21"/>
        <v>7.5589556602596737</v>
      </c>
      <c r="I55" s="69">
        <f t="shared" si="22"/>
        <v>48.175767692910867</v>
      </c>
      <c r="J55" s="69">
        <f t="shared" si="23"/>
        <v>55.734723353170537</v>
      </c>
      <c r="L55" t="str">
        <f t="shared" si="24"/>
        <v>35 Business and public service associate professionals</v>
      </c>
      <c r="M55" s="173">
        <f t="shared" ref="M55:Q55" si="53">M18/M$35*100</f>
        <v>4.1661893712745659</v>
      </c>
      <c r="N55" s="173">
        <f t="shared" si="53"/>
        <v>4.1533255126600386</v>
      </c>
      <c r="O55" s="173">
        <f t="shared" si="53"/>
        <v>4.472476987281504</v>
      </c>
      <c r="P55" s="173">
        <f t="shared" si="53"/>
        <v>4.3029933322903524</v>
      </c>
      <c r="Q55" s="173">
        <f t="shared" si="53"/>
        <v>4.2292380542413577</v>
      </c>
      <c r="S55" s="68">
        <f t="shared" si="26"/>
        <v>0.65173256554832348</v>
      </c>
      <c r="T55" s="69">
        <f t="shared" si="27"/>
        <v>37.72397374067792</v>
      </c>
      <c r="U55" s="69">
        <f t="shared" si="28"/>
        <v>38.375706306226242</v>
      </c>
      <c r="W55" t="str">
        <f t="shared" si="29"/>
        <v>35 Business and public service associate professionals</v>
      </c>
      <c r="X55" s="173">
        <f t="shared" ref="X55:AB55" si="54">X18/X$35*100</f>
        <v>4.2868884174917685</v>
      </c>
      <c r="Y55" s="173">
        <f t="shared" si="54"/>
        <v>4.5263247656675727</v>
      </c>
      <c r="Z55" s="173">
        <f t="shared" si="54"/>
        <v>4.6037729321084759</v>
      </c>
      <c r="AA55" s="173">
        <f t="shared" si="54"/>
        <v>4.522531297461736</v>
      </c>
      <c r="AB55" s="173">
        <f t="shared" si="54"/>
        <v>4.7602998893451938</v>
      </c>
      <c r="AD55" s="68">
        <f t="shared" si="31"/>
        <v>13.782450042965872</v>
      </c>
      <c r="AE55" s="69">
        <f t="shared" si="32"/>
        <v>57.592964742869526</v>
      </c>
      <c r="AF55" s="69">
        <f t="shared" si="33"/>
        <v>71.375414785835403</v>
      </c>
    </row>
    <row r="56" spans="1:32" x14ac:dyDescent="0.2">
      <c r="A56" t="str">
        <f t="shared" si="19"/>
        <v>41 Administrative occupations</v>
      </c>
      <c r="B56" s="173">
        <f t="shared" si="52"/>
        <v>9.8006971708282382</v>
      </c>
      <c r="C56" s="173">
        <f t="shared" si="52"/>
        <v>8.9611112067405863</v>
      </c>
      <c r="D56" s="173">
        <f t="shared" si="52"/>
        <v>9.393774247661165</v>
      </c>
      <c r="E56" s="173">
        <f t="shared" si="52"/>
        <v>9.5227160098392307</v>
      </c>
      <c r="F56" s="173">
        <f t="shared" si="52"/>
        <v>8.9844403281318357</v>
      </c>
      <c r="H56" s="68">
        <f t="shared" si="21"/>
        <v>3.5890338323001445</v>
      </c>
      <c r="I56" s="69">
        <f t="shared" si="22"/>
        <v>52.445977576115943</v>
      </c>
      <c r="J56" s="69">
        <f t="shared" si="23"/>
        <v>56.035011408416082</v>
      </c>
      <c r="L56" t="str">
        <f t="shared" si="24"/>
        <v>41 Administrative occupations</v>
      </c>
      <c r="M56" s="173">
        <f t="shared" ref="M56:Q56" si="55">M19/M$35*100</f>
        <v>6.0900645910606679</v>
      </c>
      <c r="N56" s="173">
        <f t="shared" si="55"/>
        <v>5.3310029757199073</v>
      </c>
      <c r="O56" s="173">
        <f t="shared" si="55"/>
        <v>6.603581615062863</v>
      </c>
      <c r="P56" s="173">
        <f t="shared" si="55"/>
        <v>7.0173320592957822</v>
      </c>
      <c r="Q56" s="173">
        <f t="shared" si="55"/>
        <v>7.603949625829201</v>
      </c>
      <c r="S56" s="68">
        <f t="shared" si="26"/>
        <v>22.565127040364533</v>
      </c>
      <c r="T56" s="69">
        <f t="shared" si="27"/>
        <v>42.227479047904218</v>
      </c>
      <c r="U56" s="69">
        <f t="shared" si="28"/>
        <v>64.792606088268741</v>
      </c>
      <c r="W56" t="str">
        <f t="shared" si="29"/>
        <v>41 Administrative occupations</v>
      </c>
      <c r="X56" s="173">
        <f t="shared" ref="X56:AB56" si="56">X19/X$35*100</f>
        <v>13.360282130886732</v>
      </c>
      <c r="Y56" s="173">
        <f t="shared" si="56"/>
        <v>12.584964590927349</v>
      </c>
      <c r="Z56" s="173">
        <f t="shared" si="56"/>
        <v>11.981574713235862</v>
      </c>
      <c r="AA56" s="173">
        <f t="shared" si="56"/>
        <v>11.817487630975968</v>
      </c>
      <c r="AB56" s="173">
        <f t="shared" si="56"/>
        <v>10.222901685973667</v>
      </c>
      <c r="AD56" s="68">
        <f t="shared" si="31"/>
        <v>-6.1109062914096901</v>
      </c>
      <c r="AE56" s="69">
        <f t="shared" si="32"/>
        <v>57.669330075024703</v>
      </c>
      <c r="AF56" s="69">
        <f t="shared" si="33"/>
        <v>51.558423783615012</v>
      </c>
    </row>
    <row r="57" spans="1:32" x14ac:dyDescent="0.2">
      <c r="A57" t="str">
        <f t="shared" si="19"/>
        <v>42 Secretarial and related occupations</v>
      </c>
      <c r="B57" s="173">
        <f t="shared" si="52"/>
        <v>2.1778171854687285</v>
      </c>
      <c r="C57" s="173">
        <f t="shared" si="52"/>
        <v>1.8721685819442631</v>
      </c>
      <c r="D57" s="173">
        <f t="shared" si="52"/>
        <v>1.9030924487831304</v>
      </c>
      <c r="E57" s="173">
        <f t="shared" si="52"/>
        <v>1.7951730147708054</v>
      </c>
      <c r="F57" s="173">
        <f t="shared" si="52"/>
        <v>1.3863248504703556</v>
      </c>
      <c r="H57" s="68">
        <f t="shared" si="21"/>
        <v>-21.101636538099676</v>
      </c>
      <c r="I57" s="69">
        <f t="shared" si="22"/>
        <v>49.221190766642017</v>
      </c>
      <c r="J57" s="69">
        <f t="shared" si="23"/>
        <v>28.119554228542341</v>
      </c>
      <c r="L57" t="str">
        <f t="shared" si="24"/>
        <v>42 Secretarial and related occupations</v>
      </c>
      <c r="M57" s="173">
        <f t="shared" ref="M57:Q57" si="57">M20/M$35*100</f>
        <v>0.29757389217381203</v>
      </c>
      <c r="N57" s="173">
        <f t="shared" si="57"/>
        <v>0.22439706287077379</v>
      </c>
      <c r="O57" s="173">
        <f t="shared" si="57"/>
        <v>0.21749320758958093</v>
      </c>
      <c r="P57" s="173">
        <f t="shared" si="57"/>
        <v>0.22267871926246069</v>
      </c>
      <c r="Q57" s="173">
        <f t="shared" si="57"/>
        <v>0.25315197036151871</v>
      </c>
      <c r="S57" s="68">
        <f t="shared" si="26"/>
        <v>23.891882518303529</v>
      </c>
      <c r="T57" s="69">
        <f t="shared" si="27"/>
        <v>36.919609286040853</v>
      </c>
      <c r="U57" s="69">
        <f t="shared" si="28"/>
        <v>60.811491804344385</v>
      </c>
      <c r="W57" t="str">
        <f t="shared" si="29"/>
        <v>42 Secretarial and related occupations</v>
      </c>
      <c r="X57" s="173">
        <f t="shared" ref="X57:AB57" si="58">X20/X$35*100</f>
        <v>3.981521972775548</v>
      </c>
      <c r="Y57" s="173">
        <f t="shared" si="58"/>
        <v>3.5171009133646174</v>
      </c>
      <c r="Z57" s="173">
        <f t="shared" si="58"/>
        <v>3.4664233995465512</v>
      </c>
      <c r="AA57" s="173">
        <f t="shared" si="58"/>
        <v>3.2354773174104179</v>
      </c>
      <c r="AB57" s="173">
        <f t="shared" si="58"/>
        <v>2.4029132428646549</v>
      </c>
      <c r="AD57" s="68">
        <f t="shared" si="31"/>
        <v>-23.719883760017659</v>
      </c>
      <c r="AE57" s="69">
        <f t="shared" si="32"/>
        <v>49.937040120332412</v>
      </c>
      <c r="AF57" s="69">
        <f t="shared" si="33"/>
        <v>26.217156360314757</v>
      </c>
    </row>
    <row r="58" spans="1:32" x14ac:dyDescent="0.2">
      <c r="A58" t="str">
        <f t="shared" si="19"/>
        <v>51 Skilled agricultural and related trades</v>
      </c>
      <c r="B58" s="173">
        <f t="shared" si="52"/>
        <v>1.2489099583969441</v>
      </c>
      <c r="C58" s="173">
        <f t="shared" si="52"/>
        <v>0.99932749464702142</v>
      </c>
      <c r="D58" s="173">
        <f t="shared" si="52"/>
        <v>1.0219601920385588</v>
      </c>
      <c r="E58" s="173">
        <f t="shared" si="52"/>
        <v>0.98992788950240573</v>
      </c>
      <c r="F58" s="173">
        <f t="shared" si="52"/>
        <v>1.0281814910401359</v>
      </c>
      <c r="H58" s="68">
        <f t="shared" si="21"/>
        <v>8.9679235331126659</v>
      </c>
      <c r="I58" s="69">
        <f t="shared" si="22"/>
        <v>57.682022910732066</v>
      </c>
      <c r="J58" s="69">
        <f t="shared" si="23"/>
        <v>66.64994644384474</v>
      </c>
      <c r="L58" t="str">
        <f t="shared" si="24"/>
        <v>51 Skilled agricultural and related trades</v>
      </c>
      <c r="M58" s="173">
        <f t="shared" ref="M58:Q58" si="59">M21/M$35*100</f>
        <v>2.3923744919173582</v>
      </c>
      <c r="N58" s="173">
        <f t="shared" si="59"/>
        <v>1.7654987482533875</v>
      </c>
      <c r="O58" s="173">
        <f t="shared" si="59"/>
        <v>1.6459142262411182</v>
      </c>
      <c r="P58" s="173">
        <f t="shared" si="59"/>
        <v>1.5911543971202584</v>
      </c>
      <c r="Q58" s="173">
        <f t="shared" si="59"/>
        <v>1.6333429914045277</v>
      </c>
      <c r="S58" s="68">
        <f t="shared" si="26"/>
        <v>5.6276049858310095</v>
      </c>
      <c r="T58" s="69">
        <f t="shared" si="27"/>
        <v>52.611753093133665</v>
      </c>
      <c r="U58" s="69">
        <f t="shared" si="28"/>
        <v>58.239358078964663</v>
      </c>
      <c r="W58" t="str">
        <f t="shared" si="29"/>
        <v>51 Skilled agricultural and related trades</v>
      </c>
      <c r="X58" s="173">
        <f t="shared" ref="X58:AB58" si="60">X21/X$35*100</f>
        <v>0.15199209644723516</v>
      </c>
      <c r="Y58" s="173">
        <f t="shared" si="60"/>
        <v>0.2344763900651092</v>
      </c>
      <c r="Z58" s="173">
        <f t="shared" si="60"/>
        <v>0.44326590357183177</v>
      </c>
      <c r="AA58" s="173">
        <f t="shared" si="60"/>
        <v>0.43924282294511036</v>
      </c>
      <c r="AB58" s="173">
        <f t="shared" si="60"/>
        <v>0.48528096139167753</v>
      </c>
      <c r="AD58" s="68">
        <f t="shared" si="31"/>
        <v>20.471353604561273</v>
      </c>
      <c r="AE58" s="69">
        <f t="shared" si="32"/>
        <v>75.143080431005458</v>
      </c>
      <c r="AF58" s="69">
        <f t="shared" si="33"/>
        <v>95.614434035566745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3.7465749417632233</v>
      </c>
      <c r="C59" s="173">
        <f t="shared" si="52"/>
        <v>3.5770072860236195</v>
      </c>
      <c r="D59" s="173">
        <f t="shared" si="52"/>
        <v>3.0261549127966174</v>
      </c>
      <c r="E59" s="173">
        <f t="shared" si="52"/>
        <v>2.8545629532011252</v>
      </c>
      <c r="F59" s="173">
        <f t="shared" si="52"/>
        <v>2.4724667900358033</v>
      </c>
      <c r="H59" s="68">
        <f t="shared" si="21"/>
        <v>-11.508372328836568</v>
      </c>
      <c r="I59" s="69">
        <f t="shared" si="22"/>
        <v>35.082968498147196</v>
      </c>
      <c r="J59" s="69">
        <f t="shared" si="23"/>
        <v>23.57459616931062</v>
      </c>
      <c r="L59" t="str">
        <f t="shared" si="24"/>
        <v>52 Skilled metal, electrical and electronic trades</v>
      </c>
      <c r="M59" s="173">
        <f t="shared" ref="M59:Q59" si="61">M22/M$35*100</f>
        <v>7.5757618480520854</v>
      </c>
      <c r="N59" s="173">
        <f t="shared" si="61"/>
        <v>7.0475146518010066</v>
      </c>
      <c r="O59" s="173">
        <f t="shared" si="61"/>
        <v>6.1959825557093895</v>
      </c>
      <c r="P59" s="173">
        <f t="shared" si="61"/>
        <v>5.7942453397234646</v>
      </c>
      <c r="Q59" s="173">
        <f t="shared" si="61"/>
        <v>5.0046785654783772</v>
      </c>
      <c r="S59" s="68">
        <f t="shared" si="26"/>
        <v>-14.024790782721103</v>
      </c>
      <c r="T59" s="69">
        <f t="shared" si="27"/>
        <v>33.824346215923278</v>
      </c>
      <c r="U59" s="69">
        <f t="shared" si="28"/>
        <v>19.79955543320218</v>
      </c>
      <c r="W59" t="str">
        <f t="shared" si="29"/>
        <v>52 Skilled metal, electrical and electronic trades</v>
      </c>
      <c r="X59" s="173">
        <f t="shared" ref="X59:AB59" si="62">X22/X$35*100</f>
        <v>7.3261610985398323E-2</v>
      </c>
      <c r="Y59" s="173">
        <f t="shared" si="62"/>
        <v>0.1124797672996425</v>
      </c>
      <c r="Z59" s="173">
        <f t="shared" si="62"/>
        <v>8.6257016756940655E-2</v>
      </c>
      <c r="AA59" s="173">
        <f t="shared" si="62"/>
        <v>0.16200171352218395</v>
      </c>
      <c r="AB59" s="173">
        <f t="shared" si="62"/>
        <v>0.20077714480547648</v>
      </c>
      <c r="AD59" s="68">
        <f t="shared" si="31"/>
        <v>156.13840638368234</v>
      </c>
      <c r="AE59" s="69">
        <f t="shared" si="32"/>
        <v>118.93387608663434</v>
      </c>
      <c r="AF59" s="69">
        <f t="shared" si="33"/>
        <v>275.07228247031662</v>
      </c>
    </row>
    <row r="60" spans="1:32" x14ac:dyDescent="0.2">
      <c r="A60" t="str">
        <f t="shared" si="19"/>
        <v>53 Skilled construction and building trades</v>
      </c>
      <c r="B60" s="173">
        <f t="shared" si="52"/>
        <v>3.0532679766143294</v>
      </c>
      <c r="C60" s="173">
        <f t="shared" si="52"/>
        <v>3.2600317512480861</v>
      </c>
      <c r="D60" s="173">
        <f t="shared" si="52"/>
        <v>2.6485384529897154</v>
      </c>
      <c r="E60" s="173">
        <f t="shared" si="52"/>
        <v>2.4310266008774151</v>
      </c>
      <c r="F60" s="173">
        <f t="shared" si="52"/>
        <v>2.036832988432987</v>
      </c>
      <c r="H60" s="68">
        <f t="shared" si="21"/>
        <v>-16.706327620559723</v>
      </c>
      <c r="I60" s="69">
        <f t="shared" si="22"/>
        <v>37.78499561303078</v>
      </c>
      <c r="J60" s="69">
        <f t="shared" si="23"/>
        <v>21.078667992471061</v>
      </c>
      <c r="L60" t="str">
        <f t="shared" si="24"/>
        <v>53 Skilled construction and building trades</v>
      </c>
      <c r="M60" s="173">
        <f t="shared" ref="M60:Q60" si="63">M23/M$35*100</f>
        <v>6.0039634452122606</v>
      </c>
      <c r="N60" s="173">
        <f t="shared" si="63"/>
        <v>6.4010934469283143</v>
      </c>
      <c r="O60" s="173">
        <f t="shared" si="63"/>
        <v>5.3396750350087503</v>
      </c>
      <c r="P60" s="173">
        <f t="shared" si="63"/>
        <v>4.9814552902933027</v>
      </c>
      <c r="Q60" s="173">
        <f t="shared" si="63"/>
        <v>4.198665051437553</v>
      </c>
      <c r="S60" s="68">
        <f t="shared" si="26"/>
        <v>-16.304204562280749</v>
      </c>
      <c r="T60" s="69">
        <f t="shared" si="27"/>
        <v>37.80916524523343</v>
      </c>
      <c r="U60" s="69">
        <f t="shared" si="28"/>
        <v>21.504960682952682</v>
      </c>
      <c r="W60" t="str">
        <f t="shared" si="29"/>
        <v>53 Skilled construction and building trades</v>
      </c>
      <c r="X60" s="173">
        <f t="shared" ref="X60:AB60" si="64">X23/X$35*100</f>
        <v>0.22268559316750225</v>
      </c>
      <c r="Y60" s="173">
        <f t="shared" si="64"/>
        <v>0.1243822522716282</v>
      </c>
      <c r="Z60" s="173">
        <f t="shared" si="64"/>
        <v>0.15260881053031516</v>
      </c>
      <c r="AA60" s="173">
        <f t="shared" si="64"/>
        <v>9.4996876996164353E-2</v>
      </c>
      <c r="AB60" s="173">
        <f t="shared" si="64"/>
        <v>9.741719395581952E-2</v>
      </c>
      <c r="AD60" s="68">
        <f t="shared" si="31"/>
        <v>-29.755735196727901</v>
      </c>
      <c r="AE60" s="69">
        <f t="shared" si="32"/>
        <v>37.000660133916554</v>
      </c>
      <c r="AF60" s="69">
        <f t="shared" si="33"/>
        <v>7.244924937188653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2.0978137888016142</v>
      </c>
      <c r="C61" s="173">
        <f t="shared" si="52"/>
        <v>1.9566683792428767</v>
      </c>
      <c r="D61" s="173">
        <f t="shared" si="52"/>
        <v>1.8489799164356044</v>
      </c>
      <c r="E61" s="173">
        <f t="shared" si="52"/>
        <v>1.8939111487657436</v>
      </c>
      <c r="F61" s="173">
        <f t="shared" si="52"/>
        <v>1.8528807862726551</v>
      </c>
      <c r="H61" s="68">
        <f t="shared" si="21"/>
        <v>8.5370858287957816</v>
      </c>
      <c r="I61" s="69">
        <f t="shared" si="22"/>
        <v>47.599368609613364</v>
      </c>
      <c r="J61" s="69">
        <f t="shared" si="23"/>
        <v>56.136454438409132</v>
      </c>
      <c r="L61" t="str">
        <f t="shared" si="24"/>
        <v>54 Textiles, printing and other skilled trades</v>
      </c>
      <c r="M61" s="173">
        <f t="shared" ref="M61:Q61" si="65">M24/M$35*100</f>
        <v>2.4035120939930295</v>
      </c>
      <c r="N61" s="173">
        <f t="shared" si="65"/>
        <v>2.2456012488652828</v>
      </c>
      <c r="O61" s="173">
        <f t="shared" si="65"/>
        <v>1.9313619789806626</v>
      </c>
      <c r="P61" s="173">
        <f t="shared" si="65"/>
        <v>2.0103235747739783</v>
      </c>
      <c r="Q61" s="173">
        <f t="shared" si="65"/>
        <v>2.000528258228893</v>
      </c>
      <c r="S61" s="68">
        <f t="shared" si="26"/>
        <v>10.252450525587683</v>
      </c>
      <c r="T61" s="69">
        <f t="shared" si="27"/>
        <v>33.331094888884948</v>
      </c>
      <c r="U61" s="69">
        <f t="shared" si="28"/>
        <v>43.583545414472631</v>
      </c>
      <c r="W61" t="str">
        <f t="shared" si="29"/>
        <v>54 Textiles, printing and other skilled trades</v>
      </c>
      <c r="X61" s="173">
        <f t="shared" ref="X61:AB61" si="66">X24/X$35*100</f>
        <v>1.8045594538378205</v>
      </c>
      <c r="Y61" s="173">
        <f t="shared" si="66"/>
        <v>1.6682333545137267</v>
      </c>
      <c r="Z61" s="173">
        <f t="shared" si="66"/>
        <v>1.772573600499425</v>
      </c>
      <c r="AA61" s="173">
        <f t="shared" si="66"/>
        <v>1.7872848045307952</v>
      </c>
      <c r="AB61" s="173">
        <f t="shared" si="66"/>
        <v>1.7204237633489727</v>
      </c>
      <c r="AD61" s="68">
        <f t="shared" si="31"/>
        <v>6.8036312459210517</v>
      </c>
      <c r="AE61" s="69">
        <f t="shared" si="32"/>
        <v>62.018112633648236</v>
      </c>
      <c r="AF61" s="69">
        <f t="shared" si="33"/>
        <v>68.821743879569283</v>
      </c>
    </row>
    <row r="62" spans="1:32" x14ac:dyDescent="0.2">
      <c r="A62" t="str">
        <f t="shared" si="19"/>
        <v>61 Caring personal service occupations</v>
      </c>
      <c r="B62" s="173">
        <f t="shared" si="52"/>
        <v>7.523109450382341</v>
      </c>
      <c r="C62" s="173">
        <f t="shared" si="52"/>
        <v>7.1717469024568592</v>
      </c>
      <c r="D62" s="173">
        <f t="shared" si="52"/>
        <v>7.4865037070148768</v>
      </c>
      <c r="E62" s="173">
        <f t="shared" si="52"/>
        <v>7.4999680725583939</v>
      </c>
      <c r="F62" s="173">
        <f t="shared" si="52"/>
        <v>7.4372784014408557</v>
      </c>
      <c r="H62" s="68">
        <f t="shared" si="21"/>
        <v>7.5964314425347093</v>
      </c>
      <c r="I62" s="69">
        <f t="shared" si="22"/>
        <v>58.942414599667167</v>
      </c>
      <c r="J62" s="69">
        <f t="shared" si="23"/>
        <v>66.538846042201882</v>
      </c>
      <c r="L62" t="str">
        <f t="shared" si="24"/>
        <v>61 Caring personal service occupations</v>
      </c>
      <c r="M62" s="173">
        <f t="shared" ref="M62:Q62" si="67">M25/M$35*100</f>
        <v>1.9454856699290295</v>
      </c>
      <c r="N62" s="173">
        <f t="shared" si="67"/>
        <v>1.9458812638404925</v>
      </c>
      <c r="O62" s="173">
        <f t="shared" si="67"/>
        <v>1.9956283637651659</v>
      </c>
      <c r="P62" s="173">
        <f t="shared" si="67"/>
        <v>2.3140553933498187</v>
      </c>
      <c r="Q62" s="173">
        <f t="shared" si="67"/>
        <v>2.5379322978778101</v>
      </c>
      <c r="S62" s="68">
        <f t="shared" si="26"/>
        <v>35.365378844629177</v>
      </c>
      <c r="T62" s="69">
        <f t="shared" si="27"/>
        <v>53.655717361925468</v>
      </c>
      <c r="U62" s="69">
        <f t="shared" si="28"/>
        <v>89.021096206554645</v>
      </c>
      <c r="W62" t="str">
        <f t="shared" si="29"/>
        <v>61 Caring personal service occupations</v>
      </c>
      <c r="X62" s="173">
        <f t="shared" ref="X62:AB62" si="68">X25/X$35*100</f>
        <v>12.873686554141234</v>
      </c>
      <c r="Y62" s="173">
        <f t="shared" si="68"/>
        <v>12.388608129341165</v>
      </c>
      <c r="Z62" s="173">
        <f t="shared" si="68"/>
        <v>12.579087496271773</v>
      </c>
      <c r="AA62" s="173">
        <f t="shared" si="68"/>
        <v>12.249932740991627</v>
      </c>
      <c r="AB62" s="173">
        <f t="shared" si="68"/>
        <v>11.832563945801963</v>
      </c>
      <c r="AD62" s="68">
        <f t="shared" si="31"/>
        <v>3.510542604870893</v>
      </c>
      <c r="AE62" s="69">
        <f t="shared" si="32"/>
        <v>59.720292742436357</v>
      </c>
      <c r="AF62" s="69">
        <f t="shared" si="33"/>
        <v>63.230835347307249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2.4247960490867952</v>
      </c>
      <c r="C63" s="173">
        <f t="shared" si="52"/>
        <v>2.4979500707507323</v>
      </c>
      <c r="D63" s="173">
        <f t="shared" si="52"/>
        <v>2.3313524592089188</v>
      </c>
      <c r="E63" s="173">
        <f t="shared" si="52"/>
        <v>2.093650298367705</v>
      </c>
      <c r="F63" s="173">
        <f t="shared" si="52"/>
        <v>2.0423846364647953</v>
      </c>
      <c r="H63" s="68">
        <f t="shared" si="21"/>
        <v>-5.1161121331486274</v>
      </c>
      <c r="I63" s="69">
        <f t="shared" si="22"/>
        <v>47.784874512212618</v>
      </c>
      <c r="J63" s="69">
        <f t="shared" si="23"/>
        <v>42.668762379063992</v>
      </c>
      <c r="L63" t="str">
        <f t="shared" si="24"/>
        <v>62 Leisure, travel and related personal service occupations</v>
      </c>
      <c r="M63" s="173">
        <f t="shared" ref="M63:Q63" si="69">M26/M$35*100</f>
        <v>1.4486035093450755</v>
      </c>
      <c r="N63" s="173">
        <f t="shared" si="69"/>
        <v>1.4662738501454458</v>
      </c>
      <c r="O63" s="173">
        <f t="shared" si="69"/>
        <v>1.5125971594624961</v>
      </c>
      <c r="P63" s="173">
        <f t="shared" si="69"/>
        <v>1.3813452507057524</v>
      </c>
      <c r="Q63" s="173">
        <f t="shared" si="69"/>
        <v>1.4228866687957438</v>
      </c>
      <c r="S63" s="68">
        <f t="shared" si="26"/>
        <v>0.12770646297069416</v>
      </c>
      <c r="T63" s="69">
        <f t="shared" si="27"/>
        <v>39.864304342153162</v>
      </c>
      <c r="U63" s="69">
        <f t="shared" si="28"/>
        <v>39.992010805123854</v>
      </c>
      <c r="W63" t="str">
        <f t="shared" si="29"/>
        <v>62 Leisure, travel and related personal service occupations</v>
      </c>
      <c r="X63" s="173">
        <f t="shared" ref="X63:AB63" si="70">X26/X$35*100</f>
        <v>3.3612510086892886</v>
      </c>
      <c r="Y63" s="173">
        <f t="shared" si="70"/>
        <v>3.5278486648139462</v>
      </c>
      <c r="Z63" s="173">
        <f t="shared" si="70"/>
        <v>3.0907177163318469</v>
      </c>
      <c r="AA63" s="173">
        <f t="shared" si="70"/>
        <v>2.7460762104170517</v>
      </c>
      <c r="AB63" s="173">
        <f t="shared" si="70"/>
        <v>2.5981466513338107</v>
      </c>
      <c r="AD63" s="68">
        <f t="shared" si="31"/>
        <v>-7.4962833405808214</v>
      </c>
      <c r="AE63" s="69">
        <f t="shared" si="32"/>
        <v>51.380024252742253</v>
      </c>
      <c r="AF63" s="69">
        <f t="shared" si="33"/>
        <v>43.883740912161429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0.11838397354753817</v>
      </c>
      <c r="C64" s="173">
        <f t="shared" si="52"/>
        <v>0.10669842757416027</v>
      </c>
      <c r="D64" s="173">
        <f t="shared" si="52"/>
        <v>0.13055267492049816</v>
      </c>
      <c r="E64" s="173">
        <f t="shared" si="52"/>
        <v>9.4866888420499049E-2</v>
      </c>
      <c r="F64" s="173">
        <f t="shared" si="52"/>
        <v>9.7967561863067848E-2</v>
      </c>
      <c r="H64" s="68">
        <f t="shared" si="21"/>
        <v>-18.724547137060139</v>
      </c>
      <c r="I64" s="69">
        <f t="shared" si="22"/>
        <v>38.761935545942031</v>
      </c>
      <c r="J64" s="69">
        <f t="shared" si="23"/>
        <v>20.037388408881895</v>
      </c>
      <c r="L64" t="str">
        <f t="shared" si="24"/>
        <v>63 Community and civil enforcement occupations</v>
      </c>
      <c r="M64" s="173">
        <f t="shared" ref="M64:Q64" si="71">M27/M$35*100</f>
        <v>0.17906315472127718</v>
      </c>
      <c r="N64" s="173">
        <f t="shared" si="71"/>
        <v>0.14061384934138482</v>
      </c>
      <c r="O64" s="173">
        <f t="shared" si="71"/>
        <v>0.20926675032437045</v>
      </c>
      <c r="P64" s="173">
        <f t="shared" si="71"/>
        <v>0.11618531774856455</v>
      </c>
      <c r="Q64" s="173">
        <f t="shared" si="71"/>
        <v>0.12757627908109864</v>
      </c>
      <c r="S64" s="68">
        <f t="shared" si="26"/>
        <v>-35.110124733412782</v>
      </c>
      <c r="T64" s="69">
        <f t="shared" si="27"/>
        <v>24.929871225964305</v>
      </c>
      <c r="U64" s="69">
        <f t="shared" si="28"/>
        <v>-10.18025350744848</v>
      </c>
      <c r="W64" t="str">
        <f t="shared" si="29"/>
        <v>63 Community and civil enforcement occupations</v>
      </c>
      <c r="X64" s="173">
        <f t="shared" ref="X64:AB64" si="72">X27/X$35*100</f>
        <v>6.0174841802073067E-2</v>
      </c>
      <c r="Y64" s="173">
        <f t="shared" si="72"/>
        <v>7.2841443670206021E-2</v>
      </c>
      <c r="Z64" s="173">
        <f t="shared" si="72"/>
        <v>5.7548281389527889E-2</v>
      </c>
      <c r="AA64" s="173">
        <f t="shared" si="72"/>
        <v>7.5340569263452506E-2</v>
      </c>
      <c r="AB64" s="173">
        <f t="shared" si="72"/>
        <v>7.1405085151972983E-2</v>
      </c>
      <c r="AD64" s="68">
        <f t="shared" si="31"/>
        <v>36.53740543654515</v>
      </c>
      <c r="AE64" s="69">
        <f t="shared" si="32"/>
        <v>85.411916478919451</v>
      </c>
      <c r="AF64" s="69">
        <f t="shared" si="33"/>
        <v>121.94932191546459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9.1938154272147266</v>
      </c>
      <c r="C65" s="173">
        <f t="shared" si="73"/>
        <v>8.4428148257182229</v>
      </c>
      <c r="D65" s="173">
        <f t="shared" si="73"/>
        <v>8.4443726120640203</v>
      </c>
      <c r="E65" s="173">
        <f t="shared" si="73"/>
        <v>8.2790215696207028</v>
      </c>
      <c r="F65" s="173">
        <f t="shared" si="73"/>
        <v>7.9174032554793019</v>
      </c>
      <c r="H65" s="68">
        <f t="shared" si="21"/>
        <v>1.5496076161105208</v>
      </c>
      <c r="I65" s="69">
        <f t="shared" si="22"/>
        <v>50.986718000574768</v>
      </c>
      <c r="J65" s="69">
        <f t="shared" si="23"/>
        <v>52.536325616685289</v>
      </c>
      <c r="L65" t="str">
        <f t="shared" si="24"/>
        <v>71 Sales occupations</v>
      </c>
      <c r="M65" s="173">
        <f t="shared" ref="M65:Q65" si="74">M28/M$35*100</f>
        <v>5.7995338809233781</v>
      </c>
      <c r="N65" s="173">
        <f t="shared" si="74"/>
        <v>5.5977228659241813</v>
      </c>
      <c r="O65" s="173">
        <f t="shared" si="74"/>
        <v>5.6534272350054495</v>
      </c>
      <c r="P65" s="173">
        <f t="shared" si="74"/>
        <v>5.5416070979886802</v>
      </c>
      <c r="Q65" s="173">
        <f t="shared" si="74"/>
        <v>5.4944935366257015</v>
      </c>
      <c r="S65" s="68">
        <f t="shared" si="26"/>
        <v>3.4482381323633509</v>
      </c>
      <c r="T65" s="69">
        <f t="shared" si="27"/>
        <v>34.363825821725953</v>
      </c>
      <c r="U65" s="69">
        <f t="shared" si="28"/>
        <v>37.812063954089304</v>
      </c>
      <c r="W65" t="str">
        <f t="shared" si="29"/>
        <v>71 Sales occupations</v>
      </c>
      <c r="X65" s="173">
        <f t="shared" ref="X65:AB65" si="75">X28/X$35*100</f>
        <v>12.449926961474924</v>
      </c>
      <c r="Y65" s="173">
        <f t="shared" si="75"/>
        <v>11.283004558552562</v>
      </c>
      <c r="Z65" s="173">
        <f t="shared" si="75"/>
        <v>11.032871220283784</v>
      </c>
      <c r="AA65" s="173">
        <f t="shared" si="75"/>
        <v>10.786318322849917</v>
      </c>
      <c r="AB65" s="173">
        <f t="shared" si="75"/>
        <v>10.091036192908339</v>
      </c>
      <c r="AD65" s="68">
        <f t="shared" si="31"/>
        <v>0.64728817692119711</v>
      </c>
      <c r="AE65" s="69">
        <f t="shared" si="32"/>
        <v>58.886706239528742</v>
      </c>
      <c r="AF65" s="69">
        <f t="shared" si="33"/>
        <v>59.533994416449929</v>
      </c>
    </row>
    <row r="66" spans="1:32" x14ac:dyDescent="0.2">
      <c r="A66" t="str">
        <f t="shared" si="19"/>
        <v>72 Customer service occupations</v>
      </c>
      <c r="B66" s="173">
        <f t="shared" si="73"/>
        <v>1.7749145689965593</v>
      </c>
      <c r="C66" s="173">
        <f t="shared" si="73"/>
        <v>1.8438810803134382</v>
      </c>
      <c r="D66" s="173">
        <f t="shared" si="73"/>
        <v>1.8969527942798738</v>
      </c>
      <c r="E66" s="173">
        <f t="shared" si="73"/>
        <v>2.0723925265447991</v>
      </c>
      <c r="F66" s="173">
        <f t="shared" si="73"/>
        <v>2.2612796993372597</v>
      </c>
      <c r="H66" s="68">
        <f t="shared" si="21"/>
        <v>29.110223552979825</v>
      </c>
      <c r="I66" s="69">
        <f t="shared" si="22"/>
        <v>53.115510049600246</v>
      </c>
      <c r="J66" s="69">
        <f t="shared" si="23"/>
        <v>82.225733602580064</v>
      </c>
      <c r="L66" t="str">
        <f t="shared" si="24"/>
        <v>72 Customer service occupations</v>
      </c>
      <c r="M66" s="173">
        <f t="shared" ref="M66:Q66" si="76">M29/M$35*100</f>
        <v>1.4422826778585991</v>
      </c>
      <c r="N66" s="173">
        <f t="shared" si="76"/>
        <v>1.3339464899231479</v>
      </c>
      <c r="O66" s="173">
        <f t="shared" si="76"/>
        <v>1.6401734117587354</v>
      </c>
      <c r="P66" s="173">
        <f t="shared" si="76"/>
        <v>1.9916027048633784</v>
      </c>
      <c r="Q66" s="173">
        <f t="shared" si="76"/>
        <v>2.3091529550071974</v>
      </c>
      <c r="S66" s="68">
        <f t="shared" si="26"/>
        <v>49.854632108226703</v>
      </c>
      <c r="T66" s="69">
        <f t="shared" si="27"/>
        <v>44.440163135368856</v>
      </c>
      <c r="U66" s="69">
        <f t="shared" si="28"/>
        <v>94.294795243595559</v>
      </c>
      <c r="W66" t="str">
        <f t="shared" si="29"/>
        <v>72 Customer service occupations</v>
      </c>
      <c r="X66" s="173">
        <f t="shared" ref="X66:AB66" si="77">X29/X$35*100</f>
        <v>2.0940061124133034</v>
      </c>
      <c r="Y66" s="173">
        <f t="shared" si="77"/>
        <v>2.3529370294745364</v>
      </c>
      <c r="Z66" s="173">
        <f t="shared" si="77"/>
        <v>2.1351061740411055</v>
      </c>
      <c r="AA66" s="173">
        <f t="shared" si="77"/>
        <v>2.1463908412665811</v>
      </c>
      <c r="AB66" s="173">
        <f t="shared" si="77"/>
        <v>2.2183317989114193</v>
      </c>
      <c r="AD66" s="68">
        <f t="shared" si="31"/>
        <v>14.330444312870528</v>
      </c>
      <c r="AE66" s="69">
        <f t="shared" si="32"/>
        <v>59.296438846978575</v>
      </c>
      <c r="AF66" s="69">
        <f t="shared" si="33"/>
        <v>73.6268831598491</v>
      </c>
    </row>
    <row r="67" spans="1:32" x14ac:dyDescent="0.2">
      <c r="A67" t="str">
        <f t="shared" si="19"/>
        <v>81 Process, plant and machine operatives</v>
      </c>
      <c r="B67" s="173">
        <f t="shared" si="73"/>
        <v>3.0453920558667158</v>
      </c>
      <c r="C67" s="173">
        <f t="shared" si="73"/>
        <v>2.6857325818998068</v>
      </c>
      <c r="D67" s="173">
        <f t="shared" si="73"/>
        <v>2.3754092351607987</v>
      </c>
      <c r="E67" s="173">
        <f t="shared" si="73"/>
        <v>2.4031354785040491</v>
      </c>
      <c r="F67" s="173">
        <f t="shared" si="73"/>
        <v>2.1056169538504044</v>
      </c>
      <c r="H67" s="68">
        <f t="shared" si="21"/>
        <v>-3.9928006428111082</v>
      </c>
      <c r="I67" s="69">
        <f t="shared" si="22"/>
        <v>38.40926619382514</v>
      </c>
      <c r="J67" s="69">
        <f t="shared" si="23"/>
        <v>34.416465551014028</v>
      </c>
      <c r="L67" t="str">
        <f t="shared" si="24"/>
        <v>81 Process, plant and machine operatives</v>
      </c>
      <c r="M67" s="173">
        <f t="shared" ref="M67:Q67" si="78">M30/M$35*100</f>
        <v>5.0896922243776128</v>
      </c>
      <c r="N67" s="173">
        <f t="shared" si="78"/>
        <v>4.3299879912353925</v>
      </c>
      <c r="O67" s="173">
        <f t="shared" si="78"/>
        <v>4.0126802379189979</v>
      </c>
      <c r="P67" s="173">
        <f t="shared" si="78"/>
        <v>3.9977375876971992</v>
      </c>
      <c r="Q67" s="173">
        <f t="shared" si="78"/>
        <v>3.5264849521434423</v>
      </c>
      <c r="S67" s="68">
        <f t="shared" si="26"/>
        <v>-6.4562620086976512</v>
      </c>
      <c r="T67" s="69">
        <f t="shared" si="27"/>
        <v>34.854363258042312</v>
      </c>
      <c r="U67" s="69">
        <f t="shared" si="28"/>
        <v>28.398101249344666</v>
      </c>
      <c r="W67" t="str">
        <f t="shared" si="29"/>
        <v>81 Process, plant and machine operatives</v>
      </c>
      <c r="X67" s="173">
        <f t="shared" ref="X67:AB67" si="79">X30/X$35*100</f>
        <v>1.0843086078977908</v>
      </c>
      <c r="Y67" s="173">
        <f t="shared" si="79"/>
        <v>1.0443103017952773</v>
      </c>
      <c r="Z67" s="173">
        <f t="shared" si="79"/>
        <v>0.85690093802432055</v>
      </c>
      <c r="AA67" s="173">
        <f t="shared" si="79"/>
        <v>0.94258183107307736</v>
      </c>
      <c r="AB67" s="173">
        <f t="shared" si="79"/>
        <v>0.83093244670751265</v>
      </c>
      <c r="AD67" s="68">
        <f t="shared" si="31"/>
        <v>6.7062757774308439</v>
      </c>
      <c r="AE67" s="69">
        <f t="shared" si="32"/>
        <v>53.848590188580161</v>
      </c>
      <c r="AF67" s="69">
        <f t="shared" si="33"/>
        <v>60.554865966011008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3.0048992383294229</v>
      </c>
      <c r="C68" s="173">
        <f t="shared" si="73"/>
        <v>3.547481867635506</v>
      </c>
      <c r="D68" s="173">
        <f t="shared" si="73"/>
        <v>3.1497666264139994</v>
      </c>
      <c r="E68" s="173">
        <f t="shared" si="73"/>
        <v>3.0251676928474343</v>
      </c>
      <c r="F68" s="173">
        <f t="shared" si="73"/>
        <v>2.7550409417978337</v>
      </c>
      <c r="H68" s="68">
        <f t="shared" si="21"/>
        <v>-5.2645433464671312</v>
      </c>
      <c r="I68" s="69">
        <f t="shared" si="22"/>
        <v>50.337711193032675</v>
      </c>
      <c r="J68" s="69">
        <f t="shared" si="23"/>
        <v>45.073167846565539</v>
      </c>
      <c r="L68" t="str">
        <f t="shared" si="24"/>
        <v>82 Transport and mobile machine drivers and operatives</v>
      </c>
      <c r="M68" s="173">
        <f t="shared" ref="M68:Q68" si="80">M31/M$35*100</f>
        <v>5.8971562210183084</v>
      </c>
      <c r="N68" s="173">
        <f t="shared" si="80"/>
        <v>6.8656024607398152</v>
      </c>
      <c r="O68" s="173">
        <f t="shared" si="80"/>
        <v>6.3495004160916597</v>
      </c>
      <c r="P68" s="173">
        <f t="shared" si="80"/>
        <v>6.0808016324536238</v>
      </c>
      <c r="Q68" s="173">
        <f t="shared" si="80"/>
        <v>5.555699686744223</v>
      </c>
      <c r="S68" s="68">
        <f t="shared" si="26"/>
        <v>-6.8663884831398629</v>
      </c>
      <c r="T68" s="69">
        <f t="shared" si="27"/>
        <v>49.346919615012666</v>
      </c>
      <c r="U68" s="69">
        <f t="shared" si="28"/>
        <v>42.480531131872809</v>
      </c>
      <c r="W68" t="str">
        <f t="shared" si="29"/>
        <v>82 Transport and mobile machine drivers and operatives</v>
      </c>
      <c r="X68" s="173">
        <f t="shared" ref="X68:AB68" si="81">X31/X$35*100</f>
        <v>0.23037650268082541</v>
      </c>
      <c r="Y68" s="173">
        <f t="shared" si="81"/>
        <v>0.23507855202416134</v>
      </c>
      <c r="Z68" s="173">
        <f t="shared" si="81"/>
        <v>0.18213188539180242</v>
      </c>
      <c r="AA68" s="173">
        <f t="shared" si="81"/>
        <v>0.22640223908552545</v>
      </c>
      <c r="AB68" s="173">
        <f t="shared" si="81"/>
        <v>0.24252301876332497</v>
      </c>
      <c r="AD68" s="68">
        <f t="shared" si="31"/>
        <v>46.528412689192216</v>
      </c>
      <c r="AE68" s="69">
        <f t="shared" si="32"/>
        <v>82.37328283854491</v>
      </c>
      <c r="AF68" s="69">
        <f t="shared" si="33"/>
        <v>128.9016955277371</v>
      </c>
    </row>
    <row r="69" spans="1:32" x14ac:dyDescent="0.2">
      <c r="A69" t="str">
        <f t="shared" si="19"/>
        <v>91 Elementary trades and related occupations</v>
      </c>
      <c r="B69" s="173">
        <f t="shared" si="73"/>
        <v>1.5822447052652229</v>
      </c>
      <c r="C69" s="173">
        <f t="shared" si="73"/>
        <v>1.3919214217903193</v>
      </c>
      <c r="D69" s="173">
        <f t="shared" si="73"/>
        <v>1.1981214505896363</v>
      </c>
      <c r="E69" s="173">
        <f t="shared" si="73"/>
        <v>2.1263918392131518</v>
      </c>
      <c r="F69" s="173">
        <f t="shared" si="73"/>
        <v>2.3630358416048827</v>
      </c>
      <c r="H69" s="68">
        <f t="shared" si="21"/>
        <v>113.61529147457365</v>
      </c>
      <c r="I69" s="69">
        <f t="shared" si="22"/>
        <v>84.06984996005788</v>
      </c>
      <c r="J69" s="69">
        <f t="shared" si="23"/>
        <v>197.68514143463153</v>
      </c>
      <c r="L69" t="str">
        <f t="shared" si="24"/>
        <v>91 Elementary trades and related occupations</v>
      </c>
      <c r="M69" s="173">
        <f t="shared" ref="M69:Q70" si="82">M32/M$35*100</f>
        <v>2.5548612077143975</v>
      </c>
      <c r="N69" s="173">
        <f t="shared" si="82"/>
        <v>2.2366857463234187</v>
      </c>
      <c r="O69" s="173">
        <f t="shared" si="82"/>
        <v>2.0605146724142025</v>
      </c>
      <c r="P69" s="173">
        <f t="shared" si="82"/>
        <v>2.7852294365815098</v>
      </c>
      <c r="Q69" s="173">
        <f t="shared" si="82"/>
        <v>2.9784911303285053</v>
      </c>
      <c r="S69" s="68">
        <f t="shared" si="26"/>
        <v>53.860747526943861</v>
      </c>
      <c r="T69" s="69">
        <f t="shared" si="27"/>
        <v>46.017508349643734</v>
      </c>
      <c r="U69" s="69">
        <f t="shared" si="28"/>
        <v>99.878255876587602</v>
      </c>
      <c r="W69" t="str">
        <f t="shared" si="29"/>
        <v>91 Elementary trades and related occupations</v>
      </c>
      <c r="X69" s="173">
        <f t="shared" ref="X69:AB70" si="83">X32/X$35*100</f>
        <v>0.64922021426600118</v>
      </c>
      <c r="Y69" s="173">
        <f t="shared" si="83"/>
        <v>0.54861266583105306</v>
      </c>
      <c r="Z69" s="173">
        <f t="shared" si="83"/>
        <v>0.39828363477981976</v>
      </c>
      <c r="AA69" s="173">
        <f t="shared" si="83"/>
        <v>1.5229386954142263</v>
      </c>
      <c r="AB69" s="173">
        <f t="shared" si="83"/>
        <v>1.8109005818076114</v>
      </c>
      <c r="AD69" s="68">
        <f t="shared" si="31"/>
        <v>400.33053591051282</v>
      </c>
      <c r="AE69" s="69">
        <f t="shared" si="32"/>
        <v>266.65322697907908</v>
      </c>
      <c r="AF69" s="69">
        <f t="shared" si="33"/>
        <v>666.98376288959184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11.215510586376062</v>
      </c>
      <c r="C70" s="173">
        <f t="shared" si="73"/>
        <v>11.196880018337586</v>
      </c>
      <c r="D70" s="173">
        <f t="shared" si="73"/>
        <v>10.530616294573187</v>
      </c>
      <c r="E70" s="173">
        <f t="shared" si="73"/>
        <v>9.3060103530963652</v>
      </c>
      <c r="F70" s="173">
        <f t="shared" si="73"/>
        <v>8.8172880963183111</v>
      </c>
      <c r="H70" s="68">
        <f t="shared" si="21"/>
        <v>-9.3131920947401934</v>
      </c>
      <c r="I70" s="69">
        <f t="shared" si="22"/>
        <v>44.450884644497378</v>
      </c>
      <c r="J70" s="69">
        <f t="shared" si="23"/>
        <v>35.137692549757183</v>
      </c>
      <c r="L70" t="str">
        <f t="shared" si="24"/>
        <v>92 Elementary administration and service occupations</v>
      </c>
      <c r="M70" s="173">
        <f t="shared" si="82"/>
        <v>10.668775810035939</v>
      </c>
      <c r="N70" s="173">
        <f t="shared" si="82"/>
        <v>11.279897542752522</v>
      </c>
      <c r="O70" s="173">
        <f t="shared" si="82"/>
        <v>10.873817373245869</v>
      </c>
      <c r="P70" s="173">
        <f t="shared" si="82"/>
        <v>10.342409913783994</v>
      </c>
      <c r="Q70" s="173">
        <f t="shared" si="82"/>
        <v>9.4676990758624147</v>
      </c>
      <c r="S70" s="68">
        <f t="shared" si="26"/>
        <v>-7.3234945797615136</v>
      </c>
      <c r="T70" s="69">
        <f t="shared" si="27"/>
        <v>37.597520615177196</v>
      </c>
      <c r="U70" s="69">
        <f t="shared" si="28"/>
        <v>30.27402603541568</v>
      </c>
      <c r="W70" t="str">
        <f t="shared" si="29"/>
        <v>92 Elementary administration and service occupations</v>
      </c>
      <c r="X70" s="173">
        <f t="shared" si="83"/>
        <v>11.739989592358151</v>
      </c>
      <c r="Y70" s="173">
        <f t="shared" si="83"/>
        <v>11.114005537012988</v>
      </c>
      <c r="Z70" s="173">
        <f t="shared" si="83"/>
        <v>10.212309988120131</v>
      </c>
      <c r="AA70" s="173">
        <f t="shared" si="83"/>
        <v>8.3567345746239106</v>
      </c>
      <c r="AB70" s="173">
        <f t="shared" si="83"/>
        <v>8.2337935001302718</v>
      </c>
      <c r="AD70" s="68">
        <f t="shared" si="31"/>
        <v>-11.278097748183754</v>
      </c>
      <c r="AE70" s="69">
        <f t="shared" si="32"/>
        <v>51.218854964077074</v>
      </c>
      <c r="AF70" s="69">
        <f t="shared" si="33"/>
        <v>39.940757215893321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8.3085827068207099</v>
      </c>
      <c r="I72" s="67">
        <f>IF(D35&gt;0,I35/D35*100,0)</f>
        <v>51.373909957015975</v>
      </c>
      <c r="J72" s="67">
        <f>IF(D35&gt;0,(J35/D35)*100,0)</f>
        <v>59.682492663836705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6.4405814607608995</v>
      </c>
      <c r="T72" s="67">
        <f t="shared" ref="T72" si="85">IF(O35&gt;0,T35/O35*100,0)</f>
        <v>40.977938037305918</v>
      </c>
      <c r="U72" s="67">
        <f t="shared" ref="U72" si="86">IF(O35&gt;0,(U35/O35)*100,0)</f>
        <v>47.418519498066829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10.041084770574551</v>
      </c>
      <c r="AE72" s="67">
        <f t="shared" ref="AE72" si="88">IF(Z35&gt;0,AE35/Z35*100,0)</f>
        <v>61.015789395595988</v>
      </c>
      <c r="AF72" s="67">
        <f t="shared" ref="AF72" si="89">IF(Z35&gt;0,(AF35/Z35)*100,0)</f>
        <v>71.056874166170545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North of Tyne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North of Tyne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North of Tyne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4.1822859877927776</v>
      </c>
      <c r="C82" s="18">
        <f t="shared" ref="B82:E107" si="96">IF(AND(D$6-C$6 &lt;&gt; 0,C8&lt;&gt;0,D8&lt;&gt;0),(EXP(LN(D8/C8)/(D$6-C$6))-1)*100,0)</f>
        <v>1.3939007775877421</v>
      </c>
      <c r="D82" s="18">
        <f t="shared" si="96"/>
        <v>-2.0013328484694726</v>
      </c>
      <c r="E82" s="18">
        <f t="shared" si="96"/>
        <v>0.99536786754517159</v>
      </c>
      <c r="F82" s="18">
        <f t="shared" ref="F82:F107" si="97">IF(AND(F$6-D$6 &lt;&gt; 0,D8&lt;&gt;0,F8&lt;&gt;0),(EXP(LN(F8/D8)/(F$6-D$6))-1)*100,0)</f>
        <v>-1.3578201307240523E-2</v>
      </c>
      <c r="H82" s="18">
        <f t="shared" ref="H82:H107" si="98">IF($F$6-$D$6 &lt;&gt; 0,(EXP(LN(1+(H45/100))/($F$6-$D$6))-1)*100,0)</f>
        <v>-1.3578201307240523E-2</v>
      </c>
      <c r="I82" s="18">
        <f t="shared" ref="I82:I107" si="99">IF(D8&gt;0,((1+(I8/D8))^(1/($F$6-$D$6))-1)*100,0)</f>
        <v>2.6984591584486628</v>
      </c>
      <c r="J82" s="18">
        <f t="shared" ref="J82:J107" si="100">IF($F$6-$D$6 &lt;&gt; 0,(EXP(LN(1+(J45/100))/($F$6-$D$6))-1)*100,0)</f>
        <v>2.6891091657359478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3.8753347668539329</v>
      </c>
      <c r="N82" s="18">
        <f t="shared" si="102"/>
        <v>-1.7654288220548264</v>
      </c>
      <c r="O82" s="18">
        <f t="shared" si="102"/>
        <v>-3.0639555478029989</v>
      </c>
      <c r="P82" s="18">
        <f t="shared" si="102"/>
        <v>0.44570406110415739</v>
      </c>
      <c r="Q82" s="18">
        <f t="shared" ref="Q82:Q107" si="103">IF(AND(Q$6-O$6 &lt;&gt; 0,O8&lt;&gt;0,Q8&lt;&gt;0),(EXP(LN(Q8/O8)/(Q$6-O$6))-1)*100,0)</f>
        <v>-0.73807890862340741</v>
      </c>
      <c r="S82" s="18">
        <f t="shared" ref="S82:S107" si="104">IF($F$6-$D$6 &lt;&gt; 0,(EXP(LN(1+(S45/100))/($F$6-$D$6))-1)*100,0)</f>
        <v>-0.73807890862340741</v>
      </c>
      <c r="T82" s="18">
        <f t="shared" ref="T82:T107" si="105">IF(O8&gt;0,((1+(T8/O8))^(1/($F$6-$D$6))-1)*100,0)</f>
        <v>2.3065850953866596</v>
      </c>
      <c r="U82" s="18">
        <f t="shared" ref="U82:U107" si="106">IF($F$6-$D$6 &lt;&gt; 0,(EXP(LN(1+(U45/100))/($F$6-$D$6))-1)*100,0)</f>
        <v>1.7784065993045051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4.7585394972226691</v>
      </c>
      <c r="Y82" s="18">
        <f t="shared" si="108"/>
        <v>7.2009105033038256</v>
      </c>
      <c r="Z82" s="18">
        <f t="shared" si="108"/>
        <v>-0.30937737526572917</v>
      </c>
      <c r="AA82" s="18">
        <f t="shared" si="108"/>
        <v>1.7545184806758929</v>
      </c>
      <c r="AB82" s="18">
        <f t="shared" ref="AB82:AB107" si="109">IF(AND(AB$6-Z$6 &lt;&gt; 0,Z8&lt;&gt;0,AB8&lt;&gt;0),(EXP(LN(AB8/Z8)/(AB$6-Z$6))-1)*100,0)</f>
        <v>1.0618487092057816</v>
      </c>
      <c r="AD82" s="18">
        <f t="shared" ref="AD82:AD107" si="110">IF($F$6-$D$6 &lt;&gt; 0,(EXP(LN(1+(AD45/100))/($F$6-$D$6))-1)*100,0)</f>
        <v>1.0618487092057816</v>
      </c>
      <c r="AE82" s="18">
        <f t="shared" ref="AE82:AE107" si="111">IF(Z8&gt;0,((1+(AE8/Z8))^(1/($F$6-$D$6))-1)*100,0)</f>
        <v>3.3145965597922267</v>
      </c>
      <c r="AF82" s="18">
        <f t="shared" ref="AF82:AF107" si="112">IF($F$6-$D$6 &lt;&gt; 0,(EXP(LN(1+(AF45/100))/($F$6-$D$6))-1)*100,0)</f>
        <v>4.0062630840444591</v>
      </c>
    </row>
    <row r="83" spans="1:32" x14ac:dyDescent="0.2">
      <c r="A83" t="str">
        <f t="shared" si="95"/>
        <v>12 Other managers and proprietors</v>
      </c>
      <c r="B83" s="18">
        <f t="shared" si="96"/>
        <v>4.0710437501612295</v>
      </c>
      <c r="C83" s="18">
        <f t="shared" si="96"/>
        <v>-4.847996599317228</v>
      </c>
      <c r="D83" s="18">
        <f t="shared" si="96"/>
        <v>0.48267824894197009</v>
      </c>
      <c r="E83" s="18">
        <f t="shared" si="96"/>
        <v>1.7724457351363299</v>
      </c>
      <c r="F83" s="18">
        <f t="shared" si="97"/>
        <v>1.3406942006176203</v>
      </c>
      <c r="H83" s="18">
        <f t="shared" si="98"/>
        <v>1.3406942006176203</v>
      </c>
      <c r="I83" s="18">
        <f t="shared" si="99"/>
        <v>3.2475100549364644</v>
      </c>
      <c r="J83" s="18">
        <f t="shared" si="100"/>
        <v>4.1345014004156688</v>
      </c>
      <c r="L83" t="str">
        <f t="shared" si="101"/>
        <v>12 Other managers and proprietors</v>
      </c>
      <c r="M83" s="18">
        <f t="shared" si="102"/>
        <v>3.9566084954498537</v>
      </c>
      <c r="N83" s="18">
        <f t="shared" si="102"/>
        <v>-12.757140314585968</v>
      </c>
      <c r="O83" s="18">
        <f t="shared" si="102"/>
        <v>2.1506490659580768</v>
      </c>
      <c r="P83" s="18">
        <f t="shared" si="102"/>
        <v>2.0349902815961052</v>
      </c>
      <c r="Q83" s="18">
        <f t="shared" si="103"/>
        <v>2.0735286520343621</v>
      </c>
      <c r="S83" s="18">
        <f t="shared" si="104"/>
        <v>2.0735286520343621</v>
      </c>
      <c r="T83" s="18">
        <f t="shared" si="105"/>
        <v>3.2230954336063267</v>
      </c>
      <c r="U83" s="18">
        <f t="shared" si="106"/>
        <v>4.6234286014344317</v>
      </c>
      <c r="W83" t="str">
        <f t="shared" si="107"/>
        <v>12 Other managers and proprietors</v>
      </c>
      <c r="X83" s="18">
        <f t="shared" si="108"/>
        <v>4.2516673007056083</v>
      </c>
      <c r="Y83" s="18">
        <f t="shared" si="108"/>
        <v>7.5475939444747064</v>
      </c>
      <c r="Z83" s="18">
        <f t="shared" si="108"/>
        <v>-1.8119169057739581</v>
      </c>
      <c r="AA83" s="18">
        <f t="shared" si="108"/>
        <v>1.3532030607702694</v>
      </c>
      <c r="AB83" s="18">
        <f t="shared" si="109"/>
        <v>0.28698599591330254</v>
      </c>
      <c r="AD83" s="18">
        <f t="shared" si="110"/>
        <v>0.28698599591330254</v>
      </c>
      <c r="AE83" s="18">
        <f t="shared" si="111"/>
        <v>3.2784334707731233</v>
      </c>
      <c r="AF83" s="18">
        <f t="shared" si="112"/>
        <v>3.4625293464029649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2.7061471210581223</v>
      </c>
      <c r="C84" s="18">
        <f t="shared" si="96"/>
        <v>1.035709682426722</v>
      </c>
      <c r="D84" s="18">
        <f t="shared" si="96"/>
        <v>4.1428839245374105</v>
      </c>
      <c r="E84" s="18">
        <f t="shared" si="96"/>
        <v>1.4496224800034874</v>
      </c>
      <c r="F84" s="18">
        <f t="shared" si="97"/>
        <v>2.3395469770028043</v>
      </c>
      <c r="H84" s="18">
        <f t="shared" si="98"/>
        <v>2.3395469770028043</v>
      </c>
      <c r="I84" s="18">
        <f t="shared" si="99"/>
        <v>2.6073201653962652</v>
      </c>
      <c r="J84" s="18">
        <f t="shared" si="100"/>
        <v>4.3199788918886872</v>
      </c>
      <c r="L84" t="str">
        <f t="shared" si="101"/>
        <v>21 Science, research, engineering and technology professionals</v>
      </c>
      <c r="M84" s="18">
        <f t="shared" si="102"/>
        <v>3.2216790878482504</v>
      </c>
      <c r="N84" s="18">
        <f t="shared" si="102"/>
        <v>-3.5442865475505569</v>
      </c>
      <c r="O84" s="18">
        <f t="shared" si="102"/>
        <v>3.4697732930908165</v>
      </c>
      <c r="P84" s="18">
        <f t="shared" si="102"/>
        <v>1.169429724578519</v>
      </c>
      <c r="Q84" s="18">
        <f t="shared" si="103"/>
        <v>1.9304716594049642</v>
      </c>
      <c r="S84" s="18">
        <f t="shared" si="104"/>
        <v>1.930471659404942</v>
      </c>
      <c r="T84" s="18">
        <f t="shared" si="105"/>
        <v>2.2670530371379671</v>
      </c>
      <c r="U84" s="18">
        <f t="shared" si="106"/>
        <v>3.7292232142642101</v>
      </c>
      <c r="W84" t="str">
        <f t="shared" si="107"/>
        <v>21 Science, research, engineering and technology professionals</v>
      </c>
      <c r="X84" s="18">
        <f t="shared" si="108"/>
        <v>0.24444733245543304</v>
      </c>
      <c r="Y84" s="18">
        <f t="shared" si="108"/>
        <v>24.573952061646054</v>
      </c>
      <c r="Z84" s="18">
        <f t="shared" si="108"/>
        <v>6.6621418670520516</v>
      </c>
      <c r="AA84" s="18">
        <f t="shared" si="108"/>
        <v>2.3581232064639357</v>
      </c>
      <c r="AB84" s="18">
        <f t="shared" si="109"/>
        <v>3.773144388524674</v>
      </c>
      <c r="AD84" s="18">
        <f t="shared" si="110"/>
        <v>3.773144388524674</v>
      </c>
      <c r="AE84" s="18">
        <f t="shared" si="111"/>
        <v>3.8240021566539273</v>
      </c>
      <c r="AF84" s="18">
        <f t="shared" si="112"/>
        <v>6.2952786411818673</v>
      </c>
    </row>
    <row r="85" spans="1:32" x14ac:dyDescent="0.2">
      <c r="A85" t="str">
        <f t="shared" si="95"/>
        <v>22 Health professionals</v>
      </c>
      <c r="B85" s="18">
        <f t="shared" si="96"/>
        <v>0.79351238470737329</v>
      </c>
      <c r="C85" s="18">
        <f t="shared" si="96"/>
        <v>9.1092444157658381</v>
      </c>
      <c r="D85" s="18">
        <f t="shared" si="96"/>
        <v>0.25854257580375517</v>
      </c>
      <c r="E85" s="18">
        <f t="shared" si="96"/>
        <v>1.0485523780991768</v>
      </c>
      <c r="F85" s="18">
        <f t="shared" si="97"/>
        <v>0.78452651518472472</v>
      </c>
      <c r="H85" s="18">
        <f t="shared" si="98"/>
        <v>0.78452651518472472</v>
      </c>
      <c r="I85" s="18">
        <f t="shared" si="99"/>
        <v>3.0675592301315113</v>
      </c>
      <c r="J85" s="18">
        <f t="shared" si="100"/>
        <v>3.5916199181504682</v>
      </c>
      <c r="L85" t="str">
        <f t="shared" si="101"/>
        <v>22 Health professionals</v>
      </c>
      <c r="M85" s="18">
        <f t="shared" si="102"/>
        <v>0.48007765609259234</v>
      </c>
      <c r="N85" s="18">
        <f t="shared" si="102"/>
        <v>19.117174403295589</v>
      </c>
      <c r="O85" s="18">
        <f t="shared" si="102"/>
        <v>0.36050531860090107</v>
      </c>
      <c r="P85" s="18">
        <f t="shared" si="102"/>
        <v>1.1603863592474672</v>
      </c>
      <c r="Q85" s="18">
        <f t="shared" si="103"/>
        <v>0.89305349721975347</v>
      </c>
      <c r="S85" s="18">
        <f t="shared" si="104"/>
        <v>0.89305349721975347</v>
      </c>
      <c r="T85" s="18">
        <f t="shared" si="105"/>
        <v>2.3276075708607014</v>
      </c>
      <c r="U85" s="18">
        <f t="shared" si="106"/>
        <v>2.9862582679885952</v>
      </c>
      <c r="W85" t="str">
        <f t="shared" si="107"/>
        <v>22 Health professionals</v>
      </c>
      <c r="X85" s="18">
        <f t="shared" si="108"/>
        <v>0.89299274864200751</v>
      </c>
      <c r="Y85" s="18">
        <f t="shared" si="108"/>
        <v>5.9652661568328158</v>
      </c>
      <c r="Z85" s="18">
        <f t="shared" si="108"/>
        <v>0.22243620856563506</v>
      </c>
      <c r="AA85" s="18">
        <f t="shared" si="108"/>
        <v>1.0085166779799204</v>
      </c>
      <c r="AB85" s="18">
        <f t="shared" si="109"/>
        <v>0.74580717529102447</v>
      </c>
      <c r="AD85" s="18">
        <f t="shared" si="110"/>
        <v>0.74580717529102447</v>
      </c>
      <c r="AE85" s="18">
        <f t="shared" si="111"/>
        <v>3.3120320322144181</v>
      </c>
      <c r="AF85" s="18">
        <f t="shared" si="112"/>
        <v>3.7940764427134566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1.188216264319597</v>
      </c>
      <c r="C86" s="18">
        <f t="shared" si="96"/>
        <v>5.0745457914939562</v>
      </c>
      <c r="D86" s="18">
        <f t="shared" si="96"/>
        <v>0.69136597147121392</v>
      </c>
      <c r="E86" s="18">
        <f t="shared" si="96"/>
        <v>0.6370381233053779</v>
      </c>
      <c r="F86" s="18">
        <f t="shared" si="97"/>
        <v>0.65514414830225576</v>
      </c>
      <c r="H86" s="18">
        <f t="shared" si="98"/>
        <v>0.65514414830225576</v>
      </c>
      <c r="I86" s="18">
        <f t="shared" si="99"/>
        <v>2.8582323292295042</v>
      </c>
      <c r="J86" s="18">
        <f t="shared" si="100"/>
        <v>3.3066808124468938</v>
      </c>
      <c r="L86" t="str">
        <f t="shared" si="101"/>
        <v>23 Teaching and other educational professionals</v>
      </c>
      <c r="M86" s="18">
        <f t="shared" si="102"/>
        <v>-3.3284952206718343</v>
      </c>
      <c r="N86" s="18">
        <f t="shared" si="102"/>
        <v>-2.3661696418638467</v>
      </c>
      <c r="O86" s="18">
        <f t="shared" si="102"/>
        <v>1.4097416856157174</v>
      </c>
      <c r="P86" s="18">
        <f t="shared" si="102"/>
        <v>0.48498246464343531</v>
      </c>
      <c r="Q86" s="18">
        <f t="shared" si="103"/>
        <v>0.79229473001332096</v>
      </c>
      <c r="S86" s="18">
        <f t="shared" si="104"/>
        <v>0.79229473001332096</v>
      </c>
      <c r="T86" s="18">
        <f t="shared" si="105"/>
        <v>2.5943748706757086</v>
      </c>
      <c r="U86" s="18">
        <f t="shared" si="106"/>
        <v>3.15754200668934</v>
      </c>
      <c r="W86" t="str">
        <f t="shared" si="107"/>
        <v>23 Teaching and other educational professionals</v>
      </c>
      <c r="X86" s="18">
        <f t="shared" si="108"/>
        <v>4.1499525338070997</v>
      </c>
      <c r="Y86" s="18">
        <f t="shared" si="108"/>
        <v>9.1212112464696293</v>
      </c>
      <c r="Z86" s="18">
        <f t="shared" si="108"/>
        <v>0.33425536109610299</v>
      </c>
      <c r="AA86" s="18">
        <f t="shared" si="108"/>
        <v>0.71428430354918415</v>
      </c>
      <c r="AB86" s="18">
        <f t="shared" si="109"/>
        <v>0.587448323740003</v>
      </c>
      <c r="AD86" s="18">
        <f t="shared" si="110"/>
        <v>0.587448323740003</v>
      </c>
      <c r="AE86" s="18">
        <f t="shared" si="111"/>
        <v>2.983276028929005</v>
      </c>
      <c r="AF86" s="18">
        <f t="shared" si="112"/>
        <v>3.3781758310736043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1.8353390319938434</v>
      </c>
      <c r="C87" s="18">
        <f t="shared" si="96"/>
        <v>12.850196311633489</v>
      </c>
      <c r="D87" s="18">
        <f t="shared" si="96"/>
        <v>0.70680929827768857</v>
      </c>
      <c r="E87" s="18">
        <f t="shared" si="96"/>
        <v>1.2822788458600076</v>
      </c>
      <c r="F87" s="18">
        <f t="shared" si="97"/>
        <v>1.090091209398425</v>
      </c>
      <c r="H87" s="18">
        <f t="shared" si="98"/>
        <v>1.090091209398425</v>
      </c>
      <c r="I87" s="18">
        <f t="shared" si="99"/>
        <v>2.8775082154396392</v>
      </c>
      <c r="J87" s="18">
        <f t="shared" si="100"/>
        <v>3.6292438260212778</v>
      </c>
      <c r="L87" t="str">
        <f t="shared" si="101"/>
        <v>24 Business, media and public service professionals</v>
      </c>
      <c r="M87" s="18">
        <f t="shared" si="102"/>
        <v>0.30913465509274651</v>
      </c>
      <c r="N87" s="18">
        <f t="shared" si="102"/>
        <v>9.1740952266641465</v>
      </c>
      <c r="O87" s="18">
        <f t="shared" si="102"/>
        <v>0.72282463984820744</v>
      </c>
      <c r="P87" s="18">
        <f t="shared" si="102"/>
        <v>0.78837176706425538</v>
      </c>
      <c r="Q87" s="18">
        <f t="shared" si="103"/>
        <v>0.76651798648128544</v>
      </c>
      <c r="S87" s="18">
        <f t="shared" si="104"/>
        <v>0.76651798648128544</v>
      </c>
      <c r="T87" s="18">
        <f t="shared" si="105"/>
        <v>2.5018040367486005</v>
      </c>
      <c r="U87" s="18">
        <f t="shared" si="106"/>
        <v>3.0530058540207516</v>
      </c>
      <c r="W87" t="str">
        <f t="shared" si="107"/>
        <v>24 Business, media and public service professionals</v>
      </c>
      <c r="X87" s="18">
        <f t="shared" si="108"/>
        <v>3.4955646884296643</v>
      </c>
      <c r="Y87" s="18">
        <f t="shared" si="108"/>
        <v>16.548459600307197</v>
      </c>
      <c r="Z87" s="18">
        <f t="shared" si="108"/>
        <v>0.69170752195832907</v>
      </c>
      <c r="AA87" s="18">
        <f t="shared" si="108"/>
        <v>1.7293598684161582</v>
      </c>
      <c r="AB87" s="18">
        <f t="shared" si="109"/>
        <v>1.382293022486647</v>
      </c>
      <c r="AD87" s="18">
        <f t="shared" si="110"/>
        <v>1.382293022486647</v>
      </c>
      <c r="AE87" s="18">
        <f t="shared" si="111"/>
        <v>3.2148009657328558</v>
      </c>
      <c r="AF87" s="18">
        <f t="shared" si="112"/>
        <v>4.1340570819332179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2.6522845913643289</v>
      </c>
      <c r="C88" s="18">
        <f t="shared" si="96"/>
        <v>5.8147755431266601</v>
      </c>
      <c r="D88" s="18">
        <f t="shared" si="96"/>
        <v>-1.1568343176349805</v>
      </c>
      <c r="E88" s="18">
        <f t="shared" si="96"/>
        <v>0.82341227871289835</v>
      </c>
      <c r="F88" s="18">
        <f t="shared" si="97"/>
        <v>0.1589607979900709</v>
      </c>
      <c r="H88" s="18">
        <f t="shared" si="98"/>
        <v>0.1589607979900709</v>
      </c>
      <c r="I88" s="18">
        <f t="shared" si="99"/>
        <v>2.2286601426272368</v>
      </c>
      <c r="J88" s="18">
        <f t="shared" si="100"/>
        <v>2.3457786135542058</v>
      </c>
      <c r="L88" t="str">
        <f t="shared" si="101"/>
        <v>31 Science, engineering and technology associate professionals</v>
      </c>
      <c r="M88" s="18">
        <f t="shared" si="102"/>
        <v>3.35917514248667</v>
      </c>
      <c r="N88" s="18">
        <f t="shared" si="102"/>
        <v>2.2695616962648213</v>
      </c>
      <c r="O88" s="18">
        <f t="shared" si="102"/>
        <v>-1.978061473831072</v>
      </c>
      <c r="P88" s="18">
        <f t="shared" si="102"/>
        <v>0.41267511785534339</v>
      </c>
      <c r="Q88" s="18">
        <f t="shared" si="103"/>
        <v>-0.39064667851002044</v>
      </c>
      <c r="S88" s="18">
        <f t="shared" si="104"/>
        <v>-0.39064667851002044</v>
      </c>
      <c r="T88" s="18">
        <f t="shared" si="105"/>
        <v>1.9576130507541256</v>
      </c>
      <c r="U88" s="18">
        <f t="shared" si="106"/>
        <v>1.6619019331735485</v>
      </c>
      <c r="W88" t="str">
        <f t="shared" si="107"/>
        <v>31 Science, engineering and technology associate professionals</v>
      </c>
      <c r="X88" s="18">
        <f t="shared" si="108"/>
        <v>-0.14676371242083874</v>
      </c>
      <c r="Y88" s="18">
        <f t="shared" si="108"/>
        <v>21.124329164631341</v>
      </c>
      <c r="Z88" s="18">
        <f t="shared" si="108"/>
        <v>1.6268703519232153</v>
      </c>
      <c r="AA88" s="18">
        <f t="shared" si="108"/>
        <v>1.9884376552805616</v>
      </c>
      <c r="AB88" s="18">
        <f t="shared" si="109"/>
        <v>1.8677725151032831</v>
      </c>
      <c r="AD88" s="18">
        <f t="shared" si="110"/>
        <v>1.8677725151032831</v>
      </c>
      <c r="AE88" s="18">
        <f t="shared" si="111"/>
        <v>3.1397169410845027</v>
      </c>
      <c r="AF88" s="18">
        <f t="shared" si="112"/>
        <v>4.408078886111455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0.77973506083768296</v>
      </c>
      <c r="C89" s="18">
        <f t="shared" si="96"/>
        <v>10.986179895354464</v>
      </c>
      <c r="D89" s="18">
        <f t="shared" si="96"/>
        <v>9.9966656642849436</v>
      </c>
      <c r="E89" s="18">
        <f t="shared" si="96"/>
        <v>1.8054791993846075</v>
      </c>
      <c r="F89" s="18">
        <f t="shared" si="97"/>
        <v>4.4657536709224122</v>
      </c>
      <c r="H89" s="18">
        <f t="shared" si="98"/>
        <v>4.4657536709224122</v>
      </c>
      <c r="I89" s="18">
        <f t="shared" si="99"/>
        <v>4.666058885455282</v>
      </c>
      <c r="J89" s="18">
        <f t="shared" si="100"/>
        <v>7.3750807747199776</v>
      </c>
      <c r="L89" t="str">
        <f t="shared" si="101"/>
        <v>32 Health and social care associate professionals</v>
      </c>
      <c r="M89" s="18">
        <f t="shared" si="102"/>
        <v>-0.65802557748024793</v>
      </c>
      <c r="N89" s="18">
        <f t="shared" si="102"/>
        <v>15.839212296103501</v>
      </c>
      <c r="O89" s="18">
        <f t="shared" si="102"/>
        <v>6.4123106199850399</v>
      </c>
      <c r="P89" s="18">
        <f t="shared" si="102"/>
        <v>1.5211791722271162</v>
      </c>
      <c r="Q89" s="18">
        <f>IF(AND(Q$6-O$6 &lt;&gt; 0,O15&lt;&gt;0,Q15&lt;&gt;0),(EXP(LN(Q15/O15)/(Q$6-O$6))-1)*100,0)</f>
        <v>3.1260523817790542</v>
      </c>
      <c r="S89" s="18">
        <f t="shared" si="104"/>
        <v>3.1260523817790542</v>
      </c>
      <c r="T89" s="18">
        <f t="shared" si="105"/>
        <v>3.5447683188050583</v>
      </c>
      <c r="U89" s="18">
        <f t="shared" si="106"/>
        <v>5.6268011040685906</v>
      </c>
      <c r="W89" t="str">
        <f t="shared" si="107"/>
        <v>32 Health and social care associate professionals</v>
      </c>
      <c r="X89" s="18">
        <f t="shared" si="108"/>
        <v>1.1987296567384176</v>
      </c>
      <c r="Y89" s="18">
        <f t="shared" si="108"/>
        <v>9.6360424899163188</v>
      </c>
      <c r="Z89" s="18">
        <f t="shared" si="108"/>
        <v>10.966551629527377</v>
      </c>
      <c r="AA89" s="18">
        <f t="shared" si="108"/>
        <v>1.8722075353722945</v>
      </c>
      <c r="AB89" s="18">
        <f t="shared" si="109"/>
        <v>4.8176716273198972</v>
      </c>
      <c r="AD89" s="18">
        <f t="shared" si="110"/>
        <v>4.8176716273198972</v>
      </c>
      <c r="AE89" s="18">
        <f t="shared" si="111"/>
        <v>4.9659612297071387</v>
      </c>
      <c r="AF89" s="18">
        <f t="shared" si="112"/>
        <v>7.8211389846099211</v>
      </c>
    </row>
    <row r="90" spans="1:32" x14ac:dyDescent="0.2">
      <c r="A90" t="str">
        <f t="shared" si="95"/>
        <v>33 Protective service occupations</v>
      </c>
      <c r="B90" s="18">
        <f t="shared" si="96"/>
        <v>1.4171196442428258</v>
      </c>
      <c r="C90" s="18">
        <f t="shared" si="96"/>
        <v>5.157583348534156</v>
      </c>
      <c r="D90" s="18">
        <f t="shared" si="96"/>
        <v>-3.9197221521479531</v>
      </c>
      <c r="E90" s="18">
        <f t="shared" si="96"/>
        <v>0.73541661060188002</v>
      </c>
      <c r="F90" s="18">
        <f t="shared" si="97"/>
        <v>-0.84083187484025323</v>
      </c>
      <c r="H90" s="18">
        <f t="shared" si="98"/>
        <v>-0.84083187484025323</v>
      </c>
      <c r="I90" s="18">
        <f t="shared" si="99"/>
        <v>1.7506693484533598</v>
      </c>
      <c r="J90" s="18">
        <f t="shared" si="100"/>
        <v>1.100341518163872</v>
      </c>
      <c r="L90" t="str">
        <f t="shared" si="101"/>
        <v>33 Protective service occupations</v>
      </c>
      <c r="M90" s="18">
        <f t="shared" si="102"/>
        <v>1.0359395537457239</v>
      </c>
      <c r="N90" s="18">
        <f t="shared" si="102"/>
        <v>3.2129988388054809</v>
      </c>
      <c r="O90" s="18">
        <f t="shared" si="102"/>
        <v>-4.4064033703620664</v>
      </c>
      <c r="P90" s="18">
        <f t="shared" si="102"/>
        <v>-0.20135484208656518</v>
      </c>
      <c r="Q90" s="18">
        <f t="shared" si="103"/>
        <v>-1.6231986701557788</v>
      </c>
      <c r="S90" s="18">
        <f t="shared" si="104"/>
        <v>-1.6231986701557788</v>
      </c>
      <c r="T90" s="18">
        <f t="shared" si="105"/>
        <v>1.3523203944567852</v>
      </c>
      <c r="U90" s="18">
        <f t="shared" si="106"/>
        <v>3.6926437995599137E-2</v>
      </c>
      <c r="W90" t="str">
        <f t="shared" si="107"/>
        <v>33 Protective service occupations</v>
      </c>
      <c r="X90" s="18">
        <f t="shared" si="108"/>
        <v>2.599115162299559</v>
      </c>
      <c r="Y90" s="18">
        <f t="shared" si="108"/>
        <v>10.960892554273549</v>
      </c>
      <c r="Z90" s="18">
        <f t="shared" si="108"/>
        <v>-2.6180805076387759</v>
      </c>
      <c r="AA90" s="18">
        <f t="shared" si="108"/>
        <v>2.8064334655157674</v>
      </c>
      <c r="AB90" s="18">
        <f t="shared" si="109"/>
        <v>0.96549346271967984</v>
      </c>
      <c r="AD90" s="18">
        <f t="shared" si="110"/>
        <v>0.96549346271967984</v>
      </c>
      <c r="AE90" s="18">
        <f t="shared" si="111"/>
        <v>2.75432349164213</v>
      </c>
      <c r="AF90" s="18">
        <f t="shared" si="112"/>
        <v>3.4289526742381504</v>
      </c>
    </row>
    <row r="91" spans="1:32" x14ac:dyDescent="0.2">
      <c r="A91" t="str">
        <f t="shared" si="95"/>
        <v>34 Culture, media and sports occupations</v>
      </c>
      <c r="B91" s="18">
        <f t="shared" si="96"/>
        <v>0.13017565432118516</v>
      </c>
      <c r="C91" s="18">
        <f t="shared" si="96"/>
        <v>-4.3658027523047043</v>
      </c>
      <c r="D91" s="18">
        <f t="shared" si="96"/>
        <v>-2.5132636845091927</v>
      </c>
      <c r="E91" s="18">
        <f t="shared" si="96"/>
        <v>1.0680301719708796</v>
      </c>
      <c r="F91" s="18">
        <f t="shared" si="97"/>
        <v>-0.14011889804724786</v>
      </c>
      <c r="H91" s="18">
        <f t="shared" si="98"/>
        <v>-0.14011889804724786</v>
      </c>
      <c r="I91" s="18">
        <f t="shared" si="99"/>
        <v>2.5601128409282303</v>
      </c>
      <c r="J91" s="18">
        <f t="shared" si="100"/>
        <v>2.4620629335578847</v>
      </c>
      <c r="L91" t="str">
        <f t="shared" si="101"/>
        <v>34 Culture, media and sports occupations</v>
      </c>
      <c r="M91" s="18">
        <f t="shared" si="102"/>
        <v>3.1622762461624765</v>
      </c>
      <c r="N91" s="18">
        <f t="shared" si="102"/>
        <v>-19.469963428131965</v>
      </c>
      <c r="O91" s="18">
        <f t="shared" si="102"/>
        <v>-2.8888875516368762</v>
      </c>
      <c r="P91" s="18">
        <f t="shared" si="102"/>
        <v>0.72402941263443044</v>
      </c>
      <c r="Q91" s="18">
        <f t="shared" si="103"/>
        <v>-0.49496949668265122</v>
      </c>
      <c r="S91" s="18">
        <f t="shared" si="104"/>
        <v>-0.49496949668265122</v>
      </c>
      <c r="T91" s="18">
        <f t="shared" si="105"/>
        <v>2.0787556447103617</v>
      </c>
      <c r="U91" s="18">
        <f t="shared" si="106"/>
        <v>1.7111230499269992</v>
      </c>
      <c r="W91" t="str">
        <f t="shared" si="107"/>
        <v>34 Culture, media and sports occupations</v>
      </c>
      <c r="X91" s="18">
        <f t="shared" si="108"/>
        <v>-2.3426294018670912</v>
      </c>
      <c r="Y91" s="18">
        <f t="shared" si="108"/>
        <v>9.7599230910554002</v>
      </c>
      <c r="Z91" s="18">
        <f>IF(AND(AA$6-Z$6 &lt;&gt; 0,Z17&lt;&gt;0,AA17&lt;&gt;0),(EXP(LN(AA17/Z17)/(AA$6-Z$6))-1)*100,0)</f>
        <v>-2.2588339838834015</v>
      </c>
      <c r="AA91" s="18">
        <f t="shared" si="108"/>
        <v>1.2908682834485319</v>
      </c>
      <c r="AB91" s="18">
        <f t="shared" si="109"/>
        <v>9.3536631895330125E-2</v>
      </c>
      <c r="AD91" s="18">
        <f t="shared" si="110"/>
        <v>9.3536631895330125E-2</v>
      </c>
      <c r="AE91" s="18">
        <f t="shared" si="111"/>
        <v>2.872998476012123</v>
      </c>
      <c r="AF91" s="18">
        <f t="shared" si="112"/>
        <v>2.9360569567111305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1.0195126679501065</v>
      </c>
      <c r="C92" s="18">
        <f t="shared" si="96"/>
        <v>4.1481847251399362</v>
      </c>
      <c r="D92" s="18">
        <f t="shared" si="96"/>
        <v>-1.7231320747890244E-2</v>
      </c>
      <c r="E92" s="18">
        <f t="shared" si="96"/>
        <v>0.74003055422231512</v>
      </c>
      <c r="F92" s="18">
        <f t="shared" si="97"/>
        <v>0.48697479344870231</v>
      </c>
      <c r="H92" s="18">
        <f t="shared" si="98"/>
        <v>0.48697479344870231</v>
      </c>
      <c r="I92" s="18">
        <f t="shared" si="99"/>
        <v>2.6561909432252007</v>
      </c>
      <c r="J92" s="18">
        <f t="shared" si="100"/>
        <v>2.9972660649572935</v>
      </c>
      <c r="L92" t="str">
        <f t="shared" si="101"/>
        <v>35 Business and public service associate professionals</v>
      </c>
      <c r="M92" s="18">
        <f t="shared" si="102"/>
        <v>0.7886673481227735</v>
      </c>
      <c r="N92" s="18">
        <f t="shared" si="102"/>
        <v>3.2510645623110568</v>
      </c>
      <c r="O92" s="18">
        <f t="shared" si="102"/>
        <v>-0.37000699419906802</v>
      </c>
      <c r="P92" s="18">
        <f t="shared" si="102"/>
        <v>0.25062193683924594</v>
      </c>
      <c r="Q92" s="18">
        <f t="shared" si="103"/>
        <v>4.3317243980078857E-2</v>
      </c>
      <c r="S92" s="18">
        <f t="shared" si="104"/>
        <v>4.3317243980078857E-2</v>
      </c>
      <c r="T92" s="18">
        <f t="shared" si="105"/>
        <v>2.1568053009973109</v>
      </c>
      <c r="U92" s="18">
        <f t="shared" si="106"/>
        <v>2.188962536810557</v>
      </c>
      <c r="W92" t="str">
        <f t="shared" si="107"/>
        <v>35 Business and public service associate professionals</v>
      </c>
      <c r="X92" s="18">
        <f t="shared" si="108"/>
        <v>1.2333098211900984</v>
      </c>
      <c r="Y92" s="18">
        <f t="shared" si="108"/>
        <v>4.9699578246577003</v>
      </c>
      <c r="Z92" s="18">
        <f t="shared" si="108"/>
        <v>0.29641485362863484</v>
      </c>
      <c r="AA92" s="18">
        <f t="shared" si="108"/>
        <v>1.1497522784552405</v>
      </c>
      <c r="AB92" s="18">
        <f t="shared" si="109"/>
        <v>0.86450280260275125</v>
      </c>
      <c r="AD92" s="18">
        <f t="shared" si="110"/>
        <v>0.86450280260275125</v>
      </c>
      <c r="AE92" s="18">
        <f t="shared" si="111"/>
        <v>3.0787448611807378</v>
      </c>
      <c r="AF92" s="18">
        <f t="shared" si="112"/>
        <v>3.6565065139014585</v>
      </c>
    </row>
    <row r="93" spans="1:32" x14ac:dyDescent="0.2">
      <c r="A93" t="str">
        <f t="shared" si="95"/>
        <v>41 Administrative occupations</v>
      </c>
      <c r="B93" s="18">
        <f t="shared" si="96"/>
        <v>-1.8618573752547274</v>
      </c>
      <c r="C93" s="18">
        <f t="shared" si="96"/>
        <v>4.3531262887397171</v>
      </c>
      <c r="D93" s="18">
        <f t="shared" si="96"/>
        <v>0.80800233924032128</v>
      </c>
      <c r="E93" s="18">
        <f t="shared" si="96"/>
        <v>-4.975248660314957E-2</v>
      </c>
      <c r="F93" s="18">
        <f t="shared" si="97"/>
        <v>0.23535176646143352</v>
      </c>
      <c r="H93" s="18">
        <f t="shared" si="98"/>
        <v>0.23535176646143352</v>
      </c>
      <c r="I93" s="18">
        <f t="shared" si="99"/>
        <v>2.8508135483221064</v>
      </c>
      <c r="J93" s="18">
        <f t="shared" si="100"/>
        <v>3.0104941372221417</v>
      </c>
      <c r="L93" t="str">
        <f t="shared" si="101"/>
        <v>41 Administrative occupations</v>
      </c>
      <c r="M93" s="18">
        <f t="shared" si="102"/>
        <v>-2.4349618658534466</v>
      </c>
      <c r="N93" s="18">
        <f t="shared" si="102"/>
        <v>18.771712436602407</v>
      </c>
      <c r="O93" s="18">
        <f t="shared" si="102"/>
        <v>1.6305050353699668</v>
      </c>
      <c r="P93" s="18">
        <f t="shared" si="102"/>
        <v>1.2335927497813426</v>
      </c>
      <c r="Q93" s="18">
        <f t="shared" si="103"/>
        <v>1.3657243099078009</v>
      </c>
      <c r="S93" s="18">
        <f t="shared" si="104"/>
        <v>1.3657243099078009</v>
      </c>
      <c r="T93" s="18">
        <f t="shared" si="105"/>
        <v>2.3761753549076836</v>
      </c>
      <c r="U93" s="18">
        <f t="shared" si="106"/>
        <v>3.3861861535367188</v>
      </c>
      <c r="W93" t="str">
        <f t="shared" si="107"/>
        <v>41 Administrative occupations</v>
      </c>
      <c r="X93" s="18">
        <f t="shared" si="108"/>
        <v>-1.6143757613388932</v>
      </c>
      <c r="Y93" s="18">
        <f t="shared" si="108"/>
        <v>-1.7440766233309368</v>
      </c>
      <c r="Z93" s="18">
        <f t="shared" si="108"/>
        <v>0.37697957983238162</v>
      </c>
      <c r="AA93" s="18">
        <f t="shared" si="108"/>
        <v>-0.81535276080922925</v>
      </c>
      <c r="AB93" s="18">
        <f t="shared" si="109"/>
        <v>-0.4194906990917624</v>
      </c>
      <c r="AD93" s="18">
        <f t="shared" si="110"/>
        <v>-0.4194906990917624</v>
      </c>
      <c r="AE93" s="18">
        <f t="shared" si="111"/>
        <v>3.0820740550994374</v>
      </c>
      <c r="AF93" s="18">
        <f t="shared" si="112"/>
        <v>2.8107842490517898</v>
      </c>
    </row>
    <row r="94" spans="1:32" x14ac:dyDescent="0.2">
      <c r="A94" t="str">
        <f t="shared" si="95"/>
        <v>42 Secretarial and related occupations</v>
      </c>
      <c r="B94" s="18">
        <f t="shared" si="96"/>
        <v>-3.3632105311294458</v>
      </c>
      <c r="C94" s="18">
        <f t="shared" si="96"/>
        <v>1.1910601059745618</v>
      </c>
      <c r="D94" s="18">
        <f t="shared" si="96"/>
        <v>-0.63346384224303165</v>
      </c>
      <c r="E94" s="18">
        <f t="shared" si="96"/>
        <v>-2.0314401196299681</v>
      </c>
      <c r="F94" s="18">
        <f t="shared" si="97"/>
        <v>-1.5676471344583276</v>
      </c>
      <c r="H94" s="18">
        <f t="shared" si="98"/>
        <v>-1.5676471344583276</v>
      </c>
      <c r="I94" s="18">
        <f t="shared" si="99"/>
        <v>2.7043173027414991</v>
      </c>
      <c r="J94" s="18">
        <f t="shared" si="100"/>
        <v>1.6656779980529945</v>
      </c>
      <c r="L94" t="str">
        <f t="shared" si="101"/>
        <v>42 Secretarial and related occupations</v>
      </c>
      <c r="M94" s="18">
        <f t="shared" si="102"/>
        <v>-6.0053688960495339</v>
      </c>
      <c r="N94" s="18">
        <f t="shared" si="102"/>
        <v>-7.0667931848135135</v>
      </c>
      <c r="O94" s="18">
        <f t="shared" si="102"/>
        <v>0.87700772066741095</v>
      </c>
      <c r="P94" s="18">
        <f t="shared" si="102"/>
        <v>1.7204304916493163</v>
      </c>
      <c r="Q94" s="18">
        <f t="shared" si="103"/>
        <v>1.4385089348665225</v>
      </c>
      <c r="S94" s="18">
        <f t="shared" si="104"/>
        <v>1.4385089348665225</v>
      </c>
      <c r="T94" s="18">
        <f t="shared" si="105"/>
        <v>2.1169206402878782</v>
      </c>
      <c r="U94" s="18">
        <f t="shared" si="106"/>
        <v>3.2177700155863631</v>
      </c>
      <c r="W94" t="str">
        <f t="shared" si="107"/>
        <v>42 Secretarial and related occupations</v>
      </c>
      <c r="X94" s="18">
        <f t="shared" si="108"/>
        <v>-3.1819165301357311</v>
      </c>
      <c r="Y94" s="18">
        <f t="shared" si="108"/>
        <v>1.717017477731364</v>
      </c>
      <c r="Z94" s="18">
        <f t="shared" si="108"/>
        <v>-0.72423955374690818</v>
      </c>
      <c r="AA94" s="18">
        <f t="shared" si="108"/>
        <v>-2.3168798021598991</v>
      </c>
      <c r="AB94" s="18">
        <f t="shared" si="109"/>
        <v>-1.7888590493152168</v>
      </c>
      <c r="AD94" s="18">
        <f t="shared" si="110"/>
        <v>-1.7888590493152168</v>
      </c>
      <c r="AE94" s="18">
        <f t="shared" si="111"/>
        <v>2.7370904560378051</v>
      </c>
      <c r="AF94" s="18">
        <f t="shared" si="112"/>
        <v>1.5643342532057458</v>
      </c>
    </row>
    <row r="95" spans="1:32" x14ac:dyDescent="0.2">
      <c r="A95" t="str">
        <f t="shared" si="95"/>
        <v>51 Skilled agricultural and related trades</v>
      </c>
      <c r="B95" s="18">
        <f t="shared" si="96"/>
        <v>-5.0804245639392676</v>
      </c>
      <c r="C95" s="18">
        <f t="shared" si="96"/>
        <v>1.8013073552974657</v>
      </c>
      <c r="D95" s="18">
        <f t="shared" si="96"/>
        <v>-0.10476290433539814</v>
      </c>
      <c r="E95" s="18">
        <f t="shared" si="96"/>
        <v>0.91540709930644226</v>
      </c>
      <c r="F95" s="18">
        <f t="shared" si="97"/>
        <v>0.57419805638718735</v>
      </c>
      <c r="H95" s="18">
        <f t="shared" si="98"/>
        <v>0.57419805638718735</v>
      </c>
      <c r="I95" s="18">
        <f t="shared" si="99"/>
        <v>3.0826272612633154</v>
      </c>
      <c r="J95" s="18">
        <f t="shared" si="100"/>
        <v>3.4634633372365053</v>
      </c>
      <c r="L95" t="str">
        <f t="shared" si="101"/>
        <v>51 Skilled agricultural and related trades</v>
      </c>
      <c r="M95" s="18">
        <f t="shared" si="102"/>
        <v>-6.5117511936175205</v>
      </c>
      <c r="N95" s="18">
        <f t="shared" si="102"/>
        <v>-10.611391165229145</v>
      </c>
      <c r="O95" s="18">
        <f t="shared" si="102"/>
        <v>-0.27441031903812085</v>
      </c>
      <c r="P95" s="18">
        <f t="shared" si="102"/>
        <v>0.68724010776977096</v>
      </c>
      <c r="Q95" s="18">
        <f t="shared" si="103"/>
        <v>0.36566400533326604</v>
      </c>
      <c r="S95" s="18">
        <f t="shared" si="104"/>
        <v>0.36566400533326604</v>
      </c>
      <c r="T95" s="18">
        <f t="shared" si="105"/>
        <v>2.8582660245662028</v>
      </c>
      <c r="U95" s="18">
        <f t="shared" si="106"/>
        <v>3.106877341153913</v>
      </c>
      <c r="W95" t="str">
        <f t="shared" si="107"/>
        <v>51 Skilled agricultural and related trades</v>
      </c>
      <c r="X95" s="18">
        <f t="shared" si="108"/>
        <v>11.299210015034443</v>
      </c>
      <c r="Y95" s="18">
        <f t="shared" si="108"/>
        <v>95.102145890847652</v>
      </c>
      <c r="Z95" s="18">
        <f t="shared" si="108"/>
        <v>0.47081879830861428</v>
      </c>
      <c r="AA95" s="18">
        <f t="shared" si="108"/>
        <v>1.6408780611463669</v>
      </c>
      <c r="AB95" s="18">
        <f t="shared" si="109"/>
        <v>1.2493520647092415</v>
      </c>
      <c r="AD95" s="18">
        <f t="shared" si="110"/>
        <v>1.2493520647092415</v>
      </c>
      <c r="AE95" s="18">
        <f t="shared" si="111"/>
        <v>3.8068945224623452</v>
      </c>
      <c r="AF95" s="18">
        <f t="shared" si="112"/>
        <v>4.5747238695563741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-0.79513733932652375</v>
      </c>
      <c r="C96" s="18">
        <f t="shared" si="96"/>
        <v>-15.783237109515891</v>
      </c>
      <c r="D96" s="18">
        <f t="shared" si="96"/>
        <v>-0.63337032729421372</v>
      </c>
      <c r="E96" s="18">
        <f t="shared" si="96"/>
        <v>-0.90084792733619024</v>
      </c>
      <c r="F96" s="18">
        <f t="shared" si="97"/>
        <v>-0.81176882351029489</v>
      </c>
      <c r="H96" s="18">
        <f t="shared" si="98"/>
        <v>-0.81176882351029489</v>
      </c>
      <c r="I96" s="18">
        <f t="shared" si="99"/>
        <v>2.0250241838971617</v>
      </c>
      <c r="J96" s="18">
        <f t="shared" si="100"/>
        <v>1.4211693091464861</v>
      </c>
      <c r="L96" t="str">
        <f t="shared" si="101"/>
        <v>52 Skilled metal, electrical and electronic trades</v>
      </c>
      <c r="M96" s="18">
        <f t="shared" si="102"/>
        <v>-0.93964488476736552</v>
      </c>
      <c r="N96" s="18">
        <f t="shared" si="102"/>
        <v>-15.7021317400316</v>
      </c>
      <c r="O96" s="18">
        <f t="shared" si="102"/>
        <v>-0.93438798817541135</v>
      </c>
      <c r="P96" s="18">
        <f t="shared" si="102"/>
        <v>-1.036314445932307</v>
      </c>
      <c r="Q96" s="18">
        <f t="shared" si="103"/>
        <v>-1.0023506175581676</v>
      </c>
      <c r="S96" s="18">
        <f t="shared" si="104"/>
        <v>-1.0023506175581676</v>
      </c>
      <c r="T96" s="18">
        <f t="shared" si="105"/>
        <v>1.9613730849639133</v>
      </c>
      <c r="U96" s="18">
        <f t="shared" si="106"/>
        <v>1.2116132030100202</v>
      </c>
      <c r="W96" t="str">
        <f t="shared" si="107"/>
        <v>52 Skilled metal, electrical and electronic trades</v>
      </c>
      <c r="X96" s="18">
        <f t="shared" si="108"/>
        <v>11.166015478940361</v>
      </c>
      <c r="Y96" s="18">
        <f t="shared" si="108"/>
        <v>-20.856206363277408</v>
      </c>
      <c r="Z96" s="18">
        <f t="shared" si="108"/>
        <v>14.176547597687428</v>
      </c>
      <c r="AA96" s="18">
        <f t="shared" si="108"/>
        <v>2.8156006106473397</v>
      </c>
      <c r="AB96" s="18">
        <f t="shared" si="109"/>
        <v>6.4710769299972659</v>
      </c>
      <c r="AD96" s="18">
        <f t="shared" si="110"/>
        <v>6.4710769299972659</v>
      </c>
      <c r="AE96" s="18">
        <f t="shared" si="111"/>
        <v>5.3628552304540555</v>
      </c>
      <c r="AF96" s="18">
        <f t="shared" si="112"/>
        <v>9.2129985934795933</v>
      </c>
    </row>
    <row r="97" spans="1:32" x14ac:dyDescent="0.2">
      <c r="A97" t="str">
        <f t="shared" si="95"/>
        <v>53 Skilled construction and building trades</v>
      </c>
      <c r="B97" s="18">
        <f t="shared" si="96"/>
        <v>2.0177725250422718</v>
      </c>
      <c r="C97" s="18">
        <f t="shared" si="96"/>
        <v>-19.125489475697531</v>
      </c>
      <c r="D97" s="18">
        <f t="shared" si="96"/>
        <v>-1.1748342227110076</v>
      </c>
      <c r="E97" s="18">
        <f t="shared" si="96"/>
        <v>-1.2294606573794664</v>
      </c>
      <c r="F97" s="18">
        <f t="shared" si="97"/>
        <v>-1.211255201671968</v>
      </c>
      <c r="H97" s="18">
        <f t="shared" si="98"/>
        <v>-1.211255201671968</v>
      </c>
      <c r="I97" s="18">
        <f t="shared" si="99"/>
        <v>2.1598222102461095</v>
      </c>
      <c r="J97" s="18">
        <f t="shared" si="100"/>
        <v>1.2832998299884713</v>
      </c>
      <c r="L97" t="str">
        <f t="shared" si="101"/>
        <v>53 Skilled construction and building trades</v>
      </c>
      <c r="M97" s="18">
        <f t="shared" si="102"/>
        <v>2.4947201697205879</v>
      </c>
      <c r="N97" s="18">
        <f t="shared" si="102"/>
        <v>-20.016012178190699</v>
      </c>
      <c r="O97" s="18">
        <f t="shared" si="102"/>
        <v>-0.98206384505155064</v>
      </c>
      <c r="P97" s="18">
        <f t="shared" si="102"/>
        <v>-1.2781172954728581</v>
      </c>
      <c r="Q97" s="18">
        <f t="shared" si="103"/>
        <v>-1.1795312950758086</v>
      </c>
      <c r="S97" s="18">
        <f t="shared" si="104"/>
        <v>-1.1795312950758086</v>
      </c>
      <c r="T97" s="18">
        <f t="shared" si="105"/>
        <v>2.1610168072887515</v>
      </c>
      <c r="U97" s="18">
        <f t="shared" si="106"/>
        <v>1.3070340139359038</v>
      </c>
      <c r="W97" t="str">
        <f t="shared" si="107"/>
        <v>53 Skilled construction and building trades</v>
      </c>
      <c r="X97" s="18">
        <f t="shared" si="108"/>
        <v>-13.664555913048238</v>
      </c>
      <c r="Y97" s="18">
        <f t="shared" si="108"/>
        <v>26.624583498084633</v>
      </c>
      <c r="Z97" s="18">
        <f t="shared" si="108"/>
        <v>-8.4501122361670173</v>
      </c>
      <c r="AA97" s="18">
        <f t="shared" si="108"/>
        <v>0.88629638473951555</v>
      </c>
      <c r="AB97" s="18">
        <f t="shared" si="109"/>
        <v>-2.3271054935561808</v>
      </c>
      <c r="AD97" s="18">
        <f t="shared" si="110"/>
        <v>-2.3271054935561808</v>
      </c>
      <c r="AE97" s="18">
        <f t="shared" si="111"/>
        <v>2.1209494654289562</v>
      </c>
      <c r="AF97" s="18">
        <f t="shared" si="112"/>
        <v>0.46738921029094715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-1.3722370258962724</v>
      </c>
      <c r="C98" s="18">
        <f t="shared" si="96"/>
        <v>-5.9319416844587858</v>
      </c>
      <c r="D98" s="18">
        <f t="shared" si="96"/>
        <v>1.0174374053490309</v>
      </c>
      <c r="E98" s="18">
        <f t="shared" si="96"/>
        <v>0.31355973149125305</v>
      </c>
      <c r="F98" s="18">
        <f t="shared" si="97"/>
        <v>0.54763897969087871</v>
      </c>
      <c r="H98" s="18">
        <f t="shared" si="98"/>
        <v>0.54763897969087871</v>
      </c>
      <c r="I98" s="18">
        <f t="shared" si="99"/>
        <v>2.6295205371152042</v>
      </c>
      <c r="J98" s="18">
        <f t="shared" si="100"/>
        <v>3.0149574635422338</v>
      </c>
      <c r="L98" t="str">
        <f t="shared" si="101"/>
        <v>54 Textiles, printing and other skilled trades</v>
      </c>
      <c r="M98" s="18">
        <f t="shared" si="102"/>
        <v>-0.83257316558622563</v>
      </c>
      <c r="N98" s="18">
        <f t="shared" si="102"/>
        <v>-17.534284816096434</v>
      </c>
      <c r="O98" s="18">
        <f t="shared" si="102"/>
        <v>1.2106107826060253</v>
      </c>
      <c r="P98" s="18">
        <f t="shared" si="102"/>
        <v>0.37505638362256288</v>
      </c>
      <c r="Q98" s="18">
        <f t="shared" si="103"/>
        <v>0.65280524595332512</v>
      </c>
      <c r="S98" s="18">
        <f t="shared" si="104"/>
        <v>0.65280524595332512</v>
      </c>
      <c r="T98" s="18">
        <f t="shared" si="105"/>
        <v>1.936275860846437</v>
      </c>
      <c r="U98" s="18">
        <f t="shared" si="106"/>
        <v>2.440961217208204</v>
      </c>
      <c r="W98" t="str">
        <f t="shared" si="107"/>
        <v>54 Textiles, printing and other skilled trades</v>
      </c>
      <c r="X98" s="18">
        <f t="shared" si="108"/>
        <v>-2.0749155859654422</v>
      </c>
      <c r="Y98" s="18">
        <f t="shared" si="108"/>
        <v>9.6590087566877472</v>
      </c>
      <c r="Z98" s="18">
        <f t="shared" si="108"/>
        <v>0.82071412387152431</v>
      </c>
      <c r="AA98" s="18">
        <f t="shared" si="108"/>
        <v>0.24984671198668984</v>
      </c>
      <c r="AB98" s="18">
        <f t="shared" si="109"/>
        <v>0.43977579051965865</v>
      </c>
      <c r="AD98" s="18">
        <f t="shared" si="110"/>
        <v>0.43977579051965865</v>
      </c>
      <c r="AE98" s="18">
        <f t="shared" si="111"/>
        <v>3.2692218562297315</v>
      </c>
      <c r="AF98" s="18">
        <f t="shared" si="112"/>
        <v>3.5528108996409236</v>
      </c>
    </row>
    <row r="99" spans="1:32" x14ac:dyDescent="0.2">
      <c r="A99" t="str">
        <f t="shared" si="95"/>
        <v>61 Caring personal service occupations</v>
      </c>
      <c r="B99" s="18">
        <f t="shared" si="96"/>
        <v>-0.8326966590156526</v>
      </c>
      <c r="C99" s="18">
        <f t="shared" si="96"/>
        <v>3.9157321764322406</v>
      </c>
      <c r="D99" s="18">
        <f t="shared" si="96"/>
        <v>0.56965029599029826</v>
      </c>
      <c r="E99" s="18">
        <f t="shared" si="96"/>
        <v>0.44916172029612067</v>
      </c>
      <c r="F99" s="18">
        <f t="shared" si="97"/>
        <v>0.48930853112965078</v>
      </c>
      <c r="H99" s="18">
        <f t="shared" si="98"/>
        <v>0.48930853112965078</v>
      </c>
      <c r="I99" s="18">
        <f t="shared" si="99"/>
        <v>3.1373544157953903</v>
      </c>
      <c r="J99" s="18">
        <f t="shared" si="100"/>
        <v>3.4588635117544841</v>
      </c>
      <c r="L99" t="str">
        <f t="shared" si="101"/>
        <v>61 Caring personal service occupations</v>
      </c>
      <c r="M99" s="18">
        <f t="shared" si="102"/>
        <v>0.87174576755579825</v>
      </c>
      <c r="N99" s="18">
        <f t="shared" si="102"/>
        <v>-1.6655428091163937</v>
      </c>
      <c r="O99" s="18">
        <f t="shared" si="102"/>
        <v>3.419969344615259</v>
      </c>
      <c r="P99" s="18">
        <f t="shared" si="102"/>
        <v>1.3557888160782294</v>
      </c>
      <c r="Q99" s="18">
        <f t="shared" si="103"/>
        <v>2.0392301935852286</v>
      </c>
      <c r="S99" s="18">
        <f t="shared" si="104"/>
        <v>2.0392301935852286</v>
      </c>
      <c r="T99" s="18">
        <f t="shared" si="105"/>
        <v>2.9050247942545848</v>
      </c>
      <c r="U99" s="18">
        <f t="shared" si="106"/>
        <v>4.3359605125991241</v>
      </c>
      <c r="W99" t="str">
        <f t="shared" si="107"/>
        <v>61 Caring personal service occupations</v>
      </c>
      <c r="X99" s="18">
        <f t="shared" si="108"/>
        <v>-1.0872105642301344</v>
      </c>
      <c r="Y99" s="18">
        <f t="shared" si="108"/>
        <v>4.7908736904013871</v>
      </c>
      <c r="Z99" s="18">
        <f t="shared" si="108"/>
        <v>0.12183146855289095</v>
      </c>
      <c r="AA99" s="18">
        <f t="shared" si="108"/>
        <v>0.28455826796358608</v>
      </c>
      <c r="AB99" s="18">
        <f t="shared" si="109"/>
        <v>0.23028663626774026</v>
      </c>
      <c r="AD99" s="18">
        <f t="shared" si="110"/>
        <v>0.23028663626774026</v>
      </c>
      <c r="AE99" s="18">
        <f t="shared" si="111"/>
        <v>3.1709286868030206</v>
      </c>
      <c r="AF99" s="18">
        <f t="shared" si="112"/>
        <v>3.3205747857778967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1.1087507426174925</v>
      </c>
      <c r="C100" s="18">
        <f t="shared" si="96"/>
        <v>-7.0923671158128592</v>
      </c>
      <c r="D100" s="18">
        <f t="shared" si="96"/>
        <v>-1.6056621850331299</v>
      </c>
      <c r="E100" s="18">
        <f t="shared" si="96"/>
        <v>0.28458774103161666</v>
      </c>
      <c r="F100" s="18">
        <f t="shared" si="97"/>
        <v>-0.3494963341756252</v>
      </c>
      <c r="H100" s="18">
        <f t="shared" si="98"/>
        <v>-0.3494963341756252</v>
      </c>
      <c r="I100" s="18">
        <f t="shared" si="99"/>
        <v>2.6381146229103036</v>
      </c>
      <c r="J100" s="18">
        <f t="shared" si="100"/>
        <v>2.3973206443739459</v>
      </c>
      <c r="L100" t="str">
        <f t="shared" si="101"/>
        <v>62 Leisure, travel and related personal service occupations</v>
      </c>
      <c r="M100" s="18">
        <f t="shared" si="102"/>
        <v>1.1728190415379869</v>
      </c>
      <c r="N100" s="18">
        <f t="shared" si="102"/>
        <v>-1.0876353454906673</v>
      </c>
      <c r="O100" s="18">
        <f t="shared" si="102"/>
        <v>-1.4035269554583563</v>
      </c>
      <c r="P100" s="18">
        <f t="shared" si="102"/>
        <v>0.72209186723752872</v>
      </c>
      <c r="Q100" s="18">
        <f t="shared" si="103"/>
        <v>8.5086944772827522E-3</v>
      </c>
      <c r="S100" s="18">
        <f t="shared" si="104"/>
        <v>8.5086944772827522E-3</v>
      </c>
      <c r="T100" s="18">
        <f t="shared" si="105"/>
        <v>2.2618847164448841</v>
      </c>
      <c r="U100" s="18">
        <f t="shared" si="106"/>
        <v>2.268106910285872</v>
      </c>
      <c r="W100" t="str">
        <f t="shared" si="107"/>
        <v>62 Leisure, travel and related personal service occupations</v>
      </c>
      <c r="X100" s="18">
        <f t="shared" si="108"/>
        <v>1.0822274857142933</v>
      </c>
      <c r="Y100" s="18">
        <f t="shared" si="108"/>
        <v>-9.5838034841269071</v>
      </c>
      <c r="Z100" s="18">
        <f t="shared" si="108"/>
        <v>-1.6979621878717266</v>
      </c>
      <c r="AA100" s="18">
        <f t="shared" si="108"/>
        <v>7.7087500870987036E-2</v>
      </c>
      <c r="AB100" s="18">
        <f t="shared" si="109"/>
        <v>-0.51812880592576604</v>
      </c>
      <c r="AD100" s="18">
        <f t="shared" si="110"/>
        <v>-0.51812880592576604</v>
      </c>
      <c r="AE100" s="18">
        <f t="shared" si="111"/>
        <v>2.8027119039458093</v>
      </c>
      <c r="AF100" s="18">
        <f t="shared" si="112"/>
        <v>2.4552257817959777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-2.2137286312606586</v>
      </c>
      <c r="C101" s="18">
        <f t="shared" si="96"/>
        <v>21.802153787176472</v>
      </c>
      <c r="D101" s="18">
        <f t="shared" si="96"/>
        <v>-5.6858962271479241</v>
      </c>
      <c r="E101" s="18">
        <f t="shared" si="96"/>
        <v>0.85736526038446836</v>
      </c>
      <c r="F101" s="18">
        <f t="shared" si="97"/>
        <v>-1.3726661465461532</v>
      </c>
      <c r="H101" s="18">
        <f t="shared" si="98"/>
        <v>-1.3726661465461532</v>
      </c>
      <c r="I101" s="18">
        <f t="shared" si="99"/>
        <v>2.2079528877420707</v>
      </c>
      <c r="J101" s="18">
        <f t="shared" si="100"/>
        <v>1.2249962168040529</v>
      </c>
      <c r="L101" t="str">
        <f t="shared" si="101"/>
        <v>63 Community and civil enforcement occupations</v>
      </c>
      <c r="M101" s="18">
        <f t="shared" si="102"/>
        <v>-5.0482598053823269</v>
      </c>
      <c r="N101" s="18">
        <f t="shared" si="102"/>
        <v>42.696895994185184</v>
      </c>
      <c r="O101" s="18">
        <f t="shared" si="102"/>
        <v>-10.744334581435222</v>
      </c>
      <c r="P101" s="18">
        <f t="shared" si="102"/>
        <v>1.3677479148086258</v>
      </c>
      <c r="Q101" s="18">
        <f t="shared" si="103"/>
        <v>-2.8420231854902722</v>
      </c>
      <c r="S101" s="18">
        <f t="shared" si="104"/>
        <v>-2.8420231854902722</v>
      </c>
      <c r="T101" s="18">
        <f t="shared" si="105"/>
        <v>1.4949466186240823</v>
      </c>
      <c r="U101" s="18">
        <f t="shared" si="106"/>
        <v>-0.71321341316685771</v>
      </c>
      <c r="W101" t="str">
        <f t="shared" si="107"/>
        <v>63 Community and civil enforcement occupations</v>
      </c>
      <c r="X101" s="18">
        <f t="shared" si="108"/>
        <v>4.752271737180358</v>
      </c>
      <c r="Y101" s="18">
        <f t="shared" si="108"/>
        <v>-18.46376514253285</v>
      </c>
      <c r="Z101" s="18">
        <f t="shared" si="108"/>
        <v>6.2260860101604365</v>
      </c>
      <c r="AA101" s="18">
        <f t="shared" si="108"/>
        <v>9.4352538109010453E-2</v>
      </c>
      <c r="AB101" s="18">
        <f t="shared" si="109"/>
        <v>2.0978922411845957</v>
      </c>
      <c r="AD101" s="18">
        <f t="shared" si="110"/>
        <v>2.0978922411845957</v>
      </c>
      <c r="AE101" s="18">
        <f t="shared" si="111"/>
        <v>4.2019491802236741</v>
      </c>
      <c r="AF101" s="18">
        <f t="shared" si="112"/>
        <v>5.4589852578705411</v>
      </c>
    </row>
    <row r="102" spans="1:32" x14ac:dyDescent="0.2">
      <c r="A102" t="str">
        <f t="shared" si="95"/>
        <v>71 Sales occupations</v>
      </c>
      <c r="B102" s="18">
        <f t="shared" si="96"/>
        <v>-1.7552208098670086</v>
      </c>
      <c r="C102" s="18">
        <f t="shared" si="96"/>
        <v>-0.4348535468707948</v>
      </c>
      <c r="D102" s="18">
        <f t="shared" si="96"/>
        <v>0.13668059235036889</v>
      </c>
      <c r="E102" s="18">
        <f t="shared" si="96"/>
        <v>8.5515289595439192E-2</v>
      </c>
      <c r="F102" s="18">
        <f t="shared" si="97"/>
        <v>0.10256748505950153</v>
      </c>
      <c r="H102" s="18">
        <f t="shared" si="98"/>
        <v>0.10256748505950153</v>
      </c>
      <c r="I102" s="18">
        <f t="shared" si="99"/>
        <v>2.7848838999803283</v>
      </c>
      <c r="J102" s="18">
        <f t="shared" si="100"/>
        <v>2.854876102409265</v>
      </c>
      <c r="L102" t="str">
        <f t="shared" si="101"/>
        <v>71 Sales occupations</v>
      </c>
      <c r="M102" s="18">
        <f t="shared" si="102"/>
        <v>-2.2554046591871657E-2</v>
      </c>
      <c r="N102" s="18">
        <f t="shared" si="102"/>
        <v>-3.162669986361355</v>
      </c>
      <c r="O102" s="18">
        <f t="shared" si="102"/>
        <v>2.3884903670889912E-3</v>
      </c>
      <c r="P102" s="18">
        <f t="shared" si="102"/>
        <v>0.33838888549100332</v>
      </c>
      <c r="Q102" s="18">
        <f t="shared" si="103"/>
        <v>0.22626350343319945</v>
      </c>
      <c r="S102" s="18">
        <f t="shared" si="104"/>
        <v>0.22626350343319945</v>
      </c>
      <c r="T102" s="18">
        <f t="shared" si="105"/>
        <v>1.9887237979054007</v>
      </c>
      <c r="U102" s="18">
        <f t="shared" si="106"/>
        <v>2.1611600643969053</v>
      </c>
      <c r="W102" t="str">
        <f t="shared" si="107"/>
        <v>71 Sales occupations</v>
      </c>
      <c r="X102" s="18">
        <f t="shared" si="108"/>
        <v>-2.5600520461027565</v>
      </c>
      <c r="Y102" s="18">
        <f t="shared" si="108"/>
        <v>0.91613857664076814</v>
      </c>
      <c r="Z102" s="18">
        <f t="shared" si="108"/>
        <v>0.20025086350148324</v>
      </c>
      <c r="AA102" s="18">
        <f t="shared" si="108"/>
        <v>-3.5498785713405923E-2</v>
      </c>
      <c r="AB102" s="18">
        <f t="shared" si="109"/>
        <v>4.3022736352993363E-2</v>
      </c>
      <c r="AD102" s="18">
        <f t="shared" si="110"/>
        <v>4.3022736352993363E-2</v>
      </c>
      <c r="AE102" s="18">
        <f t="shared" si="111"/>
        <v>3.1349440867107115</v>
      </c>
      <c r="AF102" s="18">
        <f t="shared" si="112"/>
        <v>3.1629017204026555</v>
      </c>
    </row>
    <row r="103" spans="1:32" x14ac:dyDescent="0.2">
      <c r="A103" t="str">
        <f t="shared" si="95"/>
        <v>72 Customer service occupations</v>
      </c>
      <c r="B103" s="18">
        <f t="shared" si="96"/>
        <v>1.3212347130299618</v>
      </c>
      <c r="C103" s="18">
        <f t="shared" si="96"/>
        <v>2.4119953775337155</v>
      </c>
      <c r="D103" s="18">
        <f t="shared" si="96"/>
        <v>2.3278771739951853</v>
      </c>
      <c r="E103" s="18">
        <f t="shared" si="96"/>
        <v>1.4142728317518172</v>
      </c>
      <c r="F103" s="18">
        <f t="shared" si="97"/>
        <v>1.7178976809164803</v>
      </c>
      <c r="H103" s="18">
        <f t="shared" si="98"/>
        <v>1.7178976809164803</v>
      </c>
      <c r="I103" s="18">
        <f t="shared" si="99"/>
        <v>2.8808662579506761</v>
      </c>
      <c r="J103" s="18">
        <f t="shared" si="100"/>
        <v>4.0816049525921549</v>
      </c>
      <c r="L103" t="str">
        <f t="shared" si="101"/>
        <v>72 Customer service occupations</v>
      </c>
      <c r="M103" s="18">
        <f t="shared" si="102"/>
        <v>-1.0833345997216859</v>
      </c>
      <c r="N103" s="18">
        <f t="shared" si="102"/>
        <v>17.89455625914098</v>
      </c>
      <c r="O103" s="18">
        <f t="shared" si="102"/>
        <v>4.3778089551954391</v>
      </c>
      <c r="P103" s="18">
        <f t="shared" si="102"/>
        <v>1.9208246965628284</v>
      </c>
      <c r="Q103" s="18">
        <f t="shared" si="103"/>
        <v>2.7333250837288992</v>
      </c>
      <c r="S103" s="18">
        <f t="shared" si="104"/>
        <v>2.7333250837288992</v>
      </c>
      <c r="T103" s="18">
        <f t="shared" si="105"/>
        <v>2.4815923182452071</v>
      </c>
      <c r="U103" s="18">
        <f t="shared" si="106"/>
        <v>4.5275435701762623</v>
      </c>
      <c r="W103" t="str">
        <f t="shared" si="107"/>
        <v>72 Customer service occupations</v>
      </c>
      <c r="X103" s="18">
        <f t="shared" si="108"/>
        <v>2.8207205931568557</v>
      </c>
      <c r="Y103" s="18">
        <f t="shared" si="108"/>
        <v>-6.3503818367921516</v>
      </c>
      <c r="Z103" s="18">
        <f t="shared" si="108"/>
        <v>0.76036640000596289</v>
      </c>
      <c r="AA103" s="18">
        <f t="shared" si="108"/>
        <v>0.96510937641280936</v>
      </c>
      <c r="AB103" s="18">
        <f t="shared" si="109"/>
        <v>0.89681553336506958</v>
      </c>
      <c r="AD103" s="18">
        <f t="shared" si="110"/>
        <v>0.89681553336506958</v>
      </c>
      <c r="AE103" s="18">
        <f t="shared" si="111"/>
        <v>3.1526535522774068</v>
      </c>
      <c r="AF103" s="18">
        <f t="shared" si="112"/>
        <v>3.7467413627215285</v>
      </c>
    </row>
    <row r="104" spans="1:32" x14ac:dyDescent="0.2">
      <c r="A104" t="str">
        <f t="shared" si="95"/>
        <v>81 Process, plant and machine operatives</v>
      </c>
      <c r="B104" s="18">
        <f t="shared" si="96"/>
        <v>-2.7439785729694521</v>
      </c>
      <c r="C104" s="18">
        <f t="shared" si="96"/>
        <v>-11.955367458716747</v>
      </c>
      <c r="D104" s="18">
        <f t="shared" si="96"/>
        <v>0.76711593915066434</v>
      </c>
      <c r="E104" s="18">
        <f t="shared" si="96"/>
        <v>-0.78645545183541055</v>
      </c>
      <c r="F104" s="18">
        <f t="shared" si="97"/>
        <v>-0.27127806775202323</v>
      </c>
      <c r="H104" s="18">
        <f t="shared" si="98"/>
        <v>-0.27127806775202323</v>
      </c>
      <c r="I104" s="18">
        <f t="shared" si="99"/>
        <v>2.1906145907756303</v>
      </c>
      <c r="J104" s="18">
        <f t="shared" si="100"/>
        <v>1.9913870531853117</v>
      </c>
      <c r="L104" t="str">
        <f t="shared" si="101"/>
        <v>81 Process, plant and machine operatives</v>
      </c>
      <c r="M104" s="18">
        <f t="shared" si="102"/>
        <v>-3.128448658075933</v>
      </c>
      <c r="N104" s="18">
        <f t="shared" si="102"/>
        <v>-11.143284787955643</v>
      </c>
      <c r="O104" s="18">
        <f t="shared" si="102"/>
        <v>0.32785662821690487</v>
      </c>
      <c r="P104" s="18">
        <f t="shared" si="102"/>
        <v>-0.82762705840363493</v>
      </c>
      <c r="Q104" s="18">
        <f t="shared" si="103"/>
        <v>-0.44395209339913588</v>
      </c>
      <c r="S104" s="18">
        <f t="shared" si="104"/>
        <v>-0.44395209339913588</v>
      </c>
      <c r="T104" s="18">
        <f t="shared" si="105"/>
        <v>2.0135044019743864</v>
      </c>
      <c r="U104" s="18">
        <f t="shared" si="106"/>
        <v>1.680398613388423</v>
      </c>
      <c r="W104" t="str">
        <f t="shared" si="107"/>
        <v>81 Process, plant and machine operatives</v>
      </c>
      <c r="X104" s="18">
        <f t="shared" si="108"/>
        <v>-1.0668772439955343</v>
      </c>
      <c r="Y104" s="18">
        <f t="shared" si="108"/>
        <v>-15.316676297852416</v>
      </c>
      <c r="Z104" s="18">
        <f t="shared" si="108"/>
        <v>2.5910704278118368</v>
      </c>
      <c r="AA104" s="18">
        <f t="shared" si="108"/>
        <v>-0.62795768103359739</v>
      </c>
      <c r="AB104" s="18">
        <f t="shared" si="109"/>
        <v>0.43366955404544605</v>
      </c>
      <c r="AD104" s="18">
        <f t="shared" si="110"/>
        <v>0.43366955404544605</v>
      </c>
      <c r="AE104" s="18">
        <f t="shared" si="111"/>
        <v>2.913631032744135</v>
      </c>
      <c r="AF104" s="18">
        <f t="shared" si="112"/>
        <v>3.2067807125033765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4.612643768305591</v>
      </c>
      <c r="C105" s="18">
        <f t="shared" si="96"/>
        <v>-11.613608157326372</v>
      </c>
      <c r="D105" s="18">
        <f t="shared" si="96"/>
        <v>-0.27476206050962571</v>
      </c>
      <c r="E105" s="18">
        <f t="shared" si="96"/>
        <v>-0.40243638937051962</v>
      </c>
      <c r="F105" s="18">
        <f t="shared" si="97"/>
        <v>-0.35989645192087139</v>
      </c>
      <c r="H105" s="18">
        <f t="shared" si="98"/>
        <v>-0.35989645192087139</v>
      </c>
      <c r="I105" s="18">
        <f t="shared" si="99"/>
        <v>2.7553703664637608</v>
      </c>
      <c r="J105" s="18">
        <f t="shared" si="100"/>
        <v>2.51147275734247</v>
      </c>
      <c r="L105" t="str">
        <f t="shared" si="101"/>
        <v>82 Transport and mobile machine drivers and operatives</v>
      </c>
      <c r="M105" s="18">
        <f t="shared" si="102"/>
        <v>4.7747099175034835</v>
      </c>
      <c r="N105" s="18">
        <f t="shared" si="102"/>
        <v>-11.324571356177604</v>
      </c>
      <c r="O105" s="18">
        <f t="shared" si="102"/>
        <v>-0.4617859630163812</v>
      </c>
      <c r="P105" s="18">
        <f t="shared" si="102"/>
        <v>-0.47877287613581343</v>
      </c>
      <c r="Q105" s="18">
        <f t="shared" si="103"/>
        <v>-0.47311089389144856</v>
      </c>
      <c r="S105" s="18">
        <f t="shared" si="104"/>
        <v>-0.47311089389144856</v>
      </c>
      <c r="T105" s="18">
        <f t="shared" si="105"/>
        <v>2.71008405338522</v>
      </c>
      <c r="U105" s="18">
        <f t="shared" si="106"/>
        <v>2.3883085091325862</v>
      </c>
      <c r="W105" t="str">
        <f t="shared" si="107"/>
        <v>82 Transport and mobile machine drivers and operatives</v>
      </c>
      <c r="X105" s="18">
        <f t="shared" si="108"/>
        <v>0.37285094162045063</v>
      </c>
      <c r="Y105" s="18">
        <f t="shared" si="108"/>
        <v>-20.040546819086657</v>
      </c>
      <c r="Z105" s="18">
        <f t="shared" si="108"/>
        <v>5.131005687201684</v>
      </c>
      <c r="AA105" s="18">
        <f t="shared" si="108"/>
        <v>1.3273710657258686</v>
      </c>
      <c r="AB105" s="18">
        <f t="shared" si="109"/>
        <v>2.579707492452421</v>
      </c>
      <c r="AD105" s="18">
        <f t="shared" si="110"/>
        <v>2.579707492452421</v>
      </c>
      <c r="AE105" s="18">
        <f t="shared" si="111"/>
        <v>4.0872211961061167</v>
      </c>
      <c r="AF105" s="18">
        <f t="shared" si="112"/>
        <v>5.6760570459453374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-2.8043391488462799</v>
      </c>
      <c r="C106" s="18">
        <f t="shared" si="96"/>
        <v>-14.313315790996118</v>
      </c>
      <c r="D106" s="18">
        <f t="shared" si="96"/>
        <v>12.755920956469758</v>
      </c>
      <c r="E106" s="18">
        <f t="shared" si="96"/>
        <v>1.5999643491959814</v>
      </c>
      <c r="F106" s="18">
        <f t="shared" si="97"/>
        <v>5.1902504674331551</v>
      </c>
      <c r="H106" s="18">
        <f t="shared" si="98"/>
        <v>5.1902504674331551</v>
      </c>
      <c r="I106" s="18">
        <f t="shared" si="99"/>
        <v>4.1514955571654522</v>
      </c>
      <c r="J106" s="18">
        <f t="shared" si="100"/>
        <v>7.5434118587172305</v>
      </c>
      <c r="L106" t="str">
        <f t="shared" si="101"/>
        <v>91 Elementary trades and related occupations</v>
      </c>
      <c r="M106" s="18">
        <f t="shared" si="102"/>
        <v>-2.4321181926001079</v>
      </c>
      <c r="N106" s="18">
        <f t="shared" si="102"/>
        <v>-11.669002558302044</v>
      </c>
      <c r="O106" s="18">
        <f t="shared" si="102"/>
        <v>6.6406150374822781</v>
      </c>
      <c r="P106" s="18">
        <f t="shared" si="102"/>
        <v>1.100071616389231</v>
      </c>
      <c r="Q106" s="18">
        <f t="shared" si="103"/>
        <v>2.9141731716947561</v>
      </c>
      <c r="S106" s="18">
        <f t="shared" si="104"/>
        <v>2.9141731716947561</v>
      </c>
      <c r="T106" s="18">
        <f t="shared" si="105"/>
        <v>2.5558241219372224</v>
      </c>
      <c r="U106" s="18">
        <f t="shared" si="106"/>
        <v>4.7251610107770015</v>
      </c>
      <c r="W106" t="str">
        <f t="shared" si="107"/>
        <v>91 Elementary trades and related occupations</v>
      </c>
      <c r="X106" s="18">
        <f t="shared" si="108"/>
        <v>-4.2495106043977664</v>
      </c>
      <c r="Y106" s="18">
        <f t="shared" si="108"/>
        <v>-25.075565966754489</v>
      </c>
      <c r="Z106" s="18">
        <f t="shared" si="108"/>
        <v>31.622417737833075</v>
      </c>
      <c r="AA106" s="18">
        <f t="shared" si="108"/>
        <v>2.3907605569662538</v>
      </c>
      <c r="AB106" s="18">
        <f t="shared" si="109"/>
        <v>11.331262486059423</v>
      </c>
      <c r="AD106" s="18">
        <f t="shared" si="110"/>
        <v>11.331262486059423</v>
      </c>
      <c r="AE106" s="18">
        <f t="shared" si="111"/>
        <v>9.0478315977275958</v>
      </c>
      <c r="AF106" s="18">
        <f t="shared" si="112"/>
        <v>14.547534160989638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0.31851708310941529</v>
      </c>
      <c r="C107" s="18">
        <f t="shared" si="96"/>
        <v>-6.3766931696762841</v>
      </c>
      <c r="D107" s="18">
        <f t="shared" si="96"/>
        <v>-1.9217260077521336</v>
      </c>
      <c r="E107" s="18">
        <f t="shared" si="96"/>
        <v>-7.3670031259576163E-3</v>
      </c>
      <c r="F107" s="18">
        <f t="shared" si="97"/>
        <v>-0.64960281223297445</v>
      </c>
      <c r="H107" s="18">
        <f t="shared" si="98"/>
        <v>-0.64960281223297445</v>
      </c>
      <c r="I107" s="18">
        <f t="shared" si="99"/>
        <v>2.4820994344769698</v>
      </c>
      <c r="J107" s="18">
        <f t="shared" si="100"/>
        <v>2.0277791166615433</v>
      </c>
      <c r="L107" t="str">
        <f t="shared" si="101"/>
        <v>92 Elementary administration and service occupations</v>
      </c>
      <c r="M107" s="18">
        <f t="shared" si="102"/>
        <v>2.2810325170378398</v>
      </c>
      <c r="N107" s="18">
        <f t="shared" si="102"/>
        <v>-7.5686548959246869</v>
      </c>
      <c r="O107" s="18">
        <f t="shared" si="102"/>
        <v>-0.598364401088336</v>
      </c>
      <c r="P107" s="18">
        <f t="shared" si="102"/>
        <v>-0.45941250032027758</v>
      </c>
      <c r="Q107" s="18">
        <f t="shared" si="103"/>
        <v>-0.50575136924109199</v>
      </c>
      <c r="S107" s="18">
        <f t="shared" si="104"/>
        <v>-0.50575136924109199</v>
      </c>
      <c r="T107" s="18">
        <f t="shared" si="105"/>
        <v>2.1505495101208583</v>
      </c>
      <c r="U107" s="18">
        <f t="shared" si="106"/>
        <v>1.7787678653607308</v>
      </c>
      <c r="W107" t="str">
        <f t="shared" si="107"/>
        <v>92 Elementary administration and service occupations</v>
      </c>
      <c r="X107" s="18">
        <f t="shared" si="108"/>
        <v>-1.491597199221073</v>
      </c>
      <c r="Y107" s="18">
        <f t="shared" si="108"/>
        <v>-5.1690242170986389</v>
      </c>
      <c r="Z107" s="18">
        <f t="shared" si="108"/>
        <v>-3.3026892871176661</v>
      </c>
      <c r="AA107" s="18">
        <f t="shared" si="108"/>
        <v>0.48376207441733765</v>
      </c>
      <c r="AB107" s="18">
        <f t="shared" si="109"/>
        <v>-0.79458238562075678</v>
      </c>
      <c r="AD107" s="18">
        <f t="shared" si="110"/>
        <v>-0.79458238562075678</v>
      </c>
      <c r="AE107" s="18">
        <f t="shared" si="111"/>
        <v>2.7954115670518753</v>
      </c>
      <c r="AF107" s="18">
        <f t="shared" si="112"/>
        <v>2.265610337669921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0.36022124311556603</v>
      </c>
      <c r="C109" s="26">
        <f>IF(AND(D$6-C$6 &lt;&gt; 0,C35&lt;&gt;0,D35&lt;&gt;0),(EXP(LN(D35/C35)/(D$6-C$6))-1)*100,0)</f>
        <v>-0.45322095351986169</v>
      </c>
      <c r="D109" s="26">
        <f>IF(AND(E$6-D$6 &lt;&gt; 0,D35&lt;&gt;0,E35&lt;&gt;0),(EXP(LN(E35/D35)/(E$6-D$6))-1)*100,0)</f>
        <v>0.53351467628774962</v>
      </c>
      <c r="E109" s="26">
        <f>IF(AND(F$6-E$6 &lt;&gt; 0,E35&lt;&gt;0,F35&lt;&gt;0),(EXP(LN(F35/E35)/(F$6-E$6))-1)*100,0)</f>
        <v>0.533512011860382</v>
      </c>
      <c r="F109" s="26">
        <f t="shared" ref="F109" si="113">IF(AND(F$6-D$6 &lt;&gt; 0,D35&lt;&gt;0,F35&lt;&gt;0),(EXP(LN(F35/D35)/(F$6-D$6))-1)*100,0)</f>
        <v>0.53351290000283047</v>
      </c>
      <c r="H109" s="26">
        <f t="shared" ref="H109" si="114">IF($F$6-$D$6 &lt;&gt; 0,(EXP(LN(1+(H72/100))/($F$6-$D$6))-1)*100,0)</f>
        <v>0.53351290000283047</v>
      </c>
      <c r="I109" s="26">
        <f>IF(D35&gt;0,((1+(I35/D35))^(1/($F$6-$D$6))-1)*100,0)</f>
        <v>2.8024350827323463</v>
      </c>
      <c r="J109" s="26">
        <f t="shared" ref="J109" si="115">IF($F$6-$D$6 &lt;&gt; 0,(EXP(LN(1+(J72/100))/($F$6-$D$6))-1)*100,0)</f>
        <v>3.169300715835055</v>
      </c>
      <c r="L109" s="24" t="str">
        <f>L35</f>
        <v>All occupations</v>
      </c>
      <c r="M109" s="26">
        <f>IF(AND(N$6-M$6 &lt;&gt; 0,M35&lt;&gt;0,N35&lt;&gt;0),(EXP(LN(N35/M35)/(N$6-M$6))-1)*100,0)</f>
        <v>0.86661861877519453</v>
      </c>
      <c r="N109" s="26">
        <f>IF(AND(O$6-N$6 &lt;&gt; 0,N35&lt;&gt;0,O35&lt;&gt;0),(EXP(LN(O35/N35)/(O$6-N$6))-1)*100,0)</f>
        <v>-4.1168279064498048</v>
      </c>
      <c r="O109" s="26">
        <f>IF(AND(P$6-O$6 &lt;&gt; 0,O35&lt;&gt;0,P35&lt;&gt;0),(EXP(LN(P35/O35)/(P$6-O$6))-1)*100,0)</f>
        <v>0.40274536884634671</v>
      </c>
      <c r="P109" s="26">
        <f>IF(AND(Q$6-P$6 &lt;&gt; 0,P35&lt;&gt;0,Q35&lt;&gt;0),(EXP(LN(Q35/P35)/(Q$6-P$6))-1)*100,0)</f>
        <v>0.42409572015402741</v>
      </c>
      <c r="Q109" s="26">
        <f t="shared" ref="Q109" si="116">IF(AND(Q$6-O$6 &lt;&gt; 0,O35&lt;&gt;0,Q35&lt;&gt;0),(EXP(LN(Q35/O35)/(Q$6-O$6))-1)*100,0)</f>
        <v>0.4169784319780323</v>
      </c>
      <c r="S109" s="26">
        <f t="shared" ref="S109" si="117">IF($F$6-$D$6 &lt;&gt; 0,(EXP(LN(1+(S72/100))/($F$6-$D$6))-1)*100,0)</f>
        <v>0.4169784319780323</v>
      </c>
      <c r="T109" s="26">
        <f t="shared" ref="T109" si="118">IF(O35&gt;0,((1+(T35/O35))^(1/($F$6-$D$6))-1)*100,0)</f>
        <v>2.3159663187626078</v>
      </c>
      <c r="U109" s="26">
        <f t="shared" ref="U109" si="119">IF($F$6-$D$6 &lt;&gt; 0,(EXP(LN(1+(U72/100))/($F$6-$D$6))-1)*100,0)</f>
        <v>2.6211324801266311</v>
      </c>
      <c r="W109" s="24" t="str">
        <f>W35</f>
        <v>All occupations</v>
      </c>
      <c r="X109" s="26">
        <f>IF(AND(Y$6-X$6 &lt;&gt; 0,X35&lt;&gt;0,Y35&lt;&gt;0),(EXP(LN(Y35/X35)/(Y$6-X$6))-1)*100,0)</f>
        <v>-0.13287365659535588</v>
      </c>
      <c r="Y109" s="26">
        <f>IF(AND(Z$6-Y$6 &lt;&gt; 0,Y35&lt;&gt;0,Z35&lt;&gt;0),(EXP(LN(Z35/Y35)/(Z$6-Y$6))-1)*100,0)</f>
        <v>3.2040734327063225</v>
      </c>
      <c r="Z109" s="26">
        <f>IF(AND(AA$6-Z$6 &lt;&gt; 0,Z35&lt;&gt;0,AA35&lt;&gt;0),(EXP(LN(AA35/Z35)/(AA$6-Z$6))-1)*100,0)</f>
        <v>0.65419319358381856</v>
      </c>
      <c r="AA109" s="26">
        <f>IF(AND(AB$6-AA$6 &lt;&gt; 0,AA35&lt;&gt;0,AB35&lt;&gt;0),(EXP(LN(AB35/AA35)/(AB$6-AA$6))-1)*100,0)</f>
        <v>0.63279852472108988</v>
      </c>
      <c r="AB109" s="26">
        <f t="shared" ref="AB109" si="120">IF(AND(AB$6-Z$6 &lt;&gt; 0,Z35&lt;&gt;0,AB35&lt;&gt;0),(EXP(LN(AB35/Z35)/(AB$6-Z$6))-1)*100,0)</f>
        <v>0.63992957567551301</v>
      </c>
      <c r="AD109" s="26">
        <f t="shared" ref="AD109" si="121">IF($F$6-$D$6 &lt;&gt; 0,(EXP(LN(1+(AD72/100))/($F$6-$D$6))-1)*100,0)</f>
        <v>0.63992957567551301</v>
      </c>
      <c r="AE109" s="26">
        <f t="shared" ref="AE109" si="122">IF(Z35&gt;0,((1+(AE35/Z35))^(1/($F$6-$D$6))-1)*100,0)</f>
        <v>3.2265068083914494</v>
      </c>
      <c r="AF109" s="26">
        <f t="shared" ref="AF109" si="123">IF($F$6-$D$6 &lt;&gt; 0,(EXP(LN(1+(AF72/100))/($F$6-$D$6))-1)*100,0)</f>
        <v>3.6436507286581765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North of Tyne (Continued)</v>
      </c>
      <c r="L112" s="19" t="str">
        <f>CONCATENATE(L$1," (Continued)")</f>
        <v>Occupation Table 2.1  Males: Employment Change by Occupation (SOC 2020) and Replacement Demand, 2015-2035, North of Tyne (Continued)</v>
      </c>
      <c r="W112" s="19" t="str">
        <f>CONCATENATE(W$1," (Continued)")</f>
        <v>Occupation Table 2.2  Females: Employment Change by Occupation (SOC 2020) and Replacement Demand, 2015-2035, North of Tyne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3.1818995819210301</v>
      </c>
      <c r="C119" s="27">
        <f t="shared" si="125"/>
        <v>0.29340922915984891</v>
      </c>
      <c r="D119" s="27">
        <f t="shared" si="125"/>
        <v>-2.0519221872359665</v>
      </c>
      <c r="E119" s="27">
        <f t="shared" si="125"/>
        <v>2.0084937196995938</v>
      </c>
      <c r="F119" s="27">
        <f t="shared" ref="F119:F144" si="126">F8-D8</f>
        <v>-4.342846753637275E-2</v>
      </c>
      <c r="L119" t="str">
        <f t="shared" ref="L119:L144" si="127">L8</f>
        <v>11 Corporate managers and directors</v>
      </c>
      <c r="M119" s="27">
        <f t="shared" ref="M119:P144" si="128">N8-M8</f>
        <v>1.9233562257300871</v>
      </c>
      <c r="N119" s="27">
        <f t="shared" si="128"/>
        <v>-0.2406741826199692</v>
      </c>
      <c r="O119" s="27">
        <f t="shared" si="128"/>
        <v>-1.9296883370699014</v>
      </c>
      <c r="P119" s="27">
        <f t="shared" si="128"/>
        <v>0.5212466657810868</v>
      </c>
      <c r="Q119" s="27">
        <f t="shared" ref="Q119:Q144" si="129">Q8-O8</f>
        <v>-1.4084416712888146</v>
      </c>
      <c r="W119" t="str">
        <f t="shared" ref="W119:W144" si="130">W8</f>
        <v>11 Corporate managers and directors</v>
      </c>
      <c r="X119" s="27">
        <f t="shared" ref="X119:AA144" si="131">Y8-X8</f>
        <v>1.2585433561909722</v>
      </c>
      <c r="Y119" s="27">
        <f t="shared" si="131"/>
        <v>0.53408341177980834</v>
      </c>
      <c r="Z119" s="27">
        <f t="shared" si="131"/>
        <v>-0.1222338501660305</v>
      </c>
      <c r="AA119" s="27">
        <f t="shared" si="131"/>
        <v>1.4872470539184439</v>
      </c>
      <c r="AB119" s="27">
        <f t="shared" ref="AB119:AB144" si="132">AB8-Z8</f>
        <v>1.3650132037524134</v>
      </c>
    </row>
    <row r="120" spans="1:28" x14ac:dyDescent="0.2">
      <c r="A120" t="str">
        <f t="shared" si="124"/>
        <v>12 Other managers and proprietors</v>
      </c>
      <c r="B120" s="27">
        <f t="shared" si="125"/>
        <v>2.228664082383494</v>
      </c>
      <c r="C120" s="27">
        <f t="shared" si="125"/>
        <v>-0.7323755361449642</v>
      </c>
      <c r="D120" s="27">
        <f t="shared" si="125"/>
        <v>0.35027542262522005</v>
      </c>
      <c r="E120" s="27">
        <f t="shared" si="125"/>
        <v>2.8281810594861092</v>
      </c>
      <c r="F120" s="27">
        <f t="shared" si="126"/>
        <v>3.1784564821113293</v>
      </c>
      <c r="L120" t="str">
        <f t="shared" si="127"/>
        <v>12 Other managers and proprietors</v>
      </c>
      <c r="M120" s="27">
        <f t="shared" si="128"/>
        <v>1.3258758514741338</v>
      </c>
      <c r="N120" s="27">
        <f t="shared" si="128"/>
        <v>-1.1765076807473758</v>
      </c>
      <c r="O120" s="27">
        <f t="shared" si="128"/>
        <v>0.90321212739252665</v>
      </c>
      <c r="P120" s="27">
        <f t="shared" si="128"/>
        <v>1.997271948969642</v>
      </c>
      <c r="Q120" s="27">
        <f t="shared" si="129"/>
        <v>2.9004840763621687</v>
      </c>
      <c r="W120" t="str">
        <f t="shared" si="130"/>
        <v>12 Other managers and proprietors</v>
      </c>
      <c r="X120" s="27">
        <f t="shared" si="131"/>
        <v>0.90278823090935845</v>
      </c>
      <c r="Y120" s="27">
        <f t="shared" si="131"/>
        <v>0.44413214460240802</v>
      </c>
      <c r="Z120" s="27">
        <f t="shared" si="131"/>
        <v>-0.55293670476731016</v>
      </c>
      <c r="AA120" s="27">
        <f t="shared" si="131"/>
        <v>0.83090911051648142</v>
      </c>
      <c r="AB120" s="27">
        <f t="shared" si="132"/>
        <v>0.27797240574917126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2.0905931948580694</v>
      </c>
      <c r="C121" s="27">
        <f t="shared" si="125"/>
        <v>0.21374391450671126</v>
      </c>
      <c r="D121" s="27">
        <f t="shared" si="125"/>
        <v>4.6922158593610348</v>
      </c>
      <c r="E121" s="27">
        <f t="shared" si="125"/>
        <v>3.9539529908153419</v>
      </c>
      <c r="F121" s="27">
        <f t="shared" si="126"/>
        <v>8.6461688501763767</v>
      </c>
      <c r="L121" t="str">
        <f t="shared" si="127"/>
        <v>21 Science, research, engineering and technology professionals</v>
      </c>
      <c r="M121" s="27">
        <f t="shared" si="128"/>
        <v>2.0579247223790684</v>
      </c>
      <c r="N121" s="27">
        <f t="shared" si="128"/>
        <v>-0.61230875254170414</v>
      </c>
      <c r="O121" s="27">
        <f t="shared" si="128"/>
        <v>3.0986523188328121</v>
      </c>
      <c r="P121" s="27">
        <f t="shared" si="128"/>
        <v>2.4365493171779065</v>
      </c>
      <c r="Q121" s="27">
        <f t="shared" si="129"/>
        <v>5.5352016360107186</v>
      </c>
      <c r="W121" t="str">
        <f t="shared" si="130"/>
        <v>21 Science, research, engineering and technology professionals</v>
      </c>
      <c r="X121" s="27">
        <f t="shared" si="131"/>
        <v>3.2668472478987187E-2</v>
      </c>
      <c r="Y121" s="27">
        <f t="shared" si="131"/>
        <v>0.82605266704846603</v>
      </c>
      <c r="Z121" s="27">
        <f t="shared" si="131"/>
        <v>1.5935635405281543</v>
      </c>
      <c r="AA121" s="27">
        <f t="shared" si="131"/>
        <v>1.5174036736374346</v>
      </c>
      <c r="AB121" s="27">
        <f t="shared" si="132"/>
        <v>3.1109672141655889</v>
      </c>
    </row>
    <row r="122" spans="1:28" x14ac:dyDescent="0.2">
      <c r="A122" t="str">
        <f t="shared" si="124"/>
        <v>22 Health professionals</v>
      </c>
      <c r="B122" s="27">
        <f t="shared" si="125"/>
        <v>0.85901450408570668</v>
      </c>
      <c r="C122" s="27">
        <f t="shared" si="125"/>
        <v>2.5143958048680695</v>
      </c>
      <c r="D122" s="27">
        <f t="shared" si="125"/>
        <v>0.3913457142053467</v>
      </c>
      <c r="E122" s="27">
        <f t="shared" si="125"/>
        <v>3.3542098967978653</v>
      </c>
      <c r="F122" s="27">
        <f t="shared" si="126"/>
        <v>3.745555611003212</v>
      </c>
      <c r="L122" t="str">
        <f t="shared" si="127"/>
        <v>22 Health professionals</v>
      </c>
      <c r="M122" s="27">
        <f t="shared" si="128"/>
        <v>0.12520447678997026</v>
      </c>
      <c r="N122" s="27">
        <f t="shared" si="128"/>
        <v>1.2614375487376881</v>
      </c>
      <c r="O122" s="27">
        <f t="shared" si="128"/>
        <v>0.14270178920368615</v>
      </c>
      <c r="P122" s="27">
        <f t="shared" si="128"/>
        <v>0.97863068176132906</v>
      </c>
      <c r="Q122" s="27">
        <f t="shared" si="129"/>
        <v>1.1213324709650152</v>
      </c>
      <c r="W122" t="str">
        <f t="shared" si="130"/>
        <v>22 Health professionals</v>
      </c>
      <c r="X122" s="27">
        <f t="shared" si="131"/>
        <v>0.73381002729573908</v>
      </c>
      <c r="Y122" s="27">
        <f t="shared" si="131"/>
        <v>1.2529582561303627</v>
      </c>
      <c r="Z122" s="27">
        <f t="shared" si="131"/>
        <v>0.24864392500162324</v>
      </c>
      <c r="AA122" s="27">
        <f t="shared" si="131"/>
        <v>2.375579215036602</v>
      </c>
      <c r="AB122" s="27">
        <f t="shared" si="132"/>
        <v>2.6242231400382252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0.83704310960835926</v>
      </c>
      <c r="C123" s="27">
        <f t="shared" si="125"/>
        <v>0.92039976003407631</v>
      </c>
      <c r="D123" s="27">
        <f t="shared" si="125"/>
        <v>0.66797456771602626</v>
      </c>
      <c r="E123" s="27">
        <f t="shared" si="125"/>
        <v>1.2932603864414283</v>
      </c>
      <c r="F123" s="27">
        <f t="shared" si="126"/>
        <v>1.9612349541574545</v>
      </c>
      <c r="L123" t="str">
        <f t="shared" si="127"/>
        <v>23 Teaching and other educational professionals</v>
      </c>
      <c r="M123" s="27">
        <f t="shared" si="128"/>
        <v>-0.92646352550604583</v>
      </c>
      <c r="N123" s="27">
        <f t="shared" si="128"/>
        <v>-0.15118248503028564</v>
      </c>
      <c r="O123" s="27">
        <f t="shared" si="128"/>
        <v>0.45228265640110887</v>
      </c>
      <c r="P123" s="27">
        <f t="shared" si="128"/>
        <v>0.33164809362839609</v>
      </c>
      <c r="Q123" s="27">
        <f t="shared" si="129"/>
        <v>0.78393075002950496</v>
      </c>
      <c r="W123" t="str">
        <f t="shared" si="130"/>
        <v>23 Teaching and other educational professionals</v>
      </c>
      <c r="X123" s="27">
        <f t="shared" si="131"/>
        <v>1.7635066351144157</v>
      </c>
      <c r="Y123" s="27">
        <f t="shared" si="131"/>
        <v>1.0715822450643415</v>
      </c>
      <c r="Z123" s="27">
        <f t="shared" si="131"/>
        <v>0.21569191131492182</v>
      </c>
      <c r="AA123" s="27">
        <f t="shared" si="131"/>
        <v>0.96161229281302241</v>
      </c>
      <c r="AB123" s="27">
        <f t="shared" si="132"/>
        <v>1.1773042041279442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1.4223151774179428</v>
      </c>
      <c r="C124" s="27">
        <f t="shared" si="125"/>
        <v>2.6048686047807443</v>
      </c>
      <c r="D124" s="27">
        <f t="shared" si="125"/>
        <v>0.81995468766206514</v>
      </c>
      <c r="E124" s="27">
        <f t="shared" si="125"/>
        <v>3.2199298784227963</v>
      </c>
      <c r="F124" s="27">
        <f t="shared" si="126"/>
        <v>4.0398845660848615</v>
      </c>
      <c r="L124" t="str">
        <f t="shared" si="127"/>
        <v>24 Business, media and public service professionals</v>
      </c>
      <c r="M124" s="27">
        <f t="shared" si="128"/>
        <v>0.12474075093407855</v>
      </c>
      <c r="N124" s="27">
        <f t="shared" si="128"/>
        <v>0.93263677578548609</v>
      </c>
      <c r="O124" s="27">
        <f t="shared" si="128"/>
        <v>0.40695854104356322</v>
      </c>
      <c r="P124" s="27">
        <f t="shared" si="128"/>
        <v>0.93993287350093269</v>
      </c>
      <c r="Q124" s="27">
        <f t="shared" si="129"/>
        <v>1.3468914145444959</v>
      </c>
      <c r="W124" t="str">
        <f t="shared" si="130"/>
        <v>24 Business, media and public service professionals</v>
      </c>
      <c r="X124" s="27">
        <f t="shared" si="131"/>
        <v>1.2975744264839211</v>
      </c>
      <c r="Y124" s="27">
        <f t="shared" si="131"/>
        <v>1.6722318289952369</v>
      </c>
      <c r="Z124" s="27">
        <f t="shared" si="131"/>
        <v>0.41299614661844686</v>
      </c>
      <c r="AA124" s="27">
        <f t="shared" si="131"/>
        <v>2.2799970049218761</v>
      </c>
      <c r="AB124" s="27">
        <f t="shared" si="132"/>
        <v>2.6929931515403229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0.83063159225948624</v>
      </c>
      <c r="C125" s="27">
        <f t="shared" si="125"/>
        <v>0.48584401119662246</v>
      </c>
      <c r="D125" s="27">
        <f t="shared" si="125"/>
        <v>-0.49969323741895444</v>
      </c>
      <c r="E125" s="27">
        <f t="shared" si="125"/>
        <v>0.71286535631846526</v>
      </c>
      <c r="F125" s="27">
        <f t="shared" si="126"/>
        <v>0.21317211889951082</v>
      </c>
      <c r="L125" t="str">
        <f t="shared" si="127"/>
        <v>31 Science, engineering and technology associate professionals</v>
      </c>
      <c r="M125" s="27">
        <f t="shared" si="128"/>
        <v>0.83988835340444012</v>
      </c>
      <c r="N125" s="27">
        <f t="shared" si="128"/>
        <v>0.15397394578755907</v>
      </c>
      <c r="O125" s="27">
        <f t="shared" si="128"/>
        <v>-0.65960105188134754</v>
      </c>
      <c r="P125" s="27">
        <f t="shared" si="128"/>
        <v>0.26397035785468237</v>
      </c>
      <c r="Q125" s="27">
        <f t="shared" si="129"/>
        <v>-0.39563069402666518</v>
      </c>
      <c r="W125" t="str">
        <f t="shared" si="130"/>
        <v>31 Science, engineering and technology associate professionals</v>
      </c>
      <c r="X125" s="27">
        <f t="shared" si="131"/>
        <v>-9.2567611449350107E-3</v>
      </c>
      <c r="Y125" s="27">
        <f t="shared" si="131"/>
        <v>0.33187006540905206</v>
      </c>
      <c r="Z125" s="27">
        <f t="shared" si="131"/>
        <v>0.1599078144624011</v>
      </c>
      <c r="AA125" s="27">
        <f t="shared" si="131"/>
        <v>0.44889499846377579</v>
      </c>
      <c r="AB125" s="27">
        <f t="shared" si="132"/>
        <v>0.60880281292617688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0.29421508571349442</v>
      </c>
      <c r="C126" s="27">
        <f t="shared" si="125"/>
        <v>1.0566258835173734</v>
      </c>
      <c r="D126" s="27">
        <f t="shared" si="125"/>
        <v>6.5142221269557812</v>
      </c>
      <c r="E126" s="27">
        <f t="shared" si="125"/>
        <v>3.3680394359949801</v>
      </c>
      <c r="F126" s="27">
        <f t="shared" si="126"/>
        <v>9.8822615629507613</v>
      </c>
      <c r="L126" t="str">
        <f t="shared" si="127"/>
        <v>32 Health and social care associate professionals</v>
      </c>
      <c r="M126" s="27">
        <f t="shared" si="128"/>
        <v>-5.6017209086341335E-2</v>
      </c>
      <c r="N126" s="27">
        <f t="shared" si="128"/>
        <v>0.33156785406128897</v>
      </c>
      <c r="O126" s="27">
        <f t="shared" si="128"/>
        <v>0.88376929771025781</v>
      </c>
      <c r="P126" s="27">
        <f t="shared" si="128"/>
        <v>0.53919686426506841</v>
      </c>
      <c r="Q126" s="27">
        <f t="shared" si="129"/>
        <v>1.4229661619753262</v>
      </c>
      <c r="W126" t="str">
        <f t="shared" si="130"/>
        <v>32 Health and social care associate professionals</v>
      </c>
      <c r="X126" s="27">
        <f t="shared" si="131"/>
        <v>0.3502322947998513</v>
      </c>
      <c r="Y126" s="27">
        <f t="shared" si="131"/>
        <v>0.72505802945607822</v>
      </c>
      <c r="Z126" s="27">
        <f t="shared" si="131"/>
        <v>5.6304528292455185</v>
      </c>
      <c r="AA126" s="27">
        <f t="shared" si="131"/>
        <v>2.8288425717299166</v>
      </c>
      <c r="AB126" s="27">
        <f t="shared" si="132"/>
        <v>8.4592954009754351</v>
      </c>
    </row>
    <row r="127" spans="1:28" x14ac:dyDescent="0.2">
      <c r="A127" t="str">
        <f t="shared" si="124"/>
        <v>33 Protective service occupations</v>
      </c>
      <c r="B127" s="27">
        <f t="shared" si="125"/>
        <v>0.3056004814149933</v>
      </c>
      <c r="C127" s="27">
        <f t="shared" si="125"/>
        <v>0.28797727197561773</v>
      </c>
      <c r="D127" s="27">
        <f t="shared" si="125"/>
        <v>-1.0639972167432061</v>
      </c>
      <c r="E127" s="27">
        <f t="shared" si="125"/>
        <v>0.3654881154290841</v>
      </c>
      <c r="F127" s="27">
        <f t="shared" si="126"/>
        <v>-0.69850910131412203</v>
      </c>
      <c r="L127" t="str">
        <f t="shared" si="127"/>
        <v>33 Protective service occupations</v>
      </c>
      <c r="M127" s="27">
        <f t="shared" si="128"/>
        <v>0.16890306881850936</v>
      </c>
      <c r="N127" s="27">
        <f t="shared" si="128"/>
        <v>0.13437379512165837</v>
      </c>
      <c r="O127" s="27">
        <f t="shared" si="128"/>
        <v>-0.87082691909991627</v>
      </c>
      <c r="P127" s="27">
        <f t="shared" si="128"/>
        <v>-6.8756328957572777E-2</v>
      </c>
      <c r="Q127" s="27">
        <f t="shared" si="129"/>
        <v>-0.93958324805748905</v>
      </c>
      <c r="W127" t="str">
        <f t="shared" si="130"/>
        <v>33 Protective service occupations</v>
      </c>
      <c r="X127" s="27">
        <f t="shared" si="131"/>
        <v>0.13669741259646884</v>
      </c>
      <c r="Y127" s="27">
        <f t="shared" si="131"/>
        <v>0.1536034768539607</v>
      </c>
      <c r="Z127" s="27">
        <f t="shared" si="131"/>
        <v>-0.19317029764329874</v>
      </c>
      <c r="AA127" s="27">
        <f t="shared" si="131"/>
        <v>0.43424444438667487</v>
      </c>
      <c r="AB127" s="27">
        <f t="shared" si="132"/>
        <v>0.24107414674337613</v>
      </c>
    </row>
    <row r="128" spans="1:28" x14ac:dyDescent="0.2">
      <c r="A128" t="str">
        <f t="shared" si="124"/>
        <v>34 Culture, media and sports occupations</v>
      </c>
      <c r="B128" s="27">
        <f t="shared" si="125"/>
        <v>3.1029674009149133E-2</v>
      </c>
      <c r="C128" s="27">
        <f t="shared" si="125"/>
        <v>-0.26101384746197809</v>
      </c>
      <c r="D128" s="27">
        <f t="shared" si="125"/>
        <v>-0.68327120216211235</v>
      </c>
      <c r="E128" s="27">
        <f t="shared" si="125"/>
        <v>0.56427149058024906</v>
      </c>
      <c r="F128" s="27">
        <f t="shared" si="126"/>
        <v>-0.11899971158186329</v>
      </c>
      <c r="L128" t="str">
        <f t="shared" si="127"/>
        <v>34 Culture, media and sports occupations</v>
      </c>
      <c r="M128" s="27">
        <f t="shared" si="128"/>
        <v>0.33830128287778161</v>
      </c>
      <c r="N128" s="27">
        <f t="shared" si="128"/>
        <v>-0.56253327587114121</v>
      </c>
      <c r="O128" s="27">
        <f t="shared" si="128"/>
        <v>-0.317214194262744</v>
      </c>
      <c r="P128" s="27">
        <f t="shared" si="128"/>
        <v>0.15032595649133373</v>
      </c>
      <c r="Q128" s="27">
        <f t="shared" si="129"/>
        <v>-0.16688823777141026</v>
      </c>
      <c r="W128" t="str">
        <f t="shared" si="130"/>
        <v>34 Culture, media and sports occupations</v>
      </c>
      <c r="X128" s="27">
        <f t="shared" si="131"/>
        <v>-0.30727160886862714</v>
      </c>
      <c r="Y128" s="27">
        <f t="shared" si="131"/>
        <v>0.30151942840917068</v>
      </c>
      <c r="Z128" s="27">
        <f t="shared" si="131"/>
        <v>-0.36605700789937146</v>
      </c>
      <c r="AA128" s="27">
        <f t="shared" si="131"/>
        <v>0.41394553408890866</v>
      </c>
      <c r="AB128" s="27">
        <f t="shared" si="132"/>
        <v>4.7888526189537206E-2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0.72724221940171319</v>
      </c>
      <c r="C129" s="27">
        <f t="shared" si="125"/>
        <v>0.75869950157606425</v>
      </c>
      <c r="D129" s="27">
        <f t="shared" si="125"/>
        <v>-1.6405985261652489E-2</v>
      </c>
      <c r="E129" s="27">
        <f t="shared" si="125"/>
        <v>1.4562823845968573</v>
      </c>
      <c r="F129" s="27">
        <f t="shared" si="126"/>
        <v>1.4398763993352048</v>
      </c>
      <c r="L129" t="str">
        <f t="shared" si="127"/>
        <v>35 Business and public service associate professionals</v>
      </c>
      <c r="M129" s="27">
        <f t="shared" si="128"/>
        <v>0.27049302320505042</v>
      </c>
      <c r="N129" s="27">
        <f t="shared" si="128"/>
        <v>0.28427607883465278</v>
      </c>
      <c r="O129" s="27">
        <f t="shared" si="128"/>
        <v>-0.16579650282121605</v>
      </c>
      <c r="P129" s="27">
        <f t="shared" si="128"/>
        <v>0.22463731823508759</v>
      </c>
      <c r="Q129" s="27">
        <f t="shared" si="129"/>
        <v>5.8840815413871539E-2</v>
      </c>
      <c r="W129" t="str">
        <f t="shared" si="130"/>
        <v>35 Business and public service associate professionals</v>
      </c>
      <c r="X129" s="27">
        <f t="shared" si="131"/>
        <v>0.45674919619663434</v>
      </c>
      <c r="Y129" s="27">
        <f t="shared" si="131"/>
        <v>0.47442342274142746</v>
      </c>
      <c r="Z129" s="27">
        <f t="shared" si="131"/>
        <v>0.14939051755958133</v>
      </c>
      <c r="AA129" s="27">
        <f t="shared" si="131"/>
        <v>1.2316450663617733</v>
      </c>
      <c r="AB129" s="27">
        <f t="shared" si="132"/>
        <v>1.3810355839213546</v>
      </c>
    </row>
    <row r="130" spans="1:28" x14ac:dyDescent="0.2">
      <c r="A130" t="str">
        <f t="shared" si="124"/>
        <v>41 Administrative occupations</v>
      </c>
      <c r="B130" s="27">
        <f t="shared" si="125"/>
        <v>-2.9484443809949141</v>
      </c>
      <c r="C130" s="27">
        <f t="shared" si="125"/>
        <v>1.6439421119604773</v>
      </c>
      <c r="D130" s="27">
        <f t="shared" si="125"/>
        <v>1.6180483097270795</v>
      </c>
      <c r="E130" s="27">
        <f t="shared" si="125"/>
        <v>-0.20366126148449126</v>
      </c>
      <c r="F130" s="27">
        <f t="shared" si="126"/>
        <v>1.4143870482425882</v>
      </c>
      <c r="L130" t="str">
        <f t="shared" si="127"/>
        <v>41 Administrative occupations</v>
      </c>
      <c r="M130" s="27">
        <f t="shared" si="128"/>
        <v>-1.163079000040554</v>
      </c>
      <c r="N130" s="27">
        <f t="shared" si="128"/>
        <v>2.1068400717103213</v>
      </c>
      <c r="O130" s="27">
        <f t="shared" si="128"/>
        <v>1.1227798489058713</v>
      </c>
      <c r="P130" s="27">
        <f t="shared" si="128"/>
        <v>1.8852246284565588</v>
      </c>
      <c r="Q130" s="27">
        <f t="shared" si="129"/>
        <v>3.0080044773624302</v>
      </c>
      <c r="W130" t="str">
        <f t="shared" si="130"/>
        <v>41 Administrative occupations</v>
      </c>
      <c r="X130" s="27">
        <f t="shared" si="131"/>
        <v>-1.7853653809544099</v>
      </c>
      <c r="Y130" s="27">
        <f t="shared" si="131"/>
        <v>-0.46289795974976755</v>
      </c>
      <c r="Z130" s="27">
        <f t="shared" si="131"/>
        <v>0.49526846082116194</v>
      </c>
      <c r="AA130" s="27">
        <f t="shared" si="131"/>
        <v>-2.0888858899410181</v>
      </c>
      <c r="AB130" s="27">
        <f t="shared" si="132"/>
        <v>-1.5936174291198562</v>
      </c>
    </row>
    <row r="131" spans="1:28" x14ac:dyDescent="0.2">
      <c r="A131" t="str">
        <f t="shared" si="124"/>
        <v>42 Secretarial and related occupations</v>
      </c>
      <c r="B131" s="27">
        <f t="shared" si="125"/>
        <v>-1.1570277586395861</v>
      </c>
      <c r="C131" s="27">
        <f t="shared" si="125"/>
        <v>9.3972767769949783E-2</v>
      </c>
      <c r="D131" s="27">
        <f t="shared" si="125"/>
        <v>-0.24968943147910139</v>
      </c>
      <c r="E131" s="27">
        <f t="shared" si="125"/>
        <v>-1.4350262717307372</v>
      </c>
      <c r="F131" s="27">
        <f t="shared" si="126"/>
        <v>-1.6847157032098385</v>
      </c>
      <c r="L131" t="str">
        <f t="shared" si="127"/>
        <v>42 Secretarial and related occupations</v>
      </c>
      <c r="M131" s="27">
        <f t="shared" si="128"/>
        <v>-0.13280625801764878</v>
      </c>
      <c r="N131" s="27">
        <f t="shared" si="128"/>
        <v>-3.3385532071676771E-2</v>
      </c>
      <c r="O131" s="27">
        <f t="shared" si="128"/>
        <v>1.9592856610235354E-2</v>
      </c>
      <c r="P131" s="27">
        <f t="shared" si="128"/>
        <v>8.5302729644130937E-2</v>
      </c>
      <c r="Q131" s="27">
        <f t="shared" si="129"/>
        <v>0.10489558625436629</v>
      </c>
      <c r="W131" t="str">
        <f t="shared" si="130"/>
        <v>42 Secretarial and related occupations</v>
      </c>
      <c r="X131" s="27">
        <f t="shared" si="131"/>
        <v>-1.024221500621934</v>
      </c>
      <c r="Y131" s="27">
        <f t="shared" si="131"/>
        <v>0.12735829984162628</v>
      </c>
      <c r="Z131" s="27">
        <f t="shared" si="131"/>
        <v>-0.26928228808933596</v>
      </c>
      <c r="AA131" s="27">
        <f t="shared" si="131"/>
        <v>-1.5203290013748676</v>
      </c>
      <c r="AB131" s="27">
        <f t="shared" si="132"/>
        <v>-1.7896112894642036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-0.97665098403570116</v>
      </c>
      <c r="C132" s="27">
        <f t="shared" si="125"/>
        <v>7.5861084295274495E-2</v>
      </c>
      <c r="D132" s="27">
        <f t="shared" si="125"/>
        <v>-2.2410531372002218E-2</v>
      </c>
      <c r="E132" s="27">
        <f t="shared" si="125"/>
        <v>0.40689294103439</v>
      </c>
      <c r="F132" s="27">
        <f t="shared" si="126"/>
        <v>0.38448240966238778</v>
      </c>
      <c r="L132" t="str">
        <f t="shared" si="127"/>
        <v>51 Skilled agricultural and related trades</v>
      </c>
      <c r="M132" s="27">
        <f t="shared" si="128"/>
        <v>-1.1488974527912004</v>
      </c>
      <c r="N132" s="27">
        <f t="shared" si="128"/>
        <v>-0.39441960196595316</v>
      </c>
      <c r="O132" s="27">
        <f t="shared" si="128"/>
        <v>-4.5337262447041837E-2</v>
      </c>
      <c r="P132" s="27">
        <f t="shared" si="128"/>
        <v>0.23231588258027891</v>
      </c>
      <c r="Q132" s="27">
        <f t="shared" si="129"/>
        <v>0.18697862013323707</v>
      </c>
      <c r="W132" t="str">
        <f t="shared" si="130"/>
        <v>51 Skilled agricultural and related trades</v>
      </c>
      <c r="X132" s="27">
        <f t="shared" si="131"/>
        <v>0.1722464687555097</v>
      </c>
      <c r="Y132" s="27">
        <f t="shared" si="131"/>
        <v>0.4702806862612296</v>
      </c>
      <c r="Z132" s="27">
        <f t="shared" si="131"/>
        <v>2.2926731075033957E-2</v>
      </c>
      <c r="AA132" s="27">
        <f t="shared" si="131"/>
        <v>0.17457705845411298</v>
      </c>
      <c r="AB132" s="27">
        <f t="shared" si="132"/>
        <v>0.19750378952914693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-0.48913670023500444</v>
      </c>
      <c r="C133" s="27">
        <f t="shared" si="125"/>
        <v>-2.3792456982774954</v>
      </c>
      <c r="D133" s="27">
        <f t="shared" si="125"/>
        <v>-0.39697954141924185</v>
      </c>
      <c r="E133" s="27">
        <f t="shared" si="125"/>
        <v>-1.0640387730895888</v>
      </c>
      <c r="F133" s="27">
        <f t="shared" si="126"/>
        <v>-1.4610183145088307</v>
      </c>
      <c r="L133" t="str">
        <f t="shared" si="127"/>
        <v>52 Skilled metal, electrical and electronic trades</v>
      </c>
      <c r="M133" s="27">
        <f t="shared" si="128"/>
        <v>-0.57102217823491408</v>
      </c>
      <c r="N133" s="27">
        <f t="shared" si="128"/>
        <v>-2.3297716518688389</v>
      </c>
      <c r="O133" s="27">
        <f t="shared" si="128"/>
        <v>-0.57352547205889337</v>
      </c>
      <c r="P133" s="27">
        <f t="shared" si="128"/>
        <v>-1.1806285491947239</v>
      </c>
      <c r="Q133" s="27">
        <f t="shared" si="129"/>
        <v>-1.7541540212536173</v>
      </c>
      <c r="W133" t="str">
        <f t="shared" si="130"/>
        <v>52 Skilled metal, electrical and electronic trades</v>
      </c>
      <c r="X133" s="27">
        <f t="shared" si="131"/>
        <v>8.1885477999906614E-2</v>
      </c>
      <c r="Y133" s="27">
        <f t="shared" si="131"/>
        <v>-4.9474046408645889E-2</v>
      </c>
      <c r="Z133" s="27">
        <f t="shared" si="131"/>
        <v>0.17654593063963173</v>
      </c>
      <c r="AA133" s="27">
        <f t="shared" si="131"/>
        <v>0.11658977610515037</v>
      </c>
      <c r="AB133" s="27">
        <f t="shared" si="132"/>
        <v>0.29313570674478207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1.0551061069961811</v>
      </c>
      <c r="C134" s="27">
        <f t="shared" si="125"/>
        <v>-2.6275910614363784</v>
      </c>
      <c r="D134" s="27">
        <f t="shared" si="125"/>
        <v>-0.63752795291923903</v>
      </c>
      <c r="E134" s="27">
        <f t="shared" si="125"/>
        <v>-1.218728071431654</v>
      </c>
      <c r="F134" s="27">
        <f t="shared" si="126"/>
        <v>-1.856256024350893</v>
      </c>
      <c r="L134" t="str">
        <f t="shared" si="127"/>
        <v>53 Skilled construction and building trades</v>
      </c>
      <c r="M134" s="27">
        <f t="shared" si="128"/>
        <v>1.2649280124870987</v>
      </c>
      <c r="N134" s="27">
        <f t="shared" si="128"/>
        <v>-2.6974318198476936</v>
      </c>
      <c r="O134" s="27">
        <f t="shared" si="128"/>
        <v>-0.5189861160588034</v>
      </c>
      <c r="P134" s="27">
        <f t="shared" si="128"/>
        <v>-1.2384339814606911</v>
      </c>
      <c r="Q134" s="27">
        <f t="shared" si="129"/>
        <v>-1.7574200975194945</v>
      </c>
      <c r="W134" t="str">
        <f t="shared" si="130"/>
        <v>53 Skilled construction and building trades</v>
      </c>
      <c r="X134" s="27">
        <f t="shared" si="131"/>
        <v>-0.20982190549092761</v>
      </c>
      <c r="Y134" s="27">
        <f t="shared" si="131"/>
        <v>6.9840758411314263E-2</v>
      </c>
      <c r="Z134" s="27">
        <f t="shared" si="131"/>
        <v>-0.1185418368604122</v>
      </c>
      <c r="AA134" s="27">
        <f t="shared" si="131"/>
        <v>1.9705910029023582E-2</v>
      </c>
      <c r="AB134" s="27">
        <f t="shared" si="132"/>
        <v>-9.8835926831388615E-2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-0.46857984278512532</v>
      </c>
      <c r="C135" s="27">
        <f t="shared" si="125"/>
        <v>-0.48914485144334474</v>
      </c>
      <c r="D135" s="27">
        <f t="shared" si="125"/>
        <v>0.40271489728364518</v>
      </c>
      <c r="E135" s="27">
        <f t="shared" si="125"/>
        <v>0.25949008070255175</v>
      </c>
      <c r="F135" s="27">
        <f t="shared" si="126"/>
        <v>0.66220497798619693</v>
      </c>
      <c r="L135" t="str">
        <f t="shared" si="127"/>
        <v>54 Textiles, printing and other skilled trades</v>
      </c>
      <c r="M135" s="27">
        <f t="shared" si="128"/>
        <v>-0.1607793082541269</v>
      </c>
      <c r="N135" s="27">
        <f t="shared" si="128"/>
        <v>-0.82897121451048772</v>
      </c>
      <c r="O135" s="27">
        <f t="shared" si="128"/>
        <v>0.24177664233014884</v>
      </c>
      <c r="P135" s="27">
        <f t="shared" si="128"/>
        <v>0.15794025299156811</v>
      </c>
      <c r="Q135" s="27">
        <f t="shared" si="129"/>
        <v>0.39971689532171695</v>
      </c>
      <c r="W135" t="str">
        <f t="shared" si="130"/>
        <v>54 Textiles, printing and other skilled trades</v>
      </c>
      <c r="X135" s="27">
        <f t="shared" si="131"/>
        <v>-0.30780053453099265</v>
      </c>
      <c r="Y135" s="27">
        <f t="shared" si="131"/>
        <v>0.33982636306713232</v>
      </c>
      <c r="Z135" s="27">
        <f t="shared" si="131"/>
        <v>0.16093825495350922</v>
      </c>
      <c r="AA135" s="27">
        <f t="shared" si="131"/>
        <v>0.10154982771097298</v>
      </c>
      <c r="AB135" s="27">
        <f t="shared" si="132"/>
        <v>0.2624880826644822</v>
      </c>
    </row>
    <row r="136" spans="1:28" x14ac:dyDescent="0.2">
      <c r="A136" t="str">
        <f t="shared" si="124"/>
        <v>61 Caring personal service occupations</v>
      </c>
      <c r="B136" s="27">
        <f t="shared" si="125"/>
        <v>-1.0279994317474284</v>
      </c>
      <c r="C136" s="27">
        <f t="shared" si="125"/>
        <v>1.1834810855088023</v>
      </c>
      <c r="D136" s="27">
        <f t="shared" si="125"/>
        <v>0.90480682572792404</v>
      </c>
      <c r="E136" s="27">
        <f t="shared" si="125"/>
        <v>1.4810219164402838</v>
      </c>
      <c r="F136" s="27">
        <f t="shared" si="126"/>
        <v>2.3858287421682078</v>
      </c>
      <c r="L136" t="str">
        <f t="shared" si="127"/>
        <v>61 Caring personal service occupations</v>
      </c>
      <c r="M136" s="27">
        <f t="shared" si="128"/>
        <v>0.13979174737673628</v>
      </c>
      <c r="N136" s="27">
        <f t="shared" si="128"/>
        <v>-6.8232437891890818E-2</v>
      </c>
      <c r="O136" s="27">
        <f t="shared" si="128"/>
        <v>0.73762025775874118</v>
      </c>
      <c r="P136" s="27">
        <f t="shared" si="128"/>
        <v>0.68706564947240611</v>
      </c>
      <c r="Q136" s="27">
        <f t="shared" si="129"/>
        <v>1.4246859072311473</v>
      </c>
      <c r="W136" t="str">
        <f t="shared" si="130"/>
        <v>61 Caring personal service occupations</v>
      </c>
      <c r="X136" s="27">
        <f t="shared" si="131"/>
        <v>-1.1677911791241513</v>
      </c>
      <c r="Y136" s="27">
        <f t="shared" si="131"/>
        <v>1.2517135234006886</v>
      </c>
      <c r="Z136" s="27">
        <f t="shared" si="131"/>
        <v>0.16718656796920328</v>
      </c>
      <c r="AA136" s="27">
        <f t="shared" si="131"/>
        <v>0.79395626696782529</v>
      </c>
      <c r="AB136" s="27">
        <f t="shared" si="132"/>
        <v>0.96114283493702857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0.45421575665192648</v>
      </c>
      <c r="C137" s="27">
        <f t="shared" si="125"/>
        <v>-0.74661781433931651</v>
      </c>
      <c r="D137" s="27">
        <f t="shared" si="125"/>
        <v>-0.76039056586947495</v>
      </c>
      <c r="E137" s="27">
        <f t="shared" si="125"/>
        <v>0.26001212413595454</v>
      </c>
      <c r="F137" s="27">
        <f t="shared" si="126"/>
        <v>-0.50037844173352042</v>
      </c>
      <c r="L137" t="str">
        <f t="shared" si="127"/>
        <v>62 Leisure, travel and related personal service occupations</v>
      </c>
      <c r="M137" s="27">
        <f t="shared" si="128"/>
        <v>0.14067020341172398</v>
      </c>
      <c r="N137" s="27">
        <f t="shared" si="128"/>
        <v>-3.3575087593519903E-2</v>
      </c>
      <c r="O137" s="27">
        <f t="shared" si="128"/>
        <v>-0.20834578165951889</v>
      </c>
      <c r="P137" s="27">
        <f t="shared" si="128"/>
        <v>0.21224517730878123</v>
      </c>
      <c r="Q137" s="27">
        <f t="shared" si="129"/>
        <v>3.8993956492623383E-3</v>
      </c>
      <c r="W137" t="str">
        <f t="shared" si="130"/>
        <v>62 Leisure, travel and related personal service occupations</v>
      </c>
      <c r="X137" s="27">
        <f t="shared" si="131"/>
        <v>0.31354555324019628</v>
      </c>
      <c r="Y137" s="27">
        <f t="shared" si="131"/>
        <v>-0.71304272674581259</v>
      </c>
      <c r="Z137" s="27">
        <f t="shared" si="131"/>
        <v>-0.5520447842099383</v>
      </c>
      <c r="AA137" s="27">
        <f t="shared" si="131"/>
        <v>4.7766946827159096E-2</v>
      </c>
      <c r="AB137" s="27">
        <f t="shared" si="132"/>
        <v>-0.5042778373827792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-4.2121815156596742E-2</v>
      </c>
      <c r="C138" s="27">
        <f t="shared" si="125"/>
        <v>9.8034921415743714E-2</v>
      </c>
      <c r="D138" s="27">
        <f t="shared" si="125"/>
        <v>-0.1389779040598238</v>
      </c>
      <c r="E138" s="27">
        <f t="shared" si="125"/>
        <v>3.6425062826544341E-2</v>
      </c>
      <c r="F138" s="27">
        <f t="shared" si="126"/>
        <v>-0.10255284123327946</v>
      </c>
      <c r="L138" t="str">
        <f t="shared" si="127"/>
        <v>63 Community and civil enforcement occupations</v>
      </c>
      <c r="M138" s="27">
        <f t="shared" si="128"/>
        <v>-6.8158386857549935E-2</v>
      </c>
      <c r="N138" s="27">
        <f t="shared" si="128"/>
        <v>0.12639885890321001</v>
      </c>
      <c r="O138" s="27">
        <f t="shared" si="128"/>
        <v>-0.18313774346631759</v>
      </c>
      <c r="P138" s="27">
        <f t="shared" si="128"/>
        <v>3.4819781806221778E-2</v>
      </c>
      <c r="Q138" s="27">
        <f t="shared" si="129"/>
        <v>-0.14831796166009581</v>
      </c>
      <c r="W138" t="str">
        <f t="shared" si="130"/>
        <v>63 Community and civil enforcement occupations</v>
      </c>
      <c r="X138" s="27">
        <f t="shared" si="131"/>
        <v>2.6036571700953109E-2</v>
      </c>
      <c r="Y138" s="27">
        <f t="shared" si="131"/>
        <v>-2.8363937487465546E-2</v>
      </c>
      <c r="Z138" s="27">
        <f t="shared" si="131"/>
        <v>4.415983940649329E-2</v>
      </c>
      <c r="AA138" s="27">
        <f t="shared" si="131"/>
        <v>1.6052810203221468E-3</v>
      </c>
      <c r="AB138" s="27">
        <f t="shared" si="132"/>
        <v>4.5765120426815437E-2</v>
      </c>
    </row>
    <row r="139" spans="1:28" x14ac:dyDescent="0.2">
      <c r="A139" t="str">
        <f t="shared" si="124"/>
        <v>71 Sales occupations</v>
      </c>
      <c r="B139" s="27">
        <f t="shared" si="125"/>
        <v>-2.6116430024649446</v>
      </c>
      <c r="C139" s="27">
        <f t="shared" si="125"/>
        <v>-0.15472256904902792</v>
      </c>
      <c r="D139" s="27">
        <f t="shared" si="125"/>
        <v>0.24276274350243199</v>
      </c>
      <c r="E139" s="27">
        <f t="shared" si="125"/>
        <v>0.30619602987036387</v>
      </c>
      <c r="F139" s="27">
        <f t="shared" si="126"/>
        <v>0.54895877337279586</v>
      </c>
      <c r="L139" t="str">
        <f t="shared" si="127"/>
        <v>71 Sales occupations</v>
      </c>
      <c r="M139" s="27">
        <f t="shared" si="128"/>
        <v>-1.0637988813472887E-2</v>
      </c>
      <c r="N139" s="27">
        <f t="shared" si="128"/>
        <v>-0.37272113761308212</v>
      </c>
      <c r="O139" s="27">
        <f t="shared" si="128"/>
        <v>1.3629728253121698E-3</v>
      </c>
      <c r="P139" s="27">
        <f t="shared" si="128"/>
        <v>0.39216010171512572</v>
      </c>
      <c r="Q139" s="27">
        <f t="shared" si="129"/>
        <v>0.39352307454043789</v>
      </c>
      <c r="W139" t="str">
        <f t="shared" si="130"/>
        <v>71 Sales occupations</v>
      </c>
      <c r="X139" s="27">
        <f t="shared" si="131"/>
        <v>-2.6010050136514629</v>
      </c>
      <c r="Y139" s="27">
        <f t="shared" si="131"/>
        <v>0.21799856856404176</v>
      </c>
      <c r="Z139" s="27">
        <f t="shared" si="131"/>
        <v>0.24139977067704166</v>
      </c>
      <c r="AA139" s="27">
        <f t="shared" si="131"/>
        <v>-8.5964071844781387E-2</v>
      </c>
      <c r="AB139" s="27">
        <f t="shared" si="132"/>
        <v>0.15543569883226027</v>
      </c>
    </row>
    <row r="140" spans="1:28" x14ac:dyDescent="0.2">
      <c r="A140" t="str">
        <f t="shared" si="124"/>
        <v>72 Customer service occupations</v>
      </c>
      <c r="B140" s="27">
        <f t="shared" si="125"/>
        <v>0.39745854807470149</v>
      </c>
      <c r="C140" s="27">
        <f t="shared" si="125"/>
        <v>0.18742726436373047</v>
      </c>
      <c r="D140" s="27">
        <f t="shared" si="125"/>
        <v>0.97040957468064892</v>
      </c>
      <c r="E140" s="27">
        <f t="shared" si="125"/>
        <v>1.3461990228789933</v>
      </c>
      <c r="F140" s="27">
        <f t="shared" si="126"/>
        <v>2.3166085975596422</v>
      </c>
      <c r="L140" t="str">
        <f t="shared" si="127"/>
        <v>72 Customer service occupations</v>
      </c>
      <c r="M140" s="27">
        <f t="shared" si="128"/>
        <v>-0.12506572405986383</v>
      </c>
      <c r="N140" s="27">
        <f t="shared" si="128"/>
        <v>0.50254863116031911</v>
      </c>
      <c r="O140" s="27">
        <f t="shared" si="128"/>
        <v>0.79102655101671315</v>
      </c>
      <c r="P140" s="27">
        <f t="shared" si="128"/>
        <v>0.85962889440976475</v>
      </c>
      <c r="Q140" s="27">
        <f t="shared" si="129"/>
        <v>1.6506554454264779</v>
      </c>
      <c r="W140" t="str">
        <f t="shared" si="130"/>
        <v>72 Customer service occupations</v>
      </c>
      <c r="X140" s="27">
        <f t="shared" si="131"/>
        <v>0.52252427213456354</v>
      </c>
      <c r="Y140" s="27">
        <f t="shared" si="131"/>
        <v>-0.31512136679658909</v>
      </c>
      <c r="Z140" s="27">
        <f t="shared" si="131"/>
        <v>0.17938302366393355</v>
      </c>
      <c r="AA140" s="27">
        <f t="shared" si="131"/>
        <v>0.48657012846924363</v>
      </c>
      <c r="AB140" s="27">
        <f t="shared" si="132"/>
        <v>0.66595315213317718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-1.3324340340272194</v>
      </c>
      <c r="C141" s="27">
        <f t="shared" si="125"/>
        <v>-1.3531597900868295</v>
      </c>
      <c r="D141" s="27">
        <f t="shared" si="125"/>
        <v>0.38813523552232709</v>
      </c>
      <c r="E141" s="27">
        <f t="shared" si="125"/>
        <v>-0.78602857279596883</v>
      </c>
      <c r="F141" s="27">
        <f t="shared" si="126"/>
        <v>-0.39789333727364173</v>
      </c>
      <c r="L141" t="str">
        <f t="shared" si="127"/>
        <v>81 Process, plant and machine operatives</v>
      </c>
      <c r="M141" s="27">
        <f t="shared" si="128"/>
        <v>-1.2358848412733572</v>
      </c>
      <c r="N141" s="27">
        <f t="shared" si="128"/>
        <v>-1.0158244791046638</v>
      </c>
      <c r="O141" s="27">
        <f t="shared" si="128"/>
        <v>0.13365874921825238</v>
      </c>
      <c r="P141" s="27">
        <f t="shared" si="128"/>
        <v>-0.6566288323358167</v>
      </c>
      <c r="Q141" s="27">
        <f t="shared" si="129"/>
        <v>-0.52297008311756432</v>
      </c>
      <c r="W141" t="str">
        <f t="shared" si="130"/>
        <v>81 Process, plant and machine operatives</v>
      </c>
      <c r="X141" s="27">
        <f t="shared" si="131"/>
        <v>-9.6549192753863977E-2</v>
      </c>
      <c r="Y141" s="27">
        <f t="shared" si="131"/>
        <v>-0.33733531098217084</v>
      </c>
      <c r="Z141" s="27">
        <f t="shared" si="131"/>
        <v>0.25447648630404962</v>
      </c>
      <c r="AA141" s="27">
        <f t="shared" si="131"/>
        <v>-0.12939974046013325</v>
      </c>
      <c r="AB141" s="27">
        <f t="shared" si="132"/>
        <v>0.12507674584391637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2.4674299591946891</v>
      </c>
      <c r="C142" s="27">
        <f t="shared" si="125"/>
        <v>-1.7362439293394694</v>
      </c>
      <c r="D142" s="27">
        <f t="shared" si="125"/>
        <v>-0.18053823638181399</v>
      </c>
      <c r="E142" s="27">
        <f t="shared" si="125"/>
        <v>-0.51510999053317619</v>
      </c>
      <c r="F142" s="27">
        <f t="shared" si="126"/>
        <v>-0.69564822691499018</v>
      </c>
      <c r="L142" t="str">
        <f t="shared" si="127"/>
        <v>82 Transport and mobile machine drivers and operatives</v>
      </c>
      <c r="M142" s="27">
        <f t="shared" si="128"/>
        <v>2.4601044290474317</v>
      </c>
      <c r="N142" s="27">
        <f t="shared" si="128"/>
        <v>-1.6368888025436501</v>
      </c>
      <c r="O142" s="27">
        <f t="shared" si="128"/>
        <v>-0.29322461576497894</v>
      </c>
      <c r="P142" s="27">
        <f t="shared" si="128"/>
        <v>-0.58686940966813417</v>
      </c>
      <c r="Q142" s="27">
        <f t="shared" si="129"/>
        <v>-0.8800940254331131</v>
      </c>
      <c r="W142" t="str">
        <f t="shared" si="130"/>
        <v>82 Transport and mobile machine drivers and operatives</v>
      </c>
      <c r="X142" s="27">
        <f t="shared" si="131"/>
        <v>7.3255301472692769E-3</v>
      </c>
      <c r="Y142" s="27">
        <f t="shared" si="131"/>
        <v>-9.9355126795826421E-2</v>
      </c>
      <c r="Z142" s="27">
        <f t="shared" si="131"/>
        <v>0.11268637938317116</v>
      </c>
      <c r="AA142" s="27">
        <f t="shared" si="131"/>
        <v>7.1759419134947544E-2</v>
      </c>
      <c r="AB142" s="27">
        <f t="shared" si="132"/>
        <v>0.18444579851811871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-0.70685612071976323</v>
      </c>
      <c r="C143" s="27">
        <f t="shared" si="125"/>
        <v>-0.83961146233787254</v>
      </c>
      <c r="D143" s="27">
        <f t="shared" si="125"/>
        <v>4.134777549878998</v>
      </c>
      <c r="E143" s="27">
        <f t="shared" si="125"/>
        <v>1.575907777970146</v>
      </c>
      <c r="F143" s="27">
        <f t="shared" si="126"/>
        <v>5.7106853278491441</v>
      </c>
      <c r="L143" t="str">
        <f t="shared" si="127"/>
        <v>91 Elementary trades and related occupations</v>
      </c>
      <c r="M143" s="27">
        <f t="shared" si="128"/>
        <v>-0.48737779325233266</v>
      </c>
      <c r="N143" s="27">
        <f t="shared" si="128"/>
        <v>-0.5494870448088669</v>
      </c>
      <c r="O143" s="27">
        <f t="shared" si="128"/>
        <v>1.5770813952926321</v>
      </c>
      <c r="P143" s="27">
        <f t="shared" si="128"/>
        <v>0.66323436305391947</v>
      </c>
      <c r="Q143" s="27">
        <f t="shared" si="129"/>
        <v>2.2403157583465516</v>
      </c>
      <c r="W143" t="str">
        <f t="shared" si="130"/>
        <v>91 Elementary trades and related occupations</v>
      </c>
      <c r="X143" s="27">
        <f t="shared" si="131"/>
        <v>-0.21947832746743634</v>
      </c>
      <c r="Y143" s="27">
        <f t="shared" si="131"/>
        <v>-0.29012441752900742</v>
      </c>
      <c r="Z143" s="27">
        <f t="shared" si="131"/>
        <v>2.5576961545863712</v>
      </c>
      <c r="AA143" s="27">
        <f t="shared" si="131"/>
        <v>0.91267341491622123</v>
      </c>
      <c r="AB143" s="27">
        <f t="shared" si="132"/>
        <v>3.4703695695025925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0.596434996814871</v>
      </c>
      <c r="C144" s="27">
        <f t="shared" si="125"/>
        <v>-3.008956657012142</v>
      </c>
      <c r="D144" s="27">
        <f t="shared" si="125"/>
        <v>-4.0848395225260177</v>
      </c>
      <c r="E144" s="27">
        <f t="shared" si="125"/>
        <v>-2.9526729376158301E-2</v>
      </c>
      <c r="F144" s="27">
        <f t="shared" si="126"/>
        <v>-4.114366251902176</v>
      </c>
      <c r="L144" t="str">
        <f t="shared" si="127"/>
        <v>92 Elementary administration and service occupations</v>
      </c>
      <c r="M144" s="27">
        <f t="shared" si="128"/>
        <v>2.0486401539396084</v>
      </c>
      <c r="N144" s="27">
        <f t="shared" si="128"/>
        <v>-1.7973911983228348</v>
      </c>
      <c r="O144" s="27">
        <f t="shared" si="128"/>
        <v>-0.64890577101987645</v>
      </c>
      <c r="P144" s="27">
        <f t="shared" si="128"/>
        <v>-0.95863332843453364</v>
      </c>
      <c r="Q144" s="27">
        <f t="shared" si="129"/>
        <v>-1.6075390994544101</v>
      </c>
      <c r="W144" t="str">
        <f t="shared" si="130"/>
        <v>92 Elementary administration and service occupations</v>
      </c>
      <c r="X144" s="27">
        <f t="shared" si="131"/>
        <v>-1.4522051571248085</v>
      </c>
      <c r="Y144" s="27">
        <f t="shared" si="131"/>
        <v>-1.2115654586892397</v>
      </c>
      <c r="Z144" s="27">
        <f t="shared" si="131"/>
        <v>-3.4359337515061306</v>
      </c>
      <c r="AA144" s="27">
        <f t="shared" si="131"/>
        <v>0.92910659905833981</v>
      </c>
      <c r="AB144" s="27">
        <f t="shared" si="132"/>
        <v>-2.5068271524477908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6.0179999999995175</v>
      </c>
      <c r="C146" s="29">
        <f t="shared" ref="C146" si="133">D35-C35</f>
        <v>-1.909999999999684</v>
      </c>
      <c r="D146" s="29">
        <f>E35-D35</f>
        <v>11.310999999999865</v>
      </c>
      <c r="E146" s="29">
        <f>F35-E35</f>
        <v>23.545000000000243</v>
      </c>
      <c r="F146" s="29">
        <f t="shared" ref="F146" si="134">F35-D35</f>
        <v>34.856000000000108</v>
      </c>
      <c r="L146" s="24" t="str">
        <f>L35</f>
        <v>All occupations</v>
      </c>
      <c r="M146" s="29">
        <f>N35-M35</f>
        <v>7.1426326356883578</v>
      </c>
      <c r="N146" s="29">
        <f t="shared" ref="N146" si="135">O35-N35</f>
        <v>-8.6672528248515448</v>
      </c>
      <c r="O146" s="29">
        <f>P35-O35</f>
        <v>4.0978862369313447</v>
      </c>
      <c r="P146" s="29">
        <f>Q35-P35</f>
        <v>8.9033971090526904</v>
      </c>
      <c r="Q146" s="29">
        <f t="shared" ref="Q146" si="136">Q35-O35</f>
        <v>13.001283345984035</v>
      </c>
      <c r="W146" s="24" t="str">
        <f>W35</f>
        <v>All occupations</v>
      </c>
      <c r="X146" s="29">
        <f>Y35-X35</f>
        <v>-1.1246326356888119</v>
      </c>
      <c r="Y146" s="29">
        <f t="shared" ref="Y146" si="137">Z35-Y35</f>
        <v>6.7572528248518324</v>
      </c>
      <c r="Z146" s="29">
        <f>AA35-Z35</f>
        <v>7.2131137630684066</v>
      </c>
      <c r="AA146" s="29">
        <f>AB35-AA35</f>
        <v>14.641602890947411</v>
      </c>
      <c r="AB146" s="29">
        <f t="shared" ref="AB146" si="138">AB35-Z35</f>
        <v>21.854716654015817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17.867606514747891</v>
      </c>
      <c r="C153" s="11">
        <f t="shared" ref="C153:F153" si="143">C8</f>
        <v>21.049506096668921</v>
      </c>
      <c r="D153" s="11">
        <f t="shared" si="143"/>
        <v>21.34291532582877</v>
      </c>
      <c r="E153" s="11">
        <f t="shared" si="143"/>
        <v>19.290993138592803</v>
      </c>
      <c r="F153" s="11">
        <f t="shared" si="143"/>
        <v>21.299486858292397</v>
      </c>
      <c r="H153" s="40">
        <f>IF(D$151-B$151 &lt;&gt; 0,(EXP(LN(D153/B153)/(D$151-B$151))-1)*100,0)</f>
        <v>3.6185408602546154</v>
      </c>
      <c r="I153" s="40">
        <f>IF(F$151-D$151 &lt;&gt; 0,(EXP(LN(F153/D153)/(F$151-D$151))-1)*100,0)</f>
        <v>-1.3578201307240523E-2</v>
      </c>
      <c r="L153" s="10" t="str">
        <f>L8</f>
        <v>11 Corporate managers and directors</v>
      </c>
      <c r="M153" s="11">
        <f>M8</f>
        <v>11.709262637931733</v>
      </c>
      <c r="N153" s="11">
        <f t="shared" ref="N153:Q153" si="144">N8</f>
        <v>13.63261886366182</v>
      </c>
      <c r="O153" s="11">
        <f t="shared" si="144"/>
        <v>13.391944681041851</v>
      </c>
      <c r="P153" s="11">
        <f t="shared" si="144"/>
        <v>11.46225634397195</v>
      </c>
      <c r="Q153" s="11">
        <f t="shared" si="144"/>
        <v>11.983503009753036</v>
      </c>
      <c r="S153" s="40">
        <f>IF(O$151-M$151 &lt;&gt; 0,(EXP(LN(O153/M153)/(O$151-M$151))-1)*100,0)</f>
        <v>2.721847049104098</v>
      </c>
      <c r="T153" s="40">
        <f>IF(Q$151-O$151 &lt;&gt; 0,(EXP(LN(Q153/O153)/(Q$151-O$151))-1)*100,0)</f>
        <v>-0.73807890862340741</v>
      </c>
      <c r="W153" s="10" t="str">
        <f>W8</f>
        <v>11 Corporate managers and directors</v>
      </c>
      <c r="X153" s="11">
        <f>X8</f>
        <v>6.1583438768161258</v>
      </c>
      <c r="Y153" s="11">
        <f t="shared" ref="Y153:AB153" si="145">Y8</f>
        <v>7.4168872330070981</v>
      </c>
      <c r="Z153" s="11">
        <f t="shared" si="145"/>
        <v>7.9509706447869064</v>
      </c>
      <c r="AA153" s="11">
        <f t="shared" si="145"/>
        <v>7.8287367946208759</v>
      </c>
      <c r="AB153" s="11">
        <f t="shared" si="145"/>
        <v>9.3159838485393198</v>
      </c>
      <c r="AD153" s="40">
        <f>IF(Z$151-X$151 &lt;&gt; 0,(EXP(LN(Z153/X153)/(Z$151-X$151))-1)*100,0)</f>
        <v>5.2425210279807066</v>
      </c>
      <c r="AE153" s="40">
        <f>IF(AB$151-Z$151 &lt;&gt; 0,(EXP(LN(AB153/Z153)/(AB$151-Z$151))-1)*100,0)</f>
        <v>1.0618487092057816</v>
      </c>
    </row>
    <row r="154" spans="1:31" x14ac:dyDescent="0.2">
      <c r="A154" s="10" t="str">
        <f t="shared" si="142"/>
        <v>12 Other managers and proprietors</v>
      </c>
      <c r="B154" s="11">
        <f t="shared" si="142"/>
        <v>12.878102623024452</v>
      </c>
      <c r="C154" s="11">
        <f t="shared" ref="C154:F178" si="146">C9</f>
        <v>15.106766705407946</v>
      </c>
      <c r="D154" s="11">
        <f t="shared" si="146"/>
        <v>14.374391169262982</v>
      </c>
      <c r="E154" s="11">
        <f t="shared" si="146"/>
        <v>14.724666591888202</v>
      </c>
      <c r="F154" s="11">
        <f t="shared" si="146"/>
        <v>17.552847651374311</v>
      </c>
      <c r="H154" s="40">
        <f t="shared" ref="H154:H177" si="147">IF(D$151-B$151 &lt;&gt; 0,(EXP(LN(D154/B154)/(D$151-B$151))-1)*100,0)</f>
        <v>2.2227394843772785</v>
      </c>
      <c r="I154" s="40">
        <f t="shared" ref="I154:I180" si="148">IF(F$151-D$151 &lt;&gt; 0,(EXP(LN(F154/D154)/(F$151-D$151))-1)*100,0)</f>
        <v>1.3406942006176203</v>
      </c>
      <c r="L154" s="10" t="str">
        <f t="shared" ref="L154:Q154" si="149">L9</f>
        <v>12 Other managers and proprietors</v>
      </c>
      <c r="M154" s="11">
        <f t="shared" si="149"/>
        <v>7.8964706284983937</v>
      </c>
      <c r="N154" s="11">
        <f t="shared" si="149"/>
        <v>9.2223464799725274</v>
      </c>
      <c r="O154" s="11">
        <f t="shared" si="149"/>
        <v>8.0458387992251517</v>
      </c>
      <c r="P154" s="11">
        <f t="shared" si="149"/>
        <v>8.9490509266176783</v>
      </c>
      <c r="Q154" s="11">
        <f t="shared" si="149"/>
        <v>10.94632287558732</v>
      </c>
      <c r="S154" s="40">
        <f t="shared" ref="S154:S177" si="150">IF(O$151-M$151 &lt;&gt; 0,(EXP(LN(O154/M154)/(O$151-M$151))-1)*100,0)</f>
        <v>0.37548588192097831</v>
      </c>
      <c r="T154" s="40">
        <f t="shared" ref="T154:T177" si="151">IF(Q$151-O$151 &lt;&gt; 0,(EXP(LN(Q154/O154)/(Q$151-O$151))-1)*100,0)</f>
        <v>2.0735286520343621</v>
      </c>
      <c r="W154" s="10" t="str">
        <f t="shared" ref="W154:AB154" si="152">W9</f>
        <v>12 Other managers and proprietors</v>
      </c>
      <c r="X154" s="11">
        <f t="shared" si="152"/>
        <v>4.981631994526059</v>
      </c>
      <c r="Y154" s="11">
        <f t="shared" si="152"/>
        <v>5.8844202254354174</v>
      </c>
      <c r="Z154" s="11">
        <f t="shared" si="152"/>
        <v>6.3285523700378254</v>
      </c>
      <c r="AA154" s="11">
        <f t="shared" si="152"/>
        <v>5.7756156652705153</v>
      </c>
      <c r="AB154" s="11">
        <f t="shared" si="152"/>
        <v>6.6065247757869967</v>
      </c>
      <c r="AD154" s="40">
        <f t="shared" ref="AD154:AD177" si="153">IF(Z$151-X$151 &lt;&gt; 0,(EXP(LN(Z154/X154)/(Z$151-X$151))-1)*100,0)</f>
        <v>4.9026712562501684</v>
      </c>
      <c r="AE154" s="40">
        <f t="shared" ref="AE154:AE177" si="154">IF(AB$151-Z$151 &lt;&gt; 0,(EXP(LN(AB154/Z154)/(AB$151-Z$151))-1)*100,0)</f>
        <v>0.28698599591330254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18.546841998940309</v>
      </c>
      <c r="C155" s="11">
        <f t="shared" si="146"/>
        <v>20.637435193798378</v>
      </c>
      <c r="D155" s="11">
        <f t="shared" si="146"/>
        <v>20.851179108305089</v>
      </c>
      <c r="E155" s="11">
        <f t="shared" si="146"/>
        <v>25.543394967666124</v>
      </c>
      <c r="F155" s="11">
        <f t="shared" si="146"/>
        <v>29.497347958481466</v>
      </c>
      <c r="H155" s="40">
        <f t="shared" si="147"/>
        <v>2.3698647072658563</v>
      </c>
      <c r="I155" s="40">
        <f t="shared" si="148"/>
        <v>2.3395469770028043</v>
      </c>
      <c r="L155" s="10" t="str">
        <f t="shared" ref="L155:Q155" si="155">L10</f>
        <v>21 Science, research, engineering and technology professionals</v>
      </c>
      <c r="M155" s="11">
        <f t="shared" si="155"/>
        <v>15.218013448163825</v>
      </c>
      <c r="N155" s="11">
        <f t="shared" si="155"/>
        <v>17.275938170542894</v>
      </c>
      <c r="O155" s="11">
        <f t="shared" si="155"/>
        <v>16.663629418001189</v>
      </c>
      <c r="P155" s="11">
        <f t="shared" si="155"/>
        <v>19.762281736834002</v>
      </c>
      <c r="Q155" s="11">
        <f t="shared" si="155"/>
        <v>22.198831054011908</v>
      </c>
      <c r="S155" s="40">
        <f t="shared" si="150"/>
        <v>1.8315436078809366</v>
      </c>
      <c r="T155" s="40">
        <f t="shared" si="151"/>
        <v>1.9304716594049642</v>
      </c>
      <c r="W155" s="10" t="str">
        <f t="shared" ref="W155:AB155" si="156">W10</f>
        <v>21 Science, research, engineering and technology professionals</v>
      </c>
      <c r="X155" s="11">
        <f t="shared" si="156"/>
        <v>3.3288285507765134</v>
      </c>
      <c r="Y155" s="11">
        <f t="shared" si="156"/>
        <v>3.3614970232555006</v>
      </c>
      <c r="Z155" s="11">
        <f t="shared" si="156"/>
        <v>4.1875496903039666</v>
      </c>
      <c r="AA155" s="11">
        <f t="shared" si="156"/>
        <v>5.7811132308321209</v>
      </c>
      <c r="AB155" s="11">
        <f t="shared" si="156"/>
        <v>7.2985169044695555</v>
      </c>
      <c r="AD155" s="40">
        <f t="shared" si="153"/>
        <v>4.6968726248883819</v>
      </c>
      <c r="AE155" s="40">
        <f t="shared" si="154"/>
        <v>3.773144388524674</v>
      </c>
    </row>
    <row r="156" spans="1:31" x14ac:dyDescent="0.2">
      <c r="A156" s="10" t="str">
        <f t="shared" si="142"/>
        <v>22 Health professionals</v>
      </c>
      <c r="B156" s="11">
        <f t="shared" si="142"/>
        <v>26.74366789310935</v>
      </c>
      <c r="C156" s="11">
        <f t="shared" si="146"/>
        <v>27.602682397195057</v>
      </c>
      <c r="D156" s="11">
        <f t="shared" si="146"/>
        <v>30.117078202063126</v>
      </c>
      <c r="E156" s="11">
        <f t="shared" si="146"/>
        <v>30.508423916268473</v>
      </c>
      <c r="F156" s="11">
        <f t="shared" si="146"/>
        <v>33.862633813066338</v>
      </c>
      <c r="H156" s="40">
        <f t="shared" si="147"/>
        <v>2.4043424429550653</v>
      </c>
      <c r="I156" s="40">
        <f t="shared" si="148"/>
        <v>0.78452651518472472</v>
      </c>
      <c r="L156" s="10" t="str">
        <f t="shared" ref="L156:Q156" si="157">L11</f>
        <v>22 Health professionals</v>
      </c>
      <c r="M156" s="11">
        <f t="shared" si="157"/>
        <v>6.4732473766399501</v>
      </c>
      <c r="N156" s="11">
        <f t="shared" si="157"/>
        <v>6.5984518534299204</v>
      </c>
      <c r="O156" s="11">
        <f t="shared" si="157"/>
        <v>7.8598894021676085</v>
      </c>
      <c r="P156" s="11">
        <f t="shared" si="157"/>
        <v>8.0025911913712946</v>
      </c>
      <c r="Q156" s="11">
        <f t="shared" si="157"/>
        <v>8.9812218731326237</v>
      </c>
      <c r="S156" s="40">
        <f t="shared" si="150"/>
        <v>3.9582227341832255</v>
      </c>
      <c r="T156" s="40">
        <f t="shared" si="151"/>
        <v>0.89305349721975347</v>
      </c>
      <c r="W156" s="10" t="str">
        <f t="shared" ref="W156:AB156" si="158">W11</f>
        <v>22 Health professionals</v>
      </c>
      <c r="X156" s="11">
        <f t="shared" si="158"/>
        <v>20.270420516469407</v>
      </c>
      <c r="Y156" s="11">
        <f t="shared" si="158"/>
        <v>21.004230543765146</v>
      </c>
      <c r="Z156" s="11">
        <f t="shared" si="158"/>
        <v>22.257188799895509</v>
      </c>
      <c r="AA156" s="11">
        <f t="shared" si="158"/>
        <v>22.505832724897132</v>
      </c>
      <c r="AB156" s="11">
        <f t="shared" si="158"/>
        <v>24.881411939933734</v>
      </c>
      <c r="AD156" s="40">
        <f t="shared" si="153"/>
        <v>1.887641733608314</v>
      </c>
      <c r="AE156" s="40">
        <f t="shared" si="154"/>
        <v>0.74580717529102447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17.300536052192989</v>
      </c>
      <c r="C157" s="11">
        <f t="shared" si="146"/>
        <v>18.137579161801348</v>
      </c>
      <c r="D157" s="11">
        <f t="shared" si="146"/>
        <v>19.057978921835424</v>
      </c>
      <c r="E157" s="11">
        <f t="shared" si="146"/>
        <v>19.725953489551451</v>
      </c>
      <c r="F157" s="11">
        <f t="shared" si="146"/>
        <v>21.019213875992879</v>
      </c>
      <c r="H157" s="40">
        <f t="shared" si="147"/>
        <v>1.9538091895161536</v>
      </c>
      <c r="I157" s="40">
        <f t="shared" si="148"/>
        <v>0.65514414830225576</v>
      </c>
      <c r="L157" s="10" t="str">
        <f t="shared" ref="L157:Q157" si="159">L12</f>
        <v>23 Teaching and other educational professionals</v>
      </c>
      <c r="M157" s="11">
        <f t="shared" si="159"/>
        <v>7.3157976778620011</v>
      </c>
      <c r="N157" s="11">
        <f t="shared" si="159"/>
        <v>6.3893341523559553</v>
      </c>
      <c r="O157" s="11">
        <f t="shared" si="159"/>
        <v>6.2381516673256696</v>
      </c>
      <c r="P157" s="11">
        <f t="shared" si="159"/>
        <v>6.6904343237267785</v>
      </c>
      <c r="Q157" s="11">
        <f t="shared" si="159"/>
        <v>7.0220824173551746</v>
      </c>
      <c r="S157" s="40">
        <f t="shared" si="150"/>
        <v>-3.1367919240886</v>
      </c>
      <c r="T157" s="40">
        <f t="shared" si="151"/>
        <v>0.79229473001332096</v>
      </c>
      <c r="W157" s="10" t="str">
        <f t="shared" ref="W157:AB157" si="160">W12</f>
        <v>23 Teaching and other educational professionals</v>
      </c>
      <c r="X157" s="11">
        <f t="shared" si="160"/>
        <v>9.9847383743310001</v>
      </c>
      <c r="Y157" s="11">
        <f t="shared" si="160"/>
        <v>11.748245009445416</v>
      </c>
      <c r="Z157" s="11">
        <f t="shared" si="160"/>
        <v>12.819827254509757</v>
      </c>
      <c r="AA157" s="11">
        <f t="shared" si="160"/>
        <v>13.035519165824679</v>
      </c>
      <c r="AB157" s="11">
        <f t="shared" si="160"/>
        <v>13.997131458637702</v>
      </c>
      <c r="AD157" s="40">
        <f t="shared" si="153"/>
        <v>5.1257474526474223</v>
      </c>
      <c r="AE157" s="40">
        <f t="shared" si="154"/>
        <v>0.587448323740003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18.848726148406119</v>
      </c>
      <c r="C158" s="11">
        <f t="shared" si="146"/>
        <v>20.271041325824061</v>
      </c>
      <c r="D158" s="11">
        <f t="shared" si="146"/>
        <v>22.875909930604806</v>
      </c>
      <c r="E158" s="11">
        <f t="shared" si="146"/>
        <v>23.695864618266871</v>
      </c>
      <c r="F158" s="11">
        <f t="shared" si="146"/>
        <v>26.915794496689667</v>
      </c>
      <c r="H158" s="40">
        <f t="shared" si="147"/>
        <v>3.9487508175134689</v>
      </c>
      <c r="I158" s="40">
        <f t="shared" si="148"/>
        <v>1.090091209398425</v>
      </c>
      <c r="L158" s="10" t="str">
        <f t="shared" ref="L158:Q158" si="161">L13</f>
        <v>24 Business, media and public service professionals</v>
      </c>
      <c r="M158" s="11">
        <f t="shared" si="161"/>
        <v>10.041240228583268</v>
      </c>
      <c r="N158" s="11">
        <f t="shared" si="161"/>
        <v>10.165980979517347</v>
      </c>
      <c r="O158" s="11">
        <f t="shared" si="161"/>
        <v>11.098617755302833</v>
      </c>
      <c r="P158" s="11">
        <f t="shared" si="161"/>
        <v>11.505576296346396</v>
      </c>
      <c r="Q158" s="11">
        <f t="shared" si="161"/>
        <v>12.445509169847329</v>
      </c>
      <c r="S158" s="40">
        <f t="shared" si="150"/>
        <v>2.0225812631919471</v>
      </c>
      <c r="T158" s="40">
        <f t="shared" si="151"/>
        <v>0.76651798648128544</v>
      </c>
      <c r="W158" s="10" t="str">
        <f t="shared" ref="W158:AB158" si="162">W13</f>
        <v>24 Business, media and public service professionals</v>
      </c>
      <c r="X158" s="11">
        <f t="shared" si="162"/>
        <v>8.8074859198228346</v>
      </c>
      <c r="Y158" s="11">
        <f t="shared" si="162"/>
        <v>10.105060346306756</v>
      </c>
      <c r="Z158" s="11">
        <f t="shared" si="162"/>
        <v>11.777292175301993</v>
      </c>
      <c r="AA158" s="11">
        <f t="shared" si="162"/>
        <v>12.190288321920439</v>
      </c>
      <c r="AB158" s="11">
        <f t="shared" si="162"/>
        <v>14.470285326842315</v>
      </c>
      <c r="AD158" s="40">
        <f t="shared" si="153"/>
        <v>5.9836075690933965</v>
      </c>
      <c r="AE158" s="40">
        <f t="shared" si="154"/>
        <v>1.382293022486647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7.5247040108647596</v>
      </c>
      <c r="C159" s="11">
        <f t="shared" si="146"/>
        <v>8.3553356031242458</v>
      </c>
      <c r="D159" s="11">
        <f t="shared" si="146"/>
        <v>8.8411796143208683</v>
      </c>
      <c r="E159" s="11">
        <f t="shared" si="146"/>
        <v>8.3414863769019139</v>
      </c>
      <c r="F159" s="11">
        <f t="shared" si="146"/>
        <v>9.0543517332203791</v>
      </c>
      <c r="H159" s="40">
        <f t="shared" si="147"/>
        <v>3.2771294708775045</v>
      </c>
      <c r="I159" s="40">
        <f t="shared" si="148"/>
        <v>0.1589607979900709</v>
      </c>
      <c r="L159" s="10" t="str">
        <f t="shared" ref="L159:Q159" si="163">L14</f>
        <v>31 Science, engineering and technology associate professionals</v>
      </c>
      <c r="M159" s="11">
        <f t="shared" si="163"/>
        <v>5.9444148026175174</v>
      </c>
      <c r="N159" s="11">
        <f t="shared" si="163"/>
        <v>6.7843031560219575</v>
      </c>
      <c r="O159" s="11">
        <f t="shared" si="163"/>
        <v>6.9382771018095166</v>
      </c>
      <c r="P159" s="11">
        <f t="shared" si="163"/>
        <v>6.2786760499281691</v>
      </c>
      <c r="Q159" s="11">
        <f t="shared" si="163"/>
        <v>6.5426464077828514</v>
      </c>
      <c r="S159" s="40">
        <f t="shared" si="150"/>
        <v>3.140327660277964</v>
      </c>
      <c r="T159" s="40">
        <f t="shared" si="151"/>
        <v>-0.39064667851002044</v>
      </c>
      <c r="W159" s="10" t="str">
        <f t="shared" ref="W159:AB159" si="164">W14</f>
        <v>31 Science, engineering and technology associate professionals</v>
      </c>
      <c r="X159" s="11">
        <f t="shared" si="164"/>
        <v>1.580289208247232</v>
      </c>
      <c r="Y159" s="11">
        <f t="shared" si="164"/>
        <v>1.5710324471022969</v>
      </c>
      <c r="Z159" s="11">
        <f t="shared" si="164"/>
        <v>1.902902512511349</v>
      </c>
      <c r="AA159" s="11">
        <f t="shared" si="164"/>
        <v>2.0628103269737501</v>
      </c>
      <c r="AB159" s="11">
        <f t="shared" si="164"/>
        <v>2.5117053254375259</v>
      </c>
      <c r="AD159" s="40">
        <f t="shared" si="153"/>
        <v>3.7853353723692251</v>
      </c>
      <c r="AE159" s="40">
        <f t="shared" si="154"/>
        <v>1.8677725151032831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9.3235582766558167</v>
      </c>
      <c r="C160" s="11">
        <f t="shared" si="146"/>
        <v>9.6177733623693111</v>
      </c>
      <c r="D160" s="11">
        <f t="shared" si="146"/>
        <v>10.674399245886685</v>
      </c>
      <c r="E160" s="11">
        <f t="shared" si="146"/>
        <v>17.188621372842466</v>
      </c>
      <c r="F160" s="11">
        <f t="shared" si="146"/>
        <v>20.556660808837446</v>
      </c>
      <c r="H160" s="40">
        <f t="shared" si="147"/>
        <v>2.7430255396453829</v>
      </c>
      <c r="I160" s="40">
        <f t="shared" si="148"/>
        <v>4.4657536709224122</v>
      </c>
      <c r="L160" s="10" t="str">
        <f t="shared" ref="L160:Q160" si="165">L15</f>
        <v>32 Health and social care associate professionals</v>
      </c>
      <c r="M160" s="11">
        <f t="shared" si="165"/>
        <v>2.1493527100118244</v>
      </c>
      <c r="N160" s="11">
        <f t="shared" si="165"/>
        <v>2.093335500925483</v>
      </c>
      <c r="O160" s="11">
        <f t="shared" si="165"/>
        <v>2.424903354986772</v>
      </c>
      <c r="P160" s="11">
        <f t="shared" si="165"/>
        <v>3.3086726526970298</v>
      </c>
      <c r="Q160" s="11">
        <f t="shared" si="165"/>
        <v>3.8478695169620982</v>
      </c>
      <c r="S160" s="40">
        <f t="shared" si="150"/>
        <v>2.4418349537943751</v>
      </c>
      <c r="T160" s="40">
        <f>IF(Q$151-O$151 &lt;&gt; 0,(EXP(LN(Q160/O160)/(Q$151-O$151))-1)*100,0)</f>
        <v>3.1260523817790542</v>
      </c>
      <c r="W160" s="10" t="str">
        <f t="shared" ref="W160:AB160" si="166">W15</f>
        <v>32 Health and social care associate professionals</v>
      </c>
      <c r="X160" s="11">
        <f t="shared" si="166"/>
        <v>7.1742055666439786</v>
      </c>
      <c r="Y160" s="11">
        <f t="shared" si="166"/>
        <v>7.5244378614438299</v>
      </c>
      <c r="Z160" s="11">
        <f t="shared" si="166"/>
        <v>8.2494958908999081</v>
      </c>
      <c r="AA160" s="11">
        <f t="shared" si="166"/>
        <v>13.879948720145427</v>
      </c>
      <c r="AB160" s="11">
        <f t="shared" si="166"/>
        <v>16.708791291875343</v>
      </c>
      <c r="AD160" s="40">
        <f t="shared" si="153"/>
        <v>2.8325768489423364</v>
      </c>
      <c r="AE160" s="40">
        <f t="shared" si="154"/>
        <v>4.8176716273198972</v>
      </c>
    </row>
    <row r="161" spans="1:31" x14ac:dyDescent="0.2">
      <c r="A161" s="10" t="str">
        <f t="shared" si="142"/>
        <v>33 Protective service occupations</v>
      </c>
      <c r="B161" s="11">
        <f t="shared" si="142"/>
        <v>5.2779694294321988</v>
      </c>
      <c r="C161" s="11">
        <f t="shared" si="146"/>
        <v>5.5835699108471921</v>
      </c>
      <c r="D161" s="11">
        <f t="shared" si="146"/>
        <v>5.8715471828228099</v>
      </c>
      <c r="E161" s="11">
        <f t="shared" si="146"/>
        <v>4.8075499660796037</v>
      </c>
      <c r="F161" s="11">
        <f t="shared" si="146"/>
        <v>5.1730380815086878</v>
      </c>
      <c r="H161" s="40">
        <f t="shared" si="147"/>
        <v>2.1544140240165932</v>
      </c>
      <c r="I161" s="40">
        <f t="shared" si="148"/>
        <v>-0.84083187484025323</v>
      </c>
      <c r="L161" s="10" t="str">
        <f t="shared" ref="L161:Q161" si="167">L16</f>
        <v>33 Protective service occupations</v>
      </c>
      <c r="M161" s="11">
        <f t="shared" si="167"/>
        <v>4.0132893894774053</v>
      </c>
      <c r="N161" s="11">
        <f t="shared" si="167"/>
        <v>4.1821924582959147</v>
      </c>
      <c r="O161" s="11">
        <f t="shared" si="167"/>
        <v>4.3165662534175731</v>
      </c>
      <c r="P161" s="11">
        <f t="shared" si="167"/>
        <v>3.4457393343176568</v>
      </c>
      <c r="Q161" s="11">
        <f t="shared" si="167"/>
        <v>3.376983005360084</v>
      </c>
      <c r="S161" s="40">
        <f t="shared" si="150"/>
        <v>1.4676464154046664</v>
      </c>
      <c r="T161" s="40">
        <f t="shared" si="151"/>
        <v>-1.6231986701557788</v>
      </c>
      <c r="W161" s="10" t="str">
        <f t="shared" ref="W161:AB161" si="168">W16</f>
        <v>33 Protective service occupations</v>
      </c>
      <c r="X161" s="11">
        <f t="shared" si="168"/>
        <v>1.264680039954803</v>
      </c>
      <c r="Y161" s="11">
        <f t="shared" si="168"/>
        <v>1.4013774525512719</v>
      </c>
      <c r="Z161" s="11">
        <f t="shared" si="168"/>
        <v>1.5549809294052326</v>
      </c>
      <c r="AA161" s="11">
        <f t="shared" si="168"/>
        <v>1.3618106317619338</v>
      </c>
      <c r="AB161" s="11">
        <f t="shared" si="168"/>
        <v>1.7960550761486087</v>
      </c>
      <c r="AD161" s="40">
        <f t="shared" si="153"/>
        <v>4.2194748721465336</v>
      </c>
      <c r="AE161" s="40">
        <f t="shared" si="154"/>
        <v>0.96549346271967984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5.9475695039814083</v>
      </c>
      <c r="C162" s="11">
        <f t="shared" si="146"/>
        <v>5.9785991779905574</v>
      </c>
      <c r="D162" s="11">
        <f t="shared" si="146"/>
        <v>5.7175853305285793</v>
      </c>
      <c r="E162" s="11">
        <f t="shared" si="146"/>
        <v>5.034314128366467</v>
      </c>
      <c r="F162" s="11">
        <f t="shared" si="146"/>
        <v>5.598585618946716</v>
      </c>
      <c r="H162" s="40">
        <f t="shared" si="147"/>
        <v>-0.78561931541970553</v>
      </c>
      <c r="I162" s="40">
        <f t="shared" si="148"/>
        <v>-0.14011889804724786</v>
      </c>
      <c r="L162" s="10" t="str">
        <f t="shared" ref="L162:Q162" si="169">L17</f>
        <v>34 Culture, media and sports occupations</v>
      </c>
      <c r="M162" s="11">
        <f t="shared" si="169"/>
        <v>2.5509351450568607</v>
      </c>
      <c r="N162" s="11">
        <f t="shared" si="169"/>
        <v>2.8892364279346423</v>
      </c>
      <c r="O162" s="11">
        <f t="shared" si="169"/>
        <v>2.3267031520635011</v>
      </c>
      <c r="P162" s="11">
        <f t="shared" si="169"/>
        <v>2.0094889578007571</v>
      </c>
      <c r="Q162" s="11">
        <f t="shared" si="169"/>
        <v>2.1598149142920908</v>
      </c>
      <c r="S162" s="40">
        <f t="shared" si="150"/>
        <v>-1.8233266613797094</v>
      </c>
      <c r="T162" s="40">
        <f t="shared" si="151"/>
        <v>-0.49496949668265122</v>
      </c>
      <c r="W162" s="10" t="str">
        <f t="shared" ref="W162:AB162" si="170">W17</f>
        <v>34 Culture, media and sports occupations</v>
      </c>
      <c r="X162" s="11">
        <f t="shared" si="170"/>
        <v>3.3966343589245382</v>
      </c>
      <c r="Y162" s="11">
        <f t="shared" si="170"/>
        <v>3.0893627500559111</v>
      </c>
      <c r="Z162" s="11">
        <f t="shared" si="170"/>
        <v>3.3908821784650818</v>
      </c>
      <c r="AA162" s="11">
        <f t="shared" si="170"/>
        <v>3.0248251705657103</v>
      </c>
      <c r="AB162" s="11">
        <f t="shared" si="170"/>
        <v>3.438770704654619</v>
      </c>
      <c r="AD162" s="40">
        <f t="shared" si="153"/>
        <v>-3.3892849972960715E-2</v>
      </c>
      <c r="AE162" s="40">
        <f t="shared" si="154"/>
        <v>9.3536631895330125E-2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17.562673776334726</v>
      </c>
      <c r="C163" s="11">
        <f t="shared" si="146"/>
        <v>18.28991599573644</v>
      </c>
      <c r="D163" s="11">
        <f t="shared" si="146"/>
        <v>19.048615497312504</v>
      </c>
      <c r="E163" s="11">
        <f t="shared" si="146"/>
        <v>19.032209512050851</v>
      </c>
      <c r="F163" s="11">
        <f t="shared" si="146"/>
        <v>20.488491896647709</v>
      </c>
      <c r="H163" s="40">
        <f t="shared" si="147"/>
        <v>1.6376362372913178</v>
      </c>
      <c r="I163" s="40">
        <f t="shared" si="148"/>
        <v>0.48697479344870231</v>
      </c>
      <c r="L163" s="10" t="str">
        <f t="shared" ref="L163:Q163" si="171">L18</f>
        <v>35 Business and public service associate professionals</v>
      </c>
      <c r="M163" s="11">
        <f t="shared" si="171"/>
        <v>8.4735990545164874</v>
      </c>
      <c r="N163" s="11">
        <f t="shared" si="171"/>
        <v>8.7440920777215378</v>
      </c>
      <c r="O163" s="11">
        <f t="shared" si="171"/>
        <v>9.0283681565561906</v>
      </c>
      <c r="P163" s="11">
        <f t="shared" si="171"/>
        <v>8.8625716537349746</v>
      </c>
      <c r="Q163" s="11">
        <f t="shared" si="171"/>
        <v>9.0872089719700622</v>
      </c>
      <c r="S163" s="40">
        <f t="shared" si="150"/>
        <v>1.2764033922802343</v>
      </c>
      <c r="T163" s="40">
        <f t="shared" si="151"/>
        <v>4.3317243980078857E-2</v>
      </c>
      <c r="W163" s="10" t="str">
        <f t="shared" ref="W163:AB163" si="172">W18</f>
        <v>35 Business and public service associate professionals</v>
      </c>
      <c r="X163" s="11">
        <f t="shared" si="172"/>
        <v>9.0890747218182479</v>
      </c>
      <c r="Y163" s="11">
        <f t="shared" si="172"/>
        <v>9.5458239180148823</v>
      </c>
      <c r="Z163" s="11">
        <f t="shared" si="172"/>
        <v>10.02024734075631</v>
      </c>
      <c r="AA163" s="11">
        <f t="shared" si="172"/>
        <v>10.169637858315891</v>
      </c>
      <c r="AB163" s="11">
        <f t="shared" si="172"/>
        <v>11.401282924677664</v>
      </c>
      <c r="AD163" s="40">
        <f t="shared" si="153"/>
        <v>1.9698436982354961</v>
      </c>
      <c r="AE163" s="40">
        <f t="shared" si="154"/>
        <v>0.86450280260275125</v>
      </c>
    </row>
    <row r="164" spans="1:31" x14ac:dyDescent="0.2">
      <c r="A164" s="10" t="str">
        <f t="shared" si="142"/>
        <v>41 Administrative occupations</v>
      </c>
      <c r="B164" s="11">
        <f t="shared" si="142"/>
        <v>40.713076117337614</v>
      </c>
      <c r="C164" s="11">
        <f t="shared" si="146"/>
        <v>37.7646317363427</v>
      </c>
      <c r="D164" s="11">
        <f t="shared" si="146"/>
        <v>39.408573848303178</v>
      </c>
      <c r="E164" s="11">
        <f t="shared" si="146"/>
        <v>41.026622158030257</v>
      </c>
      <c r="F164" s="11">
        <f t="shared" si="146"/>
        <v>40.822960896545766</v>
      </c>
      <c r="H164" s="40">
        <f t="shared" si="147"/>
        <v>-0.64920188702330961</v>
      </c>
      <c r="I164" s="40">
        <f t="shared" si="148"/>
        <v>0.23535176646143352</v>
      </c>
      <c r="L164" s="10" t="str">
        <f t="shared" ref="L164:Q164" si="173">L19</f>
        <v>41 Administrative occupations</v>
      </c>
      <c r="M164" s="11">
        <f t="shared" si="173"/>
        <v>12.386562626405174</v>
      </c>
      <c r="N164" s="11">
        <f t="shared" si="173"/>
        <v>11.22348362636462</v>
      </c>
      <c r="O164" s="11">
        <f t="shared" si="173"/>
        <v>13.330323698074942</v>
      </c>
      <c r="P164" s="11">
        <f t="shared" si="173"/>
        <v>14.453103546980813</v>
      </c>
      <c r="Q164" s="11">
        <f t="shared" si="173"/>
        <v>16.338328175437372</v>
      </c>
      <c r="S164" s="40">
        <f t="shared" si="150"/>
        <v>1.479420504991924</v>
      </c>
      <c r="T164" s="40">
        <f t="shared" si="151"/>
        <v>1.3657243099078009</v>
      </c>
      <c r="W164" s="10" t="str">
        <f t="shared" ref="W164:AB164" si="174">W19</f>
        <v>41 Administrative occupations</v>
      </c>
      <c r="X164" s="11">
        <f t="shared" si="174"/>
        <v>28.326513490932445</v>
      </c>
      <c r="Y164" s="11">
        <f t="shared" si="174"/>
        <v>26.541148109978035</v>
      </c>
      <c r="Z164" s="11">
        <f t="shared" si="174"/>
        <v>26.078250150228268</v>
      </c>
      <c r="AA164" s="11">
        <f t="shared" si="174"/>
        <v>26.57351861104943</v>
      </c>
      <c r="AB164" s="11">
        <f t="shared" si="174"/>
        <v>24.484632721108412</v>
      </c>
      <c r="AD164" s="40">
        <f t="shared" si="153"/>
        <v>-1.6403296232428977</v>
      </c>
      <c r="AE164" s="40">
        <f t="shared" si="154"/>
        <v>-0.4194906990917624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9.0468703701556503</v>
      </c>
      <c r="C165" s="11">
        <f t="shared" si="146"/>
        <v>7.8898426115160643</v>
      </c>
      <c r="D165" s="11">
        <f t="shared" si="146"/>
        <v>7.983815379286014</v>
      </c>
      <c r="E165" s="11">
        <f t="shared" si="146"/>
        <v>7.7341259478069126</v>
      </c>
      <c r="F165" s="11">
        <f t="shared" si="146"/>
        <v>6.2990996760761755</v>
      </c>
      <c r="H165" s="40">
        <f t="shared" si="147"/>
        <v>-2.4690569296077602</v>
      </c>
      <c r="I165" s="40">
        <f t="shared" si="148"/>
        <v>-1.5676471344583276</v>
      </c>
      <c r="L165" s="10" t="str">
        <f t="shared" ref="L165:Q165" si="175">L20</f>
        <v>42 Secretarial and related occupations</v>
      </c>
      <c r="M165" s="11">
        <f t="shared" si="175"/>
        <v>0.60523457449112383</v>
      </c>
      <c r="N165" s="11">
        <f t="shared" si="175"/>
        <v>0.47242831647347505</v>
      </c>
      <c r="O165" s="11">
        <f t="shared" si="175"/>
        <v>0.43904278440179828</v>
      </c>
      <c r="P165" s="11">
        <f t="shared" si="175"/>
        <v>0.45863564101203363</v>
      </c>
      <c r="Q165" s="11">
        <f t="shared" si="175"/>
        <v>0.54393837065616457</v>
      </c>
      <c r="S165" s="40">
        <f>IF(O$151-M$151 &lt;&gt; 0,(EXP(LN(O165/M165)/(O$151-M$151))-1)*100,0)</f>
        <v>-6.2186191840366227</v>
      </c>
      <c r="T165" s="40">
        <f t="shared" si="151"/>
        <v>1.4385089348665225</v>
      </c>
      <c r="W165" s="10" t="str">
        <f t="shared" ref="W165:AB165" si="176">W20</f>
        <v>42 Secretarial and related occupations</v>
      </c>
      <c r="X165" s="11">
        <f t="shared" si="176"/>
        <v>8.4416357956645225</v>
      </c>
      <c r="Y165" s="11">
        <f t="shared" si="176"/>
        <v>7.4174142950425885</v>
      </c>
      <c r="Z165" s="11">
        <f t="shared" si="176"/>
        <v>7.5447725948842148</v>
      </c>
      <c r="AA165" s="11">
        <f t="shared" si="176"/>
        <v>7.2754903067948788</v>
      </c>
      <c r="AB165" s="11">
        <f t="shared" si="176"/>
        <v>5.7551613054200113</v>
      </c>
      <c r="AD165" s="40">
        <f t="shared" si="153"/>
        <v>-2.2213788519599986</v>
      </c>
      <c r="AE165" s="40">
        <f t="shared" si="154"/>
        <v>-1.7888590493152168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5.1880968581767481</v>
      </c>
      <c r="C166" s="11">
        <f t="shared" si="146"/>
        <v>4.211445874141047</v>
      </c>
      <c r="D166" s="11">
        <f t="shared" si="146"/>
        <v>4.2873069584363215</v>
      </c>
      <c r="E166" s="11">
        <f t="shared" si="146"/>
        <v>4.2648964270643193</v>
      </c>
      <c r="F166" s="11">
        <f t="shared" si="146"/>
        <v>4.6717893680987093</v>
      </c>
      <c r="H166" s="40">
        <f t="shared" si="147"/>
        <v>-3.7423398242864003</v>
      </c>
      <c r="I166" s="40">
        <f t="shared" si="148"/>
        <v>0.57419805638718735</v>
      </c>
      <c r="L166" s="10" t="str">
        <f t="shared" ref="L166:Q166" si="177">L21</f>
        <v>51 Skilled agricultural and related trades</v>
      </c>
      <c r="M166" s="11">
        <f t="shared" si="177"/>
        <v>4.8658427224969012</v>
      </c>
      <c r="N166" s="11">
        <f t="shared" si="177"/>
        <v>3.7169452697057008</v>
      </c>
      <c r="O166" s="11">
        <f t="shared" si="177"/>
        <v>3.3225256677397477</v>
      </c>
      <c r="P166" s="11">
        <f t="shared" si="177"/>
        <v>3.2771884052927058</v>
      </c>
      <c r="Q166" s="11">
        <f t="shared" si="177"/>
        <v>3.5095042878729847</v>
      </c>
      <c r="S166" s="40">
        <f t="shared" si="150"/>
        <v>-7.3464517859338052</v>
      </c>
      <c r="T166" s="40">
        <f t="shared" si="151"/>
        <v>0.36566400533326604</v>
      </c>
      <c r="W166" s="10" t="str">
        <f t="shared" ref="W166:AB166" si="178">W21</f>
        <v>51 Skilled agricultural and related trades</v>
      </c>
      <c r="X166" s="11">
        <f t="shared" si="178"/>
        <v>0.32225413567983985</v>
      </c>
      <c r="Y166" s="11">
        <f t="shared" si="178"/>
        <v>0.49450060443534954</v>
      </c>
      <c r="Z166" s="11">
        <f t="shared" si="178"/>
        <v>0.96478129069657914</v>
      </c>
      <c r="AA166" s="11">
        <f t="shared" si="178"/>
        <v>0.9877080217716131</v>
      </c>
      <c r="AB166" s="11">
        <f t="shared" si="178"/>
        <v>1.1622850802257261</v>
      </c>
      <c r="AD166" s="40">
        <f t="shared" si="153"/>
        <v>24.521996332123951</v>
      </c>
      <c r="AE166" s="40">
        <f t="shared" si="154"/>
        <v>1.2493520647092415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15.563646965578616</v>
      </c>
      <c r="C167" s="11">
        <f t="shared" si="146"/>
        <v>15.074510265343612</v>
      </c>
      <c r="D167" s="11">
        <f t="shared" si="146"/>
        <v>12.695264567066117</v>
      </c>
      <c r="E167" s="11">
        <f t="shared" si="146"/>
        <v>12.298285025646875</v>
      </c>
      <c r="F167" s="11">
        <f t="shared" si="146"/>
        <v>11.234246252557286</v>
      </c>
      <c r="H167" s="40">
        <f t="shared" si="147"/>
        <v>-3.9922975017768203</v>
      </c>
      <c r="I167" s="40">
        <f t="shared" si="148"/>
        <v>-0.81176882351029489</v>
      </c>
      <c r="L167" s="10" t="str">
        <f t="shared" ref="L167:Q167" si="179">L22</f>
        <v>52 Skilled metal, electrical and electronic trades</v>
      </c>
      <c r="M167" s="11">
        <f t="shared" si="179"/>
        <v>15.40831746043683</v>
      </c>
      <c r="N167" s="11">
        <f t="shared" si="179"/>
        <v>14.837295282201916</v>
      </c>
      <c r="O167" s="11">
        <f t="shared" si="179"/>
        <v>12.507523630333077</v>
      </c>
      <c r="P167" s="11">
        <f t="shared" si="179"/>
        <v>11.933998158274184</v>
      </c>
      <c r="Q167" s="11">
        <f t="shared" si="179"/>
        <v>10.75336960907946</v>
      </c>
      <c r="S167" s="40">
        <f t="shared" si="150"/>
        <v>-4.0857306351769429</v>
      </c>
      <c r="T167" s="40">
        <f t="shared" si="151"/>
        <v>-1.0023506175581676</v>
      </c>
      <c r="W167" s="10" t="str">
        <f t="shared" ref="W167:AB167" si="180">W22</f>
        <v>52 Skilled metal, electrical and electronic trades</v>
      </c>
      <c r="X167" s="11">
        <f t="shared" si="180"/>
        <v>0.15532950514178961</v>
      </c>
      <c r="Y167" s="11">
        <f t="shared" si="180"/>
        <v>0.23721498314169623</v>
      </c>
      <c r="Z167" s="11">
        <f t="shared" si="180"/>
        <v>0.18774093673305034</v>
      </c>
      <c r="AA167" s="11">
        <f t="shared" si="180"/>
        <v>0.36428686737268207</v>
      </c>
      <c r="AB167" s="11">
        <f t="shared" si="180"/>
        <v>0.48087664347783243</v>
      </c>
      <c r="AD167" s="40">
        <f t="shared" si="153"/>
        <v>3.8630338808051334</v>
      </c>
      <c r="AE167" s="40">
        <f t="shared" si="154"/>
        <v>6.4710769299972659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12.683580501653594</v>
      </c>
      <c r="C168" s="11">
        <f t="shared" si="146"/>
        <v>13.738686608649775</v>
      </c>
      <c r="D168" s="11">
        <f t="shared" si="146"/>
        <v>11.111095547213397</v>
      </c>
      <c r="E168" s="11">
        <f t="shared" si="146"/>
        <v>10.473567594294158</v>
      </c>
      <c r="F168" s="11">
        <f t="shared" si="146"/>
        <v>9.254839522862504</v>
      </c>
      <c r="H168" s="40">
        <f t="shared" si="147"/>
        <v>-2.61254817837967</v>
      </c>
      <c r="I168" s="40">
        <f t="shared" si="148"/>
        <v>-1.211255201671968</v>
      </c>
      <c r="L168" s="10" t="str">
        <f t="shared" ref="L168:Q168" si="181">L23</f>
        <v>53 Skilled construction and building trades</v>
      </c>
      <c r="M168" s="11">
        <f t="shared" si="181"/>
        <v>12.211441785023295</v>
      </c>
      <c r="N168" s="11">
        <f t="shared" si="181"/>
        <v>13.476369797510394</v>
      </c>
      <c r="O168" s="11">
        <f t="shared" si="181"/>
        <v>10.7789379776627</v>
      </c>
      <c r="P168" s="11">
        <f t="shared" si="181"/>
        <v>10.259951861603897</v>
      </c>
      <c r="Q168" s="11">
        <f t="shared" si="181"/>
        <v>9.0215178801432057</v>
      </c>
      <c r="S168" s="40">
        <f t="shared" si="150"/>
        <v>-2.4647040875559245</v>
      </c>
      <c r="T168" s="40">
        <f t="shared" si="151"/>
        <v>-1.1795312950758086</v>
      </c>
      <c r="W168" s="10" t="str">
        <f t="shared" ref="W168:AB168" si="182">W23</f>
        <v>53 Skilled construction and building trades</v>
      </c>
      <c r="X168" s="11">
        <f t="shared" si="182"/>
        <v>0.47213871663029661</v>
      </c>
      <c r="Y168" s="11">
        <f t="shared" si="182"/>
        <v>0.262316811139369</v>
      </c>
      <c r="Z168" s="11">
        <f t="shared" si="182"/>
        <v>0.33215756955068326</v>
      </c>
      <c r="AA168" s="11">
        <f t="shared" si="182"/>
        <v>0.21361573269027107</v>
      </c>
      <c r="AB168" s="11">
        <f t="shared" si="182"/>
        <v>0.23332164271929465</v>
      </c>
      <c r="AD168" s="40">
        <f t="shared" si="153"/>
        <v>-6.7916311717672428</v>
      </c>
      <c r="AE168" s="40">
        <f t="shared" si="154"/>
        <v>-2.3271054935561808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8.7145282600607903</v>
      </c>
      <c r="C169" s="11">
        <f t="shared" si="146"/>
        <v>8.245948417275665</v>
      </c>
      <c r="D169" s="11">
        <f t="shared" si="146"/>
        <v>7.7568035658323202</v>
      </c>
      <c r="E169" s="11">
        <f t="shared" si="146"/>
        <v>8.1595184631159654</v>
      </c>
      <c r="F169" s="11">
        <f t="shared" si="146"/>
        <v>8.4190085438185172</v>
      </c>
      <c r="H169" s="40">
        <f t="shared" si="147"/>
        <v>-2.301525582165731</v>
      </c>
      <c r="I169" s="40">
        <f t="shared" si="148"/>
        <v>0.54763897969087871</v>
      </c>
      <c r="L169" s="10" t="str">
        <f t="shared" ref="L169:Q169" si="183">L24</f>
        <v>54 Textiles, printing and other skilled trades</v>
      </c>
      <c r="M169" s="11">
        <f t="shared" si="183"/>
        <v>4.8884954552480089</v>
      </c>
      <c r="N169" s="11">
        <f t="shared" si="183"/>
        <v>4.727716146993882</v>
      </c>
      <c r="O169" s="11">
        <f t="shared" si="183"/>
        <v>3.8987449324833943</v>
      </c>
      <c r="P169" s="11">
        <f t="shared" si="183"/>
        <v>4.1405215748135431</v>
      </c>
      <c r="Q169" s="11">
        <f t="shared" si="183"/>
        <v>4.2984618278051112</v>
      </c>
      <c r="S169" s="40">
        <f t="shared" si="150"/>
        <v>-4.4237643428558737</v>
      </c>
      <c r="T169" s="40">
        <f t="shared" si="151"/>
        <v>0.65280524595332512</v>
      </c>
      <c r="W169" s="10" t="str">
        <f t="shared" ref="W169:AB169" si="184">W24</f>
        <v>54 Textiles, printing and other skilled trades</v>
      </c>
      <c r="X169" s="11">
        <f t="shared" si="184"/>
        <v>3.8260328048127858</v>
      </c>
      <c r="Y169" s="11">
        <f t="shared" si="184"/>
        <v>3.5182322702817932</v>
      </c>
      <c r="Z169" s="11">
        <f t="shared" si="184"/>
        <v>3.8580586333489255</v>
      </c>
      <c r="AA169" s="11">
        <f t="shared" si="184"/>
        <v>4.0189968883024347</v>
      </c>
      <c r="AB169" s="11">
        <f t="shared" si="184"/>
        <v>4.1205467160134077</v>
      </c>
      <c r="AD169" s="40">
        <f t="shared" si="153"/>
        <v>0.16685238530904645</v>
      </c>
      <c r="AE169" s="40">
        <f t="shared" si="154"/>
        <v>0.43977579051965865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31.251748967833304</v>
      </c>
      <c r="C170" s="11">
        <f t="shared" si="146"/>
        <v>30.223749536085876</v>
      </c>
      <c r="D170" s="11">
        <f t="shared" si="146"/>
        <v>31.407230621594678</v>
      </c>
      <c r="E170" s="11">
        <f t="shared" si="146"/>
        <v>32.312037447322602</v>
      </c>
      <c r="F170" s="11">
        <f t="shared" si="146"/>
        <v>33.793059363762886</v>
      </c>
      <c r="H170" s="40">
        <f t="shared" si="147"/>
        <v>9.9305262880711176E-2</v>
      </c>
      <c r="I170" s="40">
        <f t="shared" si="148"/>
        <v>0.48930853112965078</v>
      </c>
      <c r="L170" s="10" t="str">
        <f t="shared" ref="L170:Q170" si="185">L25</f>
        <v>61 Caring personal service occupations</v>
      </c>
      <c r="M170" s="11">
        <f t="shared" si="185"/>
        <v>3.9569169963684701</v>
      </c>
      <c r="N170" s="11">
        <f t="shared" si="185"/>
        <v>4.0967087437452063</v>
      </c>
      <c r="O170" s="11">
        <f t="shared" si="185"/>
        <v>4.0284763058533155</v>
      </c>
      <c r="P170" s="11">
        <f t="shared" si="185"/>
        <v>4.7660965636120567</v>
      </c>
      <c r="Q170" s="11">
        <f t="shared" si="185"/>
        <v>5.4531622130844628</v>
      </c>
      <c r="S170" s="40">
        <f t="shared" si="150"/>
        <v>0.35910385459674288</v>
      </c>
      <c r="T170" s="40">
        <f t="shared" si="151"/>
        <v>2.0392301935852286</v>
      </c>
      <c r="W170" s="10" t="str">
        <f t="shared" ref="W170:AB170" si="186">W25</f>
        <v>61 Caring personal service occupations</v>
      </c>
      <c r="X170" s="11">
        <f t="shared" si="186"/>
        <v>27.29483197146482</v>
      </c>
      <c r="Y170" s="11">
        <f t="shared" si="186"/>
        <v>26.127040792340669</v>
      </c>
      <c r="Z170" s="11">
        <f t="shared" si="186"/>
        <v>27.378754315741357</v>
      </c>
      <c r="AA170" s="11">
        <f t="shared" si="186"/>
        <v>27.545940883710561</v>
      </c>
      <c r="AB170" s="11">
        <f t="shared" si="186"/>
        <v>28.339897150678386</v>
      </c>
      <c r="AD170" s="40">
        <f t="shared" si="153"/>
        <v>6.1417722792711515E-2</v>
      </c>
      <c r="AE170" s="40">
        <f t="shared" si="154"/>
        <v>0.23028663626774026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10.072845267511463</v>
      </c>
      <c r="C171" s="11">
        <f t="shared" si="146"/>
        <v>10.527061024163389</v>
      </c>
      <c r="D171" s="11">
        <f t="shared" si="146"/>
        <v>9.7804432098240728</v>
      </c>
      <c r="E171" s="11">
        <f t="shared" si="146"/>
        <v>9.0200526439545978</v>
      </c>
      <c r="F171" s="11">
        <f t="shared" si="146"/>
        <v>9.2800647680905524</v>
      </c>
      <c r="H171" s="40">
        <f t="shared" si="147"/>
        <v>-0.58743610175648886</v>
      </c>
      <c r="I171" s="40">
        <f t="shared" si="148"/>
        <v>-0.3494963341756252</v>
      </c>
      <c r="L171" s="10" t="str">
        <f t="shared" ref="L171:Q171" si="187">L26</f>
        <v>62 Leisure, travel and related personal service occupations</v>
      </c>
      <c r="M171" s="11">
        <f t="shared" si="187"/>
        <v>2.9463099809599944</v>
      </c>
      <c r="N171" s="11">
        <f t="shared" si="187"/>
        <v>3.0869801843717184</v>
      </c>
      <c r="O171" s="11">
        <f t="shared" si="187"/>
        <v>3.0534050967781985</v>
      </c>
      <c r="P171" s="11">
        <f t="shared" si="187"/>
        <v>2.8450593151186796</v>
      </c>
      <c r="Q171" s="11">
        <f t="shared" si="187"/>
        <v>3.0573044924274608</v>
      </c>
      <c r="S171" s="40">
        <f t="shared" si="150"/>
        <v>0.71663280225262582</v>
      </c>
      <c r="T171" s="40">
        <f t="shared" si="151"/>
        <v>8.5086944772827522E-3</v>
      </c>
      <c r="W171" s="10" t="str">
        <f t="shared" ref="W171:AB171" si="188">W26</f>
        <v>62 Leisure, travel and related personal service occupations</v>
      </c>
      <c r="X171" s="11">
        <f t="shared" si="188"/>
        <v>7.1265352865514755</v>
      </c>
      <c r="Y171" s="11">
        <f t="shared" si="188"/>
        <v>7.4400808397916718</v>
      </c>
      <c r="Z171" s="11">
        <f t="shared" si="188"/>
        <v>6.7270381130458592</v>
      </c>
      <c r="AA171" s="11">
        <f t="shared" si="188"/>
        <v>6.1749933288359209</v>
      </c>
      <c r="AB171" s="11">
        <f t="shared" si="188"/>
        <v>6.22276027566308</v>
      </c>
      <c r="AD171" s="40">
        <f t="shared" si="153"/>
        <v>-1.1471739407001968</v>
      </c>
      <c r="AE171" s="40">
        <f t="shared" si="154"/>
        <v>-0.51812880592576604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0.49177886451382863</v>
      </c>
      <c r="C172" s="11">
        <f t="shared" si="146"/>
        <v>0.44965704935723189</v>
      </c>
      <c r="D172" s="11">
        <f t="shared" si="146"/>
        <v>0.5476919707729756</v>
      </c>
      <c r="E172" s="11">
        <f t="shared" si="146"/>
        <v>0.4087140667131518</v>
      </c>
      <c r="F172" s="11">
        <f t="shared" si="146"/>
        <v>0.44513912953969614</v>
      </c>
      <c r="H172" s="40">
        <f t="shared" si="147"/>
        <v>2.177036600756499</v>
      </c>
      <c r="I172" s="40">
        <f t="shared" si="148"/>
        <v>-1.3726661465461532</v>
      </c>
      <c r="L172" s="10" t="str">
        <f t="shared" ref="L172:Q172" si="189">L27</f>
        <v>63 Community and civil enforcement occupations</v>
      </c>
      <c r="M172" s="11">
        <f t="shared" si="189"/>
        <v>0.36419596982476149</v>
      </c>
      <c r="N172" s="11">
        <f t="shared" si="189"/>
        <v>0.29603758296721155</v>
      </c>
      <c r="O172" s="11">
        <f t="shared" si="189"/>
        <v>0.42243644187042156</v>
      </c>
      <c r="P172" s="11">
        <f t="shared" si="189"/>
        <v>0.23929869840410398</v>
      </c>
      <c r="Q172" s="11">
        <f t="shared" si="189"/>
        <v>0.27411848021032575</v>
      </c>
      <c r="S172" s="40">
        <f t="shared" si="150"/>
        <v>3.0113901519559061</v>
      </c>
      <c r="T172" s="40">
        <f t="shared" si="151"/>
        <v>-2.8420231854902722</v>
      </c>
      <c r="W172" s="10" t="str">
        <f t="shared" ref="W172:AB172" si="190">W27</f>
        <v>63 Community and civil enforcement occupations</v>
      </c>
      <c r="X172" s="11">
        <f t="shared" si="190"/>
        <v>0.12758289468906722</v>
      </c>
      <c r="Y172" s="11">
        <f t="shared" si="190"/>
        <v>0.15361946639002033</v>
      </c>
      <c r="Z172" s="11">
        <f t="shared" si="190"/>
        <v>0.12525552890255479</v>
      </c>
      <c r="AA172" s="11">
        <f t="shared" si="190"/>
        <v>0.16941536830904808</v>
      </c>
      <c r="AB172" s="11">
        <f t="shared" si="190"/>
        <v>0.17102064932937022</v>
      </c>
      <c r="AD172" s="40">
        <f t="shared" si="153"/>
        <v>-0.3675314604576041</v>
      </c>
      <c r="AE172" s="40">
        <f t="shared" si="154"/>
        <v>2.0978922411845957</v>
      </c>
    </row>
    <row r="173" spans="1:31" x14ac:dyDescent="0.2">
      <c r="A173" s="10" t="str">
        <f t="shared" si="142"/>
        <v>71 Sales occupations</v>
      </c>
      <c r="B173" s="11">
        <f t="shared" si="142"/>
        <v>38.192028666192719</v>
      </c>
      <c r="C173" s="11">
        <f t="shared" si="146"/>
        <v>35.580385663727775</v>
      </c>
      <c r="D173" s="11">
        <f t="shared" si="146"/>
        <v>35.425663094678747</v>
      </c>
      <c r="E173" s="11">
        <f t="shared" si="146"/>
        <v>35.668425838181179</v>
      </c>
      <c r="F173" s="11">
        <f t="shared" si="146"/>
        <v>35.974621868051543</v>
      </c>
      <c r="H173" s="40">
        <f t="shared" si="147"/>
        <v>-1.4925556295941056</v>
      </c>
      <c r="I173" s="40">
        <f t="shared" si="148"/>
        <v>0.10256748505950153</v>
      </c>
      <c r="L173" s="10" t="str">
        <f t="shared" ref="L173:Q173" si="191">L28</f>
        <v>71 Sales occupations</v>
      </c>
      <c r="M173" s="11">
        <f t="shared" si="191"/>
        <v>11.79565315702256</v>
      </c>
      <c r="N173" s="11">
        <f t="shared" si="191"/>
        <v>11.785015168209087</v>
      </c>
      <c r="O173" s="11">
        <f t="shared" si="191"/>
        <v>11.412294030596005</v>
      </c>
      <c r="P173" s="11">
        <f t="shared" si="191"/>
        <v>11.413657003421317</v>
      </c>
      <c r="Q173" s="11">
        <f t="shared" si="191"/>
        <v>11.805817105136443</v>
      </c>
      <c r="S173" s="40">
        <f t="shared" si="150"/>
        <v>-0.65861931302942933</v>
      </c>
      <c r="T173" s="40">
        <f t="shared" si="151"/>
        <v>0.22626350343319945</v>
      </c>
      <c r="W173" s="10" t="str">
        <f t="shared" ref="W173:AB173" si="192">W28</f>
        <v>71 Sales occupations</v>
      </c>
      <c r="X173" s="11">
        <f t="shared" si="192"/>
        <v>26.396375509170216</v>
      </c>
      <c r="Y173" s="11">
        <f t="shared" si="192"/>
        <v>23.795370495518753</v>
      </c>
      <c r="Z173" s="11">
        <f t="shared" si="192"/>
        <v>24.013369064082795</v>
      </c>
      <c r="AA173" s="11">
        <f t="shared" si="192"/>
        <v>24.254768834759837</v>
      </c>
      <c r="AB173" s="11">
        <f t="shared" si="192"/>
        <v>24.168804762915055</v>
      </c>
      <c r="AD173" s="40">
        <f t="shared" si="153"/>
        <v>-1.8745278289573841</v>
      </c>
      <c r="AE173" s="40">
        <f t="shared" si="154"/>
        <v>4.3022736352993363E-2</v>
      </c>
    </row>
    <row r="174" spans="1:31" x14ac:dyDescent="0.2">
      <c r="A174" s="10" t="str">
        <f t="shared" si="142"/>
        <v>72 Customer service occupations</v>
      </c>
      <c r="B174" s="11">
        <f t="shared" si="142"/>
        <v>7.3731726110686111</v>
      </c>
      <c r="C174" s="11">
        <f t="shared" si="146"/>
        <v>7.7706311591433126</v>
      </c>
      <c r="D174" s="11">
        <f t="shared" si="146"/>
        <v>7.9580584235070431</v>
      </c>
      <c r="E174" s="11">
        <f t="shared" si="146"/>
        <v>8.928467998187692</v>
      </c>
      <c r="F174" s="11">
        <f t="shared" si="146"/>
        <v>10.274667021066685</v>
      </c>
      <c r="H174" s="40">
        <f t="shared" si="147"/>
        <v>1.5384534728974941</v>
      </c>
      <c r="I174" s="40">
        <f t="shared" si="148"/>
        <v>1.7178976809164803</v>
      </c>
      <c r="L174" s="10" t="str">
        <f t="shared" ref="L174:Q174" si="193">L29</f>
        <v>72 Customer service occupations</v>
      </c>
      <c r="M174" s="11">
        <f t="shared" si="193"/>
        <v>2.933454062293201</v>
      </c>
      <c r="N174" s="11">
        <f t="shared" si="193"/>
        <v>2.8083883382333372</v>
      </c>
      <c r="O174" s="11">
        <f t="shared" si="193"/>
        <v>3.3109369693936563</v>
      </c>
      <c r="P174" s="11">
        <f t="shared" si="193"/>
        <v>4.1019635204103695</v>
      </c>
      <c r="Q174" s="11">
        <f t="shared" si="193"/>
        <v>4.9615924148201342</v>
      </c>
      <c r="S174" s="40">
        <f t="shared" si="150"/>
        <v>2.4505570959857392</v>
      </c>
      <c r="T174" s="40">
        <f t="shared" si="151"/>
        <v>2.7333250837288992</v>
      </c>
      <c r="W174" s="10" t="str">
        <f t="shared" ref="W174:AB174" si="194">W29</f>
        <v>72 Customer service occupations</v>
      </c>
      <c r="X174" s="11">
        <f t="shared" si="194"/>
        <v>4.4397185487754065</v>
      </c>
      <c r="Y174" s="11">
        <f t="shared" si="194"/>
        <v>4.96224282090997</v>
      </c>
      <c r="Z174" s="11">
        <f t="shared" si="194"/>
        <v>4.647121454113381</v>
      </c>
      <c r="AA174" s="11">
        <f t="shared" si="194"/>
        <v>4.8265044777773145</v>
      </c>
      <c r="AB174" s="11">
        <f t="shared" si="194"/>
        <v>5.3130746062465581</v>
      </c>
      <c r="AD174" s="40">
        <f t="shared" si="153"/>
        <v>0.91732186788968662</v>
      </c>
      <c r="AE174" s="40">
        <f>IF(AB$151-Z$151 &lt;&gt; 0,(EXP(LN(AB174/Z174)/(AB$151-Z$151))-1)*100,0)</f>
        <v>0.89681553336506958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12.650863139275931</v>
      </c>
      <c r="C175" s="11">
        <f t="shared" si="146"/>
        <v>11.318429105248711</v>
      </c>
      <c r="D175" s="11">
        <f t="shared" si="146"/>
        <v>9.9652693151618816</v>
      </c>
      <c r="E175" s="11">
        <f t="shared" si="146"/>
        <v>10.353404550684209</v>
      </c>
      <c r="F175" s="11">
        <f t="shared" si="146"/>
        <v>9.5673759778882399</v>
      </c>
      <c r="H175" s="40">
        <f t="shared" si="147"/>
        <v>-4.6603009828605435</v>
      </c>
      <c r="I175" s="40">
        <f t="shared" si="148"/>
        <v>-0.27127806775202323</v>
      </c>
      <c r="L175" s="10" t="str">
        <f t="shared" ref="L175:Q175" si="195">L30</f>
        <v>81 Process, plant and machine operatives</v>
      </c>
      <c r="M175" s="11">
        <f t="shared" si="195"/>
        <v>10.35190851323973</v>
      </c>
      <c r="N175" s="11">
        <f t="shared" si="195"/>
        <v>9.1160236719663725</v>
      </c>
      <c r="O175" s="11">
        <f t="shared" si="195"/>
        <v>8.1001991928617088</v>
      </c>
      <c r="P175" s="11">
        <f t="shared" si="195"/>
        <v>8.2338579420799611</v>
      </c>
      <c r="Q175" s="11">
        <f t="shared" si="195"/>
        <v>7.5772291097441444</v>
      </c>
      <c r="S175" s="40">
        <f t="shared" si="150"/>
        <v>-4.7872618845407722</v>
      </c>
      <c r="T175" s="40">
        <f t="shared" si="151"/>
        <v>-0.44395209339913588</v>
      </c>
      <c r="W175" s="10" t="str">
        <f t="shared" ref="W175:AB175" si="196">W30</f>
        <v>81 Process, plant and machine operatives</v>
      </c>
      <c r="X175" s="11">
        <f t="shared" si="196"/>
        <v>2.2989546260362088</v>
      </c>
      <c r="Y175" s="11">
        <f t="shared" si="196"/>
        <v>2.2024054332823448</v>
      </c>
      <c r="Z175" s="11">
        <f t="shared" si="196"/>
        <v>1.865070122300174</v>
      </c>
      <c r="AA175" s="11">
        <f t="shared" si="196"/>
        <v>2.1195466086042236</v>
      </c>
      <c r="AB175" s="11">
        <f t="shared" si="196"/>
        <v>1.9901468681440904</v>
      </c>
      <c r="AD175" s="40">
        <f t="shared" si="153"/>
        <v>-4.096832125632921</v>
      </c>
      <c r="AE175" s="40">
        <f t="shared" si="154"/>
        <v>0.43366955404544605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12.482651925944264</v>
      </c>
      <c r="C176" s="11">
        <f t="shared" si="146"/>
        <v>14.950081885138953</v>
      </c>
      <c r="D176" s="11">
        <f t="shared" si="146"/>
        <v>13.213837955799484</v>
      </c>
      <c r="E176" s="11">
        <f t="shared" si="146"/>
        <v>13.03329971941767</v>
      </c>
      <c r="F176" s="11">
        <f t="shared" si="146"/>
        <v>12.518189728884494</v>
      </c>
      <c r="H176" s="40">
        <f t="shared" si="147"/>
        <v>1.1450010457687343</v>
      </c>
      <c r="I176" s="40">
        <f t="shared" si="148"/>
        <v>-0.35989645192087139</v>
      </c>
      <c r="L176" s="10" t="str">
        <f t="shared" ref="L176:Q176" si="197">L31</f>
        <v>82 Transport and mobile machine drivers and operatives</v>
      </c>
      <c r="M176" s="11">
        <f t="shared" si="197"/>
        <v>11.994206918028153</v>
      </c>
      <c r="N176" s="11">
        <f t="shared" si="197"/>
        <v>14.454311347075585</v>
      </c>
      <c r="O176" s="11">
        <f t="shared" si="197"/>
        <v>12.817422544531935</v>
      </c>
      <c r="P176" s="11">
        <f t="shared" si="197"/>
        <v>12.524197928766956</v>
      </c>
      <c r="Q176" s="11">
        <f t="shared" si="197"/>
        <v>11.937328519098822</v>
      </c>
      <c r="S176" s="40">
        <f t="shared" si="150"/>
        <v>1.3364842727728643</v>
      </c>
      <c r="T176" s="40">
        <f t="shared" si="151"/>
        <v>-0.47311089389144856</v>
      </c>
      <c r="W176" s="10" t="str">
        <f t="shared" ref="W176:AB176" si="198">W31</f>
        <v>82 Transport and mobile machine drivers and operatives</v>
      </c>
      <c r="X176" s="11">
        <f t="shared" si="198"/>
        <v>0.48844500791609524</v>
      </c>
      <c r="Y176" s="11">
        <f t="shared" si="198"/>
        <v>0.49577053806336452</v>
      </c>
      <c r="Z176" s="11">
        <f t="shared" si="198"/>
        <v>0.3964154112675381</v>
      </c>
      <c r="AA176" s="11">
        <f t="shared" si="198"/>
        <v>0.50910179065070926</v>
      </c>
      <c r="AB176" s="11">
        <f t="shared" si="198"/>
        <v>0.58086120978565681</v>
      </c>
      <c r="AD176" s="40">
        <f t="shared" si="153"/>
        <v>-4.0893198187967332</v>
      </c>
      <c r="AE176" s="40">
        <f t="shared" si="154"/>
        <v>2.579707492452421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6.5728027301422669</v>
      </c>
      <c r="C177" s="11">
        <f t="shared" si="146"/>
        <v>5.8659466094225037</v>
      </c>
      <c r="D177" s="11">
        <f t="shared" si="146"/>
        <v>5.0263351470846311</v>
      </c>
      <c r="E177" s="11">
        <f t="shared" si="146"/>
        <v>9.1611126969636292</v>
      </c>
      <c r="F177" s="11">
        <f t="shared" si="146"/>
        <v>10.737020474933775</v>
      </c>
      <c r="H177" s="40">
        <f t="shared" si="147"/>
        <v>-5.2236085826192884</v>
      </c>
      <c r="I177" s="40">
        <f t="shared" si="148"/>
        <v>5.1902504674331551</v>
      </c>
      <c r="L177" s="10" t="str">
        <f t="shared" ref="L177:Q178" si="199">L32</f>
        <v>91 Elementary trades and related occupations</v>
      </c>
      <c r="M177" s="11">
        <f t="shared" si="199"/>
        <v>5.1963239269381827</v>
      </c>
      <c r="N177" s="11">
        <f t="shared" si="199"/>
        <v>4.70894613368585</v>
      </c>
      <c r="O177" s="11">
        <f t="shared" si="199"/>
        <v>4.1594590888769831</v>
      </c>
      <c r="P177" s="11">
        <f t="shared" si="199"/>
        <v>5.7365404841696153</v>
      </c>
      <c r="Q177" s="11">
        <f t="shared" si="199"/>
        <v>6.3997748472235347</v>
      </c>
      <c r="S177" s="40">
        <f t="shared" si="150"/>
        <v>-4.3537101694724694</v>
      </c>
      <c r="T177" s="40">
        <f t="shared" si="151"/>
        <v>2.9141731716947561</v>
      </c>
      <c r="W177" s="10" t="str">
        <f t="shared" ref="W177:AB178" si="200">W32</f>
        <v>91 Elementary trades and related occupations</v>
      </c>
      <c r="X177" s="11">
        <f t="shared" si="200"/>
        <v>1.3764788032040884</v>
      </c>
      <c r="Y177" s="11">
        <f t="shared" si="200"/>
        <v>1.1570004757366521</v>
      </c>
      <c r="Z177" s="11">
        <f t="shared" si="200"/>
        <v>0.86687605820764468</v>
      </c>
      <c r="AA177" s="11">
        <f t="shared" si="200"/>
        <v>3.4245722127940157</v>
      </c>
      <c r="AB177" s="11">
        <f t="shared" si="200"/>
        <v>4.3372456277102369</v>
      </c>
      <c r="AD177" s="40">
        <f t="shared" si="153"/>
        <v>-8.8330352115906443</v>
      </c>
      <c r="AE177" s="40">
        <f t="shared" si="154"/>
        <v>11.331262486059423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46.590352526864827</v>
      </c>
      <c r="C178" s="11">
        <f t="shared" si="146"/>
        <v>47.186787523679698</v>
      </c>
      <c r="D178" s="11">
        <f t="shared" si="146"/>
        <v>44.177830866667556</v>
      </c>
      <c r="E178" s="11">
        <f t="shared" si="146"/>
        <v>40.092991344141538</v>
      </c>
      <c r="F178" s="11">
        <f t="shared" si="146"/>
        <v>40.06346461476538</v>
      </c>
      <c r="H178" s="40">
        <f>IF(D$151-B$151 &lt;&gt; 0,(EXP(LN(D178/B178)/(D$151-B$151))-1)*100,0)</f>
        <v>-1.0577736721806286</v>
      </c>
      <c r="I178" s="40">
        <f t="shared" ref="I178" si="201">IF(F$151-D$151 &lt;&gt; 0,(EXP(LN(F178/D178)/(F$151-D$151))-1)*100,0)</f>
        <v>-0.64960281223297445</v>
      </c>
      <c r="L178" s="10" t="str">
        <f t="shared" si="199"/>
        <v>92 Elementary administration and service occupations</v>
      </c>
      <c r="M178" s="11">
        <f t="shared" si="199"/>
        <v>21.699188529471922</v>
      </c>
      <c r="N178" s="11">
        <f t="shared" si="199"/>
        <v>23.74782868341153</v>
      </c>
      <c r="O178" s="11">
        <f t="shared" si="199"/>
        <v>21.950437485088695</v>
      </c>
      <c r="P178" s="11">
        <f t="shared" si="199"/>
        <v>21.301531714068819</v>
      </c>
      <c r="Q178" s="11">
        <f t="shared" si="199"/>
        <v>20.342898385634285</v>
      </c>
      <c r="S178" s="40">
        <f t="shared" ref="S178" si="202">IF(O$151-M$151 &lt;&gt; 0,(EXP(LN(O178/M178)/(O$151-M$151))-1)*100,0)</f>
        <v>0.23050937357596002</v>
      </c>
      <c r="T178" s="40">
        <f t="shared" ref="T178" si="203">IF(Q$151-O$151 &lt;&gt; 0,(EXP(LN(Q178/O178)/(Q$151-O$151))-1)*100,0)</f>
        <v>-0.50575136924109199</v>
      </c>
      <c r="W178" s="10" t="str">
        <f t="shared" si="200"/>
        <v>92 Elementary administration and service occupations</v>
      </c>
      <c r="X178" s="11">
        <f t="shared" si="200"/>
        <v>24.891163997392912</v>
      </c>
      <c r="Y178" s="11">
        <f t="shared" si="200"/>
        <v>23.438958840268104</v>
      </c>
      <c r="Z178" s="11">
        <f t="shared" si="200"/>
        <v>22.227393381578864</v>
      </c>
      <c r="AA178" s="11">
        <f t="shared" si="200"/>
        <v>18.791459630072733</v>
      </c>
      <c r="AB178" s="11">
        <f t="shared" si="200"/>
        <v>19.720566229131073</v>
      </c>
      <c r="AD178" s="40">
        <f t="shared" ref="AD178" si="204">IF(Z$151-X$151 &lt;&gt; 0,(EXP(LN(Z178/X178)/(Z$151-X$151))-1)*100,0)</f>
        <v>-2.2383178060324083</v>
      </c>
      <c r="AE178" s="40">
        <f t="shared" ref="AE178" si="205">IF(AB$151-Z$151 &lt;&gt; 0,(EXP(LN(AB178/Z178)/(AB$151-Z$151))-1)*100,0)</f>
        <v>-0.79458238562075678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415.41000000000025</v>
      </c>
      <c r="C180" s="34">
        <f t="shared" si="206"/>
        <v>421.42799999999977</v>
      </c>
      <c r="D180" s="34">
        <f t="shared" si="206"/>
        <v>419.51800000000009</v>
      </c>
      <c r="E180" s="34">
        <f t="shared" si="206"/>
        <v>430.82899999999995</v>
      </c>
      <c r="F180" s="34">
        <f t="shared" si="206"/>
        <v>454.37400000000019</v>
      </c>
      <c r="H180" s="43">
        <f>IF(D$151-B$151 &lt;&gt; 0,(EXP(LN(D180/B180)/(D$151-B$151))-1)*100,0)</f>
        <v>0.19700277350473971</v>
      </c>
      <c r="I180" s="43">
        <f t="shared" si="148"/>
        <v>0.53351290000283047</v>
      </c>
      <c r="L180" s="231" t="str">
        <f t="shared" ref="L180:Q180" si="207">L35</f>
        <v>All occupations</v>
      </c>
      <c r="M180" s="34">
        <f t="shared" si="207"/>
        <v>203.38967577760758</v>
      </c>
      <c r="N180" s="34">
        <f t="shared" si="207"/>
        <v>210.53230841329594</v>
      </c>
      <c r="O180" s="34">
        <f t="shared" si="207"/>
        <v>201.86505558844439</v>
      </c>
      <c r="P180" s="34">
        <f t="shared" si="207"/>
        <v>205.96294182537574</v>
      </c>
      <c r="Q180" s="34">
        <f t="shared" si="207"/>
        <v>214.86633893442843</v>
      </c>
      <c r="S180" s="43">
        <f t="shared" ref="S180" si="208">IF(O$151-M$151 &lt;&gt; 0,(EXP(LN(O180/M180)/(O$151-M$151))-1)*100,0)</f>
        <v>-0.15037265851804982</v>
      </c>
      <c r="T180" s="43">
        <f t="shared" ref="T180" si="209">IF(Q$151-O$151 &lt;&gt; 0,(EXP(LN(Q180/O180)/(Q$151-O$151))-1)*100,0)</f>
        <v>0.4169784319780323</v>
      </c>
      <c r="W180" s="231" t="str">
        <f t="shared" ref="W180:AB180" si="210">W35</f>
        <v>All occupations</v>
      </c>
      <c r="X180" s="34">
        <f t="shared" si="210"/>
        <v>212.0203242223927</v>
      </c>
      <c r="Y180" s="34">
        <f t="shared" si="210"/>
        <v>210.89569158670389</v>
      </c>
      <c r="Z180" s="34">
        <f t="shared" si="210"/>
        <v>217.65294441155572</v>
      </c>
      <c r="AA180" s="34">
        <f t="shared" si="210"/>
        <v>224.86605817462413</v>
      </c>
      <c r="AB180" s="34">
        <f t="shared" si="210"/>
        <v>239.50766106557154</v>
      </c>
      <c r="AD180" s="43">
        <f t="shared" ref="AD180" si="211">IF(Z$151-X$151 &lt;&gt; 0,(EXP(LN(Z180/X180)/(Z$151-X$151))-1)*100,0)</f>
        <v>0.52577048837054718</v>
      </c>
      <c r="AE180" s="43">
        <f t="shared" ref="AE180" si="212">IF(AB$151-Z$151 &lt;&gt; 0,(EXP(LN(AB180/Z180)/(AB$151-Z$151))-1)*100,0)</f>
        <v>0.63992957567551301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North of Tyne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30.745709137772344</v>
      </c>
      <c r="C7" s="31">
        <f>'Occ T1'!C8</f>
        <v>36.15627280207687</v>
      </c>
      <c r="D7" s="31">
        <f>'Occ T1'!D8</f>
        <v>35.717306495091748</v>
      </c>
      <c r="E7" s="31">
        <f>'Occ T1'!E8</f>
        <v>34.015659730481005</v>
      </c>
      <c r="F7" s="31">
        <f>'Occ T1'!F8</f>
        <v>38.852334509666704</v>
      </c>
      <c r="H7" s="31">
        <f>C7-B7</f>
        <v>5.4105636643045258</v>
      </c>
      <c r="I7" s="31">
        <f>D7-C7</f>
        <v>-0.4389663069851224</v>
      </c>
      <c r="J7" s="31">
        <f>E7-D7</f>
        <v>-1.7016467646107429</v>
      </c>
      <c r="K7" s="31">
        <f>F7-E7</f>
        <v>4.8366747791856994</v>
      </c>
      <c r="L7" s="31">
        <f>F7-D7</f>
        <v>3.1350280145749565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17.867606514747891</v>
      </c>
      <c r="C8" s="32">
        <f>'Occ T2'!C8</f>
        <v>21.049506096668921</v>
      </c>
      <c r="D8" s="32">
        <f>'Occ T2'!D8</f>
        <v>21.34291532582877</v>
      </c>
      <c r="E8" s="32">
        <f>'Occ T2'!E8</f>
        <v>19.290993138592803</v>
      </c>
      <c r="F8" s="32">
        <f>'Occ T2'!F8</f>
        <v>21.299486858292397</v>
      </c>
      <c r="H8" s="31">
        <f t="shared" ref="H8:H9" si="0">C8-B8</f>
        <v>3.1818995819210301</v>
      </c>
      <c r="I8" s="31">
        <f t="shared" ref="I8:I9" si="1">D8-C8</f>
        <v>0.29340922915984891</v>
      </c>
      <c r="J8" s="31">
        <f t="shared" ref="J8:J9" si="2">E8-D8</f>
        <v>-2.0519221872359665</v>
      </c>
      <c r="K8" s="31">
        <f t="shared" ref="K8:K9" si="3">F8-E8</f>
        <v>2.0084937196995938</v>
      </c>
      <c r="L8" s="31">
        <f t="shared" ref="L8:L49" si="4">F8-D8</f>
        <v>-4.342846753637275E-2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12.878102623024452</v>
      </c>
      <c r="C9" s="32">
        <f>'Occ T2'!C9</f>
        <v>15.106766705407946</v>
      </c>
      <c r="D9" s="32">
        <f>'Occ T2'!D9</f>
        <v>14.374391169262982</v>
      </c>
      <c r="E9" s="32">
        <f>'Occ T2'!E9</f>
        <v>14.724666591888202</v>
      </c>
      <c r="F9" s="32">
        <f>'Occ T2'!F9</f>
        <v>17.552847651374311</v>
      </c>
      <c r="H9" s="31">
        <f t="shared" si="0"/>
        <v>2.228664082383494</v>
      </c>
      <c r="I9" s="31">
        <f t="shared" si="1"/>
        <v>-0.7323755361449642</v>
      </c>
      <c r="J9" s="31">
        <f t="shared" si="2"/>
        <v>0.35027542262522005</v>
      </c>
      <c r="K9" s="31">
        <f t="shared" si="3"/>
        <v>2.8281810594861092</v>
      </c>
      <c r="L9" s="31">
        <f t="shared" si="4"/>
        <v>3.1784564821113293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81.439772092648766</v>
      </c>
      <c r="C11" s="31">
        <f>'Occ T1'!C9</f>
        <v>86.648738078618834</v>
      </c>
      <c r="D11" s="31">
        <f>'Occ T1'!D9</f>
        <v>92.90214616280845</v>
      </c>
      <c r="E11" s="31">
        <f>'Occ T1'!E9</f>
        <v>99.473636991752912</v>
      </c>
      <c r="F11" s="31">
        <f>'Occ T1'!F9</f>
        <v>111.29499014423035</v>
      </c>
      <c r="H11" s="31">
        <f>C11-B11</f>
        <v>5.2089659859700674</v>
      </c>
      <c r="I11" s="31">
        <f t="shared" ref="I11:I49" si="5">D11-C11</f>
        <v>6.2534080841896156</v>
      </c>
      <c r="J11" s="31">
        <f>E11-D11</f>
        <v>6.5714908289444622</v>
      </c>
      <c r="K11" s="31">
        <f>F11-E11</f>
        <v>11.821353152477442</v>
      </c>
      <c r="L11" s="31">
        <f t="shared" si="4"/>
        <v>18.392843981421905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18.546841998940309</v>
      </c>
      <c r="C12" s="10">
        <f>'Occ T2'!C10</f>
        <v>20.637435193798378</v>
      </c>
      <c r="D12" s="10">
        <f>'Occ T2'!D10</f>
        <v>20.851179108305089</v>
      </c>
      <c r="E12" s="10">
        <f>'Occ T2'!E10</f>
        <v>25.543394967666124</v>
      </c>
      <c r="F12" s="10">
        <f>'Occ T2'!F10</f>
        <v>29.497347958481466</v>
      </c>
      <c r="H12" s="11">
        <f t="shared" ref="H12:K14" si="6">C12-B12</f>
        <v>2.0905931948580694</v>
      </c>
      <c r="I12" s="31">
        <f t="shared" si="5"/>
        <v>0.21374391450671126</v>
      </c>
      <c r="J12" s="11">
        <f t="shared" si="6"/>
        <v>4.6922158593610348</v>
      </c>
      <c r="K12" s="11">
        <f t="shared" si="6"/>
        <v>3.9539529908153419</v>
      </c>
      <c r="L12" s="31">
        <f t="shared" si="4"/>
        <v>8.6461688501763767</v>
      </c>
    </row>
    <row r="13" spans="1:12" x14ac:dyDescent="0.2">
      <c r="A13" s="10" t="str">
        <f>'Occ T2'!A11</f>
        <v>22 Health professionals</v>
      </c>
      <c r="B13" s="10">
        <f>'Occ T2'!B11</f>
        <v>26.74366789310935</v>
      </c>
      <c r="C13" s="10">
        <f>'Occ T2'!C11</f>
        <v>27.602682397195057</v>
      </c>
      <c r="D13" s="10">
        <f>'Occ T2'!D11</f>
        <v>30.117078202063126</v>
      </c>
      <c r="E13" s="10">
        <f>'Occ T2'!E11</f>
        <v>30.508423916268473</v>
      </c>
      <c r="F13" s="10">
        <f>'Occ T2'!F11</f>
        <v>33.862633813066338</v>
      </c>
      <c r="H13" s="11">
        <f t="shared" si="6"/>
        <v>0.85901450408570668</v>
      </c>
      <c r="I13" s="31">
        <f t="shared" si="5"/>
        <v>2.5143958048680695</v>
      </c>
      <c r="J13" s="11">
        <f t="shared" si="6"/>
        <v>0.3913457142053467</v>
      </c>
      <c r="K13" s="11">
        <f t="shared" si="6"/>
        <v>3.3542098967978653</v>
      </c>
      <c r="L13" s="31">
        <f t="shared" si="4"/>
        <v>3.745555611003212</v>
      </c>
    </row>
    <row r="14" spans="1:12" x14ac:dyDescent="0.2">
      <c r="A14" s="10" t="str">
        <f>'Occ T2'!A12</f>
        <v>23 Teaching and other educational professionals</v>
      </c>
      <c r="B14" s="10">
        <f>'Occ T2'!B12</f>
        <v>17.300536052192989</v>
      </c>
      <c r="C14" s="10">
        <f>'Occ T2'!C12</f>
        <v>18.137579161801348</v>
      </c>
      <c r="D14" s="10">
        <f>'Occ T2'!D12</f>
        <v>19.057978921835424</v>
      </c>
      <c r="E14" s="10">
        <f>'Occ T2'!E12</f>
        <v>19.725953489551451</v>
      </c>
      <c r="F14" s="10">
        <f>'Occ T2'!F12</f>
        <v>21.019213875992879</v>
      </c>
      <c r="H14" s="11">
        <f t="shared" si="6"/>
        <v>0.83704310960835926</v>
      </c>
      <c r="I14" s="31">
        <f t="shared" si="5"/>
        <v>0.92039976003407631</v>
      </c>
      <c r="J14" s="11">
        <f t="shared" si="6"/>
        <v>0.66797456771602626</v>
      </c>
      <c r="K14" s="11">
        <f t="shared" si="6"/>
        <v>1.2932603864414283</v>
      </c>
      <c r="L14" s="31">
        <f t="shared" si="4"/>
        <v>1.9612349541574545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18.848726148406119</v>
      </c>
      <c r="C15" s="10">
        <f>'Occ T2'!C13</f>
        <v>20.271041325824061</v>
      </c>
      <c r="D15" s="10">
        <f>'Occ T2'!D13</f>
        <v>22.875909930604806</v>
      </c>
      <c r="E15" s="10">
        <f>'Occ T2'!E13</f>
        <v>23.695864618266871</v>
      </c>
      <c r="F15" s="10">
        <f>'Occ T2'!F13</f>
        <v>26.915794496689667</v>
      </c>
      <c r="H15" s="11">
        <f t="shared" ref="H15" si="7">C15-B15</f>
        <v>1.4223151774179428</v>
      </c>
      <c r="I15" s="31">
        <f t="shared" si="5"/>
        <v>2.6048686047807443</v>
      </c>
      <c r="J15" s="11">
        <f t="shared" ref="J15" si="8">E15-D15</f>
        <v>0.81995468766206514</v>
      </c>
      <c r="K15" s="11">
        <f t="shared" ref="K15" si="9">F15-E15</f>
        <v>3.2199298784227963</v>
      </c>
      <c r="L15" s="31">
        <f t="shared" si="4"/>
        <v>4.0398845660848615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45.636474997268905</v>
      </c>
      <c r="C17" s="31">
        <f>'Occ T1'!C10</f>
        <v>47.825194050067751</v>
      </c>
      <c r="D17" s="31">
        <f>'Occ T1'!D10</f>
        <v>50.153326870871446</v>
      </c>
      <c r="E17" s="31">
        <f>'Occ T1'!E10</f>
        <v>54.40418135624131</v>
      </c>
      <c r="F17" s="31">
        <f>'Occ T1'!F10</f>
        <v>60.871128139160938</v>
      </c>
      <c r="H17" s="31">
        <f t="shared" ref="H17:K21" si="10">C17-B17</f>
        <v>2.1887190527988452</v>
      </c>
      <c r="I17" s="31">
        <f t="shared" si="5"/>
        <v>2.3281328208036953</v>
      </c>
      <c r="J17" s="31">
        <f t="shared" si="10"/>
        <v>4.2508544853698638</v>
      </c>
      <c r="K17" s="31">
        <f t="shared" si="10"/>
        <v>6.4669467829196279</v>
      </c>
      <c r="L17" s="31">
        <f t="shared" si="4"/>
        <v>10.717801268289492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7.5247040108647596</v>
      </c>
      <c r="C18" s="10">
        <f>'Occ T2'!C14</f>
        <v>8.3553356031242458</v>
      </c>
      <c r="D18" s="10">
        <f>'Occ T2'!D14</f>
        <v>8.8411796143208683</v>
      </c>
      <c r="E18" s="10">
        <f>'Occ T2'!E14</f>
        <v>8.3414863769019139</v>
      </c>
      <c r="F18" s="10">
        <f>'Occ T2'!F14</f>
        <v>9.0543517332203791</v>
      </c>
      <c r="H18" s="11">
        <f t="shared" si="10"/>
        <v>0.83063159225948624</v>
      </c>
      <c r="I18" s="31">
        <f t="shared" si="5"/>
        <v>0.48584401119662246</v>
      </c>
      <c r="J18" s="11">
        <f t="shared" si="10"/>
        <v>-0.49969323741895444</v>
      </c>
      <c r="K18" s="11">
        <f t="shared" si="10"/>
        <v>0.71286535631846526</v>
      </c>
      <c r="L18" s="31">
        <f t="shared" si="4"/>
        <v>0.21317211889951082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9.3235582766558167</v>
      </c>
      <c r="C19" s="10">
        <f>'Occ T2'!C15</f>
        <v>9.6177733623693111</v>
      </c>
      <c r="D19" s="10">
        <f>'Occ T2'!D15</f>
        <v>10.674399245886685</v>
      </c>
      <c r="E19" s="10">
        <f>'Occ T2'!E15</f>
        <v>17.188621372842466</v>
      </c>
      <c r="F19" s="10">
        <f>'Occ T2'!F15</f>
        <v>20.556660808837446</v>
      </c>
      <c r="H19" s="11">
        <f t="shared" si="10"/>
        <v>0.29421508571349442</v>
      </c>
      <c r="I19" s="31">
        <f t="shared" si="5"/>
        <v>1.0566258835173734</v>
      </c>
      <c r="J19" s="11">
        <f t="shared" si="10"/>
        <v>6.5142221269557812</v>
      </c>
      <c r="K19" s="11">
        <f t="shared" si="10"/>
        <v>3.3680394359949801</v>
      </c>
      <c r="L19" s="31">
        <f t="shared" si="4"/>
        <v>9.8822615629507613</v>
      </c>
    </row>
    <row r="20" spans="1:12" x14ac:dyDescent="0.2">
      <c r="A20" s="10" t="str">
        <f>'Occ T2'!A16</f>
        <v>33 Protective service occupations</v>
      </c>
      <c r="B20" s="10">
        <f>'Occ T2'!B16</f>
        <v>5.2779694294321988</v>
      </c>
      <c r="C20" s="10">
        <f>'Occ T2'!C16</f>
        <v>5.5835699108471921</v>
      </c>
      <c r="D20" s="10">
        <f>'Occ T2'!D16</f>
        <v>5.8715471828228099</v>
      </c>
      <c r="E20" s="10">
        <f>'Occ T2'!E16</f>
        <v>4.8075499660796037</v>
      </c>
      <c r="F20" s="10">
        <f>'Occ T2'!F16</f>
        <v>5.1730380815086878</v>
      </c>
      <c r="H20" s="11">
        <f t="shared" si="10"/>
        <v>0.3056004814149933</v>
      </c>
      <c r="I20" s="31">
        <f t="shared" si="5"/>
        <v>0.28797727197561773</v>
      </c>
      <c r="J20" s="11">
        <f t="shared" si="10"/>
        <v>-1.0639972167432061</v>
      </c>
      <c r="K20" s="11">
        <f t="shared" si="10"/>
        <v>0.3654881154290841</v>
      </c>
      <c r="L20" s="31">
        <f t="shared" si="4"/>
        <v>-0.69850910131412203</v>
      </c>
    </row>
    <row r="21" spans="1:12" x14ac:dyDescent="0.2">
      <c r="A21" s="10" t="str">
        <f>'Occ T2'!A17</f>
        <v>34 Culture, media and sports occupations</v>
      </c>
      <c r="B21" s="10">
        <f>'Occ T2'!B17</f>
        <v>5.9475695039814083</v>
      </c>
      <c r="C21" s="10">
        <f>'Occ T2'!C17</f>
        <v>5.9785991779905574</v>
      </c>
      <c r="D21" s="10">
        <f>'Occ T2'!D17</f>
        <v>5.7175853305285793</v>
      </c>
      <c r="E21" s="10">
        <f>'Occ T2'!E17</f>
        <v>5.034314128366467</v>
      </c>
      <c r="F21" s="10">
        <f>'Occ T2'!F17</f>
        <v>5.598585618946716</v>
      </c>
      <c r="H21" s="11">
        <f t="shared" si="10"/>
        <v>3.1029674009149133E-2</v>
      </c>
      <c r="I21" s="31">
        <f t="shared" si="5"/>
        <v>-0.26101384746197809</v>
      </c>
      <c r="J21" s="11">
        <f t="shared" si="10"/>
        <v>-0.68327120216211235</v>
      </c>
      <c r="K21" s="11">
        <f t="shared" si="10"/>
        <v>0.56427149058024906</v>
      </c>
      <c r="L21" s="31">
        <f t="shared" si="4"/>
        <v>-0.11899971158186329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17.562673776334726</v>
      </c>
      <c r="C22" s="10">
        <f>'Occ T2'!C18</f>
        <v>18.28991599573644</v>
      </c>
      <c r="D22" s="10">
        <f>'Occ T2'!D18</f>
        <v>19.048615497312504</v>
      </c>
      <c r="E22" s="10">
        <f>'Occ T2'!E18</f>
        <v>19.032209512050851</v>
      </c>
      <c r="F22" s="10">
        <f>'Occ T2'!F18</f>
        <v>20.488491896647709</v>
      </c>
      <c r="H22" s="11">
        <f t="shared" ref="H22" si="11">C22-B22</f>
        <v>0.72724221940171319</v>
      </c>
      <c r="I22" s="31">
        <f t="shared" si="5"/>
        <v>0.75869950157606425</v>
      </c>
      <c r="J22" s="11">
        <f t="shared" ref="J22" si="12">E22-D22</f>
        <v>-1.6405985261652489E-2</v>
      </c>
      <c r="K22" s="11">
        <f t="shared" ref="K22" si="13">F22-E22</f>
        <v>1.4562823845968573</v>
      </c>
      <c r="L22" s="31">
        <f t="shared" si="4"/>
        <v>1.4398763993352048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49.759946487493266</v>
      </c>
      <c r="C24" s="31">
        <f>'Occ T1'!C11</f>
        <v>45.654474347858766</v>
      </c>
      <c r="D24" s="31">
        <f>'Occ T1'!D11</f>
        <v>47.392389227589192</v>
      </c>
      <c r="E24" s="31">
        <f>'Occ T1'!E11</f>
        <v>48.760748105837166</v>
      </c>
      <c r="F24" s="31">
        <f>'Occ T1'!F11</f>
        <v>47.12206057262194</v>
      </c>
      <c r="H24" s="31">
        <f t="shared" ref="H24:K26" si="14">C24-B24</f>
        <v>-4.1054721396345002</v>
      </c>
      <c r="I24" s="31">
        <f t="shared" si="5"/>
        <v>1.7379148797304254</v>
      </c>
      <c r="J24" s="31">
        <f t="shared" si="14"/>
        <v>1.3683588782479745</v>
      </c>
      <c r="K24" s="31">
        <f t="shared" si="14"/>
        <v>-1.6386875332152258</v>
      </c>
      <c r="L24" s="31">
        <f t="shared" si="4"/>
        <v>-0.27032865496725123</v>
      </c>
    </row>
    <row r="25" spans="1:12" x14ac:dyDescent="0.2">
      <c r="A25" t="str">
        <f>'Occ T2'!A19</f>
        <v>41 Administrative occupations</v>
      </c>
      <c r="B25" s="32">
        <f>'Occ T2'!B19</f>
        <v>40.713076117337614</v>
      </c>
      <c r="C25" s="32">
        <f>'Occ T2'!C19</f>
        <v>37.7646317363427</v>
      </c>
      <c r="D25" s="32">
        <f>'Occ T2'!D19</f>
        <v>39.408573848303178</v>
      </c>
      <c r="E25" s="32">
        <f>'Occ T2'!E19</f>
        <v>41.026622158030257</v>
      </c>
      <c r="F25" s="32">
        <f>'Occ T2'!F19</f>
        <v>40.822960896545766</v>
      </c>
      <c r="H25" s="11">
        <f t="shared" si="14"/>
        <v>-2.9484443809949141</v>
      </c>
      <c r="I25" s="31">
        <f t="shared" si="5"/>
        <v>1.6439421119604773</v>
      </c>
      <c r="J25" s="11">
        <f t="shared" si="14"/>
        <v>1.6180483097270795</v>
      </c>
      <c r="K25" s="11">
        <f t="shared" si="14"/>
        <v>-0.20366126148449126</v>
      </c>
      <c r="L25" s="31">
        <f t="shared" si="4"/>
        <v>1.4143870482425882</v>
      </c>
    </row>
    <row r="26" spans="1:12" x14ac:dyDescent="0.2">
      <c r="A26" t="str">
        <f>'Occ T2'!A20</f>
        <v>42 Secretarial and related occupations</v>
      </c>
      <c r="B26" s="32">
        <f>'Occ T2'!B20</f>
        <v>9.0468703701556503</v>
      </c>
      <c r="C26" s="32">
        <f>'Occ T2'!C20</f>
        <v>7.8898426115160643</v>
      </c>
      <c r="D26" s="32">
        <f>'Occ T2'!D20</f>
        <v>7.983815379286014</v>
      </c>
      <c r="E26" s="32">
        <f>'Occ T2'!E20</f>
        <v>7.7341259478069126</v>
      </c>
      <c r="F26" s="32">
        <f>'Occ T2'!F20</f>
        <v>6.2990996760761755</v>
      </c>
      <c r="H26" s="11">
        <f t="shared" si="14"/>
        <v>-1.1570277586395861</v>
      </c>
      <c r="I26" s="31">
        <f t="shared" si="5"/>
        <v>9.3972767769949783E-2</v>
      </c>
      <c r="J26" s="11">
        <f t="shared" si="14"/>
        <v>-0.24968943147910139</v>
      </c>
      <c r="K26" s="11">
        <f t="shared" si="14"/>
        <v>-1.4350262717307372</v>
      </c>
      <c r="L26" s="31">
        <f t="shared" si="4"/>
        <v>-1.6847157032098385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42.149852585469745</v>
      </c>
      <c r="C28" s="31">
        <f>'Occ T1'!C12</f>
        <v>41.270591165410103</v>
      </c>
      <c r="D28" s="31">
        <f>'Occ T1'!D12</f>
        <v>35.850470638548153</v>
      </c>
      <c r="E28" s="31">
        <f>'Occ T1'!E12</f>
        <v>35.196267510121316</v>
      </c>
      <c r="F28" s="31">
        <f>'Occ T1'!F12</f>
        <v>33.579883687337016</v>
      </c>
      <c r="H28" s="31">
        <f t="shared" ref="H28:K30" si="15">C28-B28</f>
        <v>-0.87926142005964181</v>
      </c>
      <c r="I28" s="31">
        <f t="shared" si="5"/>
        <v>-5.4201205268619503</v>
      </c>
      <c r="J28" s="31">
        <f t="shared" si="15"/>
        <v>-0.65420312842683614</v>
      </c>
      <c r="K28" s="31">
        <f t="shared" si="15"/>
        <v>-1.6163838227843002</v>
      </c>
      <c r="L28" s="31">
        <f t="shared" si="4"/>
        <v>-2.2705869512111363</v>
      </c>
    </row>
    <row r="29" spans="1:12" x14ac:dyDescent="0.2">
      <c r="A29" s="10" t="str">
        <f>'Occ T2'!A21</f>
        <v>51 Skilled agricultural and related trades</v>
      </c>
      <c r="B29" s="10">
        <f>'Occ T2'!B21</f>
        <v>5.1880968581767481</v>
      </c>
      <c r="C29" s="10">
        <f>'Occ T2'!C21</f>
        <v>4.211445874141047</v>
      </c>
      <c r="D29" s="10">
        <f>'Occ T2'!D21</f>
        <v>4.2873069584363215</v>
      </c>
      <c r="E29" s="10">
        <f>'Occ T2'!E21</f>
        <v>4.2648964270643193</v>
      </c>
      <c r="F29" s="10">
        <f>'Occ T2'!F21</f>
        <v>4.6717893680987093</v>
      </c>
      <c r="H29" s="11">
        <f t="shared" si="15"/>
        <v>-0.97665098403570116</v>
      </c>
      <c r="I29" s="31">
        <f t="shared" si="5"/>
        <v>7.5861084295274495E-2</v>
      </c>
      <c r="J29" s="11">
        <f t="shared" si="15"/>
        <v>-2.2410531372002218E-2</v>
      </c>
      <c r="K29" s="11">
        <f t="shared" si="15"/>
        <v>0.40689294103439</v>
      </c>
      <c r="L29" s="31">
        <f t="shared" si="4"/>
        <v>0.38448240966238778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15.563646965578616</v>
      </c>
      <c r="C30" s="10">
        <f>'Occ T2'!C22</f>
        <v>15.074510265343612</v>
      </c>
      <c r="D30" s="10">
        <f>'Occ T2'!D22</f>
        <v>12.695264567066117</v>
      </c>
      <c r="E30" s="10">
        <f>'Occ T2'!E22</f>
        <v>12.298285025646875</v>
      </c>
      <c r="F30" s="10">
        <f>'Occ T2'!F22</f>
        <v>11.234246252557286</v>
      </c>
      <c r="H30" s="11">
        <f t="shared" si="15"/>
        <v>-0.48913670023500444</v>
      </c>
      <c r="I30" s="31">
        <f t="shared" si="5"/>
        <v>-2.3792456982774954</v>
      </c>
      <c r="J30" s="11">
        <f t="shared" si="15"/>
        <v>-0.39697954141924185</v>
      </c>
      <c r="K30" s="11">
        <f t="shared" si="15"/>
        <v>-1.0640387730895888</v>
      </c>
      <c r="L30" s="31">
        <f t="shared" si="4"/>
        <v>-1.4610183145088307</v>
      </c>
    </row>
    <row r="31" spans="1:12" x14ac:dyDescent="0.2">
      <c r="A31" s="10" t="str">
        <f>'Occ T2'!A23</f>
        <v>53 Skilled construction and building trades</v>
      </c>
      <c r="B31" s="10">
        <f>'Occ T2'!B23</f>
        <v>12.683580501653594</v>
      </c>
      <c r="C31" s="10">
        <f>'Occ T2'!C23</f>
        <v>13.738686608649775</v>
      </c>
      <c r="D31" s="10">
        <f>'Occ T2'!D23</f>
        <v>11.111095547213397</v>
      </c>
      <c r="E31" s="10">
        <f>'Occ T2'!E23</f>
        <v>10.473567594294158</v>
      </c>
      <c r="F31" s="10">
        <f>'Occ T2'!F23</f>
        <v>9.254839522862504</v>
      </c>
      <c r="H31" s="11">
        <f t="shared" ref="H31:H32" si="16">C31-B31</f>
        <v>1.0551061069961811</v>
      </c>
      <c r="I31" s="31">
        <f t="shared" si="5"/>
        <v>-2.6275910614363784</v>
      </c>
      <c r="J31" s="11">
        <f t="shared" ref="J31:J32" si="17">E31-D31</f>
        <v>-0.63752795291923903</v>
      </c>
      <c r="K31" s="11">
        <f t="shared" ref="K31:K32" si="18">F31-E31</f>
        <v>-1.218728071431654</v>
      </c>
      <c r="L31" s="31">
        <f t="shared" si="4"/>
        <v>-1.856256024350893</v>
      </c>
    </row>
    <row r="32" spans="1:12" x14ac:dyDescent="0.2">
      <c r="A32" s="10" t="str">
        <f>'Occ T2'!A24</f>
        <v>54 Textiles, printing and other skilled trades</v>
      </c>
      <c r="B32" s="10">
        <f>'Occ T2'!B24</f>
        <v>8.7145282600607903</v>
      </c>
      <c r="C32" s="10">
        <f>'Occ T2'!C24</f>
        <v>8.245948417275665</v>
      </c>
      <c r="D32" s="10">
        <f>'Occ T2'!D24</f>
        <v>7.7568035658323202</v>
      </c>
      <c r="E32" s="10">
        <f>'Occ T2'!E24</f>
        <v>8.1595184631159654</v>
      </c>
      <c r="F32" s="10">
        <f>'Occ T2'!F24</f>
        <v>8.4190085438185172</v>
      </c>
      <c r="H32" s="11">
        <f t="shared" si="16"/>
        <v>-0.46857984278512532</v>
      </c>
      <c r="I32" s="31">
        <f t="shared" si="5"/>
        <v>-0.48914485144334474</v>
      </c>
      <c r="J32" s="11">
        <f t="shared" si="17"/>
        <v>0.40271489728364518</v>
      </c>
      <c r="K32" s="11">
        <f t="shared" si="18"/>
        <v>0.25949008070255175</v>
      </c>
      <c r="L32" s="31">
        <f t="shared" si="4"/>
        <v>0.66220497798619693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41.816373099858595</v>
      </c>
      <c r="C34" s="31">
        <f>'Occ T1'!C13</f>
        <v>41.200467609606498</v>
      </c>
      <c r="D34" s="31">
        <f>'Occ T1'!D13</f>
        <v>41.735365802191723</v>
      </c>
      <c r="E34" s="31">
        <f>'Occ T1'!E13</f>
        <v>41.740804157990354</v>
      </c>
      <c r="F34" s="31">
        <f>'Occ T1'!F13</f>
        <v>43.518263261393137</v>
      </c>
      <c r="H34" s="31">
        <f t="shared" ref="H34:K36" si="19">C34-B34</f>
        <v>-0.6159054902520964</v>
      </c>
      <c r="I34" s="31">
        <f t="shared" si="5"/>
        <v>0.53489819258522431</v>
      </c>
      <c r="J34" s="31">
        <f t="shared" si="19"/>
        <v>5.438355798631278E-3</v>
      </c>
      <c r="K34" s="31">
        <f t="shared" si="19"/>
        <v>1.7774591034027836</v>
      </c>
      <c r="L34" s="31">
        <f t="shared" si="4"/>
        <v>1.7828974592014148</v>
      </c>
    </row>
    <row r="35" spans="1:12" x14ac:dyDescent="0.2">
      <c r="A35" s="10" t="str">
        <f>'Occ T2'!A25</f>
        <v>61 Caring personal service occupations</v>
      </c>
      <c r="B35" s="10">
        <f>'Occ T2'!B25</f>
        <v>31.251748967833304</v>
      </c>
      <c r="C35" s="10">
        <f>'Occ T2'!C25</f>
        <v>30.223749536085876</v>
      </c>
      <c r="D35" s="10">
        <f>'Occ T2'!D25</f>
        <v>31.407230621594678</v>
      </c>
      <c r="E35" s="10">
        <f>'Occ T2'!E25</f>
        <v>32.312037447322602</v>
      </c>
      <c r="F35" s="10">
        <f>'Occ T2'!F25</f>
        <v>33.793059363762886</v>
      </c>
      <c r="G35" s="10"/>
      <c r="H35" s="11">
        <f t="shared" si="19"/>
        <v>-1.0279994317474284</v>
      </c>
      <c r="I35" s="31">
        <f t="shared" si="5"/>
        <v>1.1834810855088023</v>
      </c>
      <c r="J35" s="11">
        <f t="shared" si="19"/>
        <v>0.90480682572792404</v>
      </c>
      <c r="K35" s="11">
        <f t="shared" si="19"/>
        <v>1.4810219164402838</v>
      </c>
      <c r="L35" s="31">
        <f t="shared" si="4"/>
        <v>2.3858287421682078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10.072845267511463</v>
      </c>
      <c r="C36" s="10">
        <f>'Occ T2'!C26</f>
        <v>10.527061024163389</v>
      </c>
      <c r="D36" s="10">
        <f>'Occ T2'!D26</f>
        <v>9.7804432098240728</v>
      </c>
      <c r="E36" s="10">
        <f>'Occ T2'!E26</f>
        <v>9.0200526439545978</v>
      </c>
      <c r="F36" s="10">
        <f>'Occ T2'!F26</f>
        <v>9.2800647680905524</v>
      </c>
      <c r="G36" s="10"/>
      <c r="H36" s="11">
        <f t="shared" si="19"/>
        <v>0.45421575665192648</v>
      </c>
      <c r="I36" s="31">
        <f t="shared" si="5"/>
        <v>-0.74661781433931651</v>
      </c>
      <c r="J36" s="11">
        <f t="shared" si="19"/>
        <v>-0.76039056586947495</v>
      </c>
      <c r="K36" s="11">
        <f t="shared" si="19"/>
        <v>0.26001212413595454</v>
      </c>
      <c r="L36" s="31">
        <f t="shared" si="4"/>
        <v>-0.50037844173352042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0.49177886451382863</v>
      </c>
      <c r="C37" s="10">
        <f>'Occ T2'!C27</f>
        <v>0.44965704935723189</v>
      </c>
      <c r="D37" s="10">
        <f>'Occ T2'!D27</f>
        <v>0.5476919707729756</v>
      </c>
      <c r="E37" s="10">
        <f>'Occ T2'!E27</f>
        <v>0.4087140667131518</v>
      </c>
      <c r="F37" s="10">
        <f>'Occ T2'!F27</f>
        <v>0.44513912953969614</v>
      </c>
      <c r="G37" s="10"/>
      <c r="H37" s="11">
        <f t="shared" ref="H37" si="20">C37-B37</f>
        <v>-4.2121815156596742E-2</v>
      </c>
      <c r="I37" s="31">
        <f t="shared" ref="I37" si="21">D37-C37</f>
        <v>9.8034921415743714E-2</v>
      </c>
      <c r="J37" s="11">
        <f t="shared" ref="J37" si="22">E37-D37</f>
        <v>-0.1389779040598238</v>
      </c>
      <c r="K37" s="11">
        <f t="shared" ref="K37" si="23">F37-E37</f>
        <v>3.6425062826544341E-2</v>
      </c>
      <c r="L37" s="31">
        <f t="shared" ref="L37" si="24">F37-D37</f>
        <v>-0.10255284123327946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45.56520127726133</v>
      </c>
      <c r="C39" s="31">
        <f>'Occ T1'!C14</f>
        <v>43.351016822871088</v>
      </c>
      <c r="D39" s="31">
        <f>'Occ T1'!D14</f>
        <v>43.383721518185787</v>
      </c>
      <c r="E39" s="31">
        <f>'Occ T1'!E14</f>
        <v>44.596893836368871</v>
      </c>
      <c r="F39" s="31">
        <f>'Occ T1'!F14</f>
        <v>46.249288889118226</v>
      </c>
      <c r="H39" s="31">
        <f>C39-B39</f>
        <v>-2.2141844543902423</v>
      </c>
      <c r="I39" s="31">
        <f t="shared" si="5"/>
        <v>3.2704695314698995E-2</v>
      </c>
      <c r="J39" s="31">
        <f>E39-D39</f>
        <v>1.2131723181830836</v>
      </c>
      <c r="K39" s="31">
        <f>F39-E39</f>
        <v>1.6523950527493554</v>
      </c>
      <c r="L39" s="31">
        <f t="shared" si="4"/>
        <v>2.865567370932439</v>
      </c>
    </row>
    <row r="40" spans="1:12" s="30" customFormat="1" x14ac:dyDescent="0.2">
      <c r="A40" s="126" t="str">
        <f>'Occ T2'!A28</f>
        <v>71 Sales occupations</v>
      </c>
      <c r="B40" s="126">
        <f>'Occ T2'!B28</f>
        <v>38.192028666192719</v>
      </c>
      <c r="C40" s="126">
        <f>'Occ T2'!C28</f>
        <v>35.580385663727775</v>
      </c>
      <c r="D40" s="126">
        <f>'Occ T2'!D28</f>
        <v>35.425663094678747</v>
      </c>
      <c r="E40" s="126">
        <f>'Occ T2'!E28</f>
        <v>35.668425838181179</v>
      </c>
      <c r="F40" s="126">
        <f>'Occ T2'!F28</f>
        <v>35.974621868051543</v>
      </c>
      <c r="G40"/>
      <c r="H40" s="11">
        <f>C40-B40</f>
        <v>-2.6116430024649446</v>
      </c>
      <c r="I40" s="31">
        <f t="shared" si="5"/>
        <v>-0.15472256904902792</v>
      </c>
      <c r="J40" s="11">
        <f t="shared" ref="J40" si="25">E40-D40</f>
        <v>0.24276274350243199</v>
      </c>
      <c r="K40" s="11">
        <f t="shared" ref="K40" si="26">F40-E40</f>
        <v>0.30619602987036387</v>
      </c>
      <c r="L40" s="31">
        <f t="shared" si="4"/>
        <v>0.54895877337279586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7.3731726110686111</v>
      </c>
      <c r="C41" s="126">
        <f>'Occ T2'!C29</f>
        <v>7.7706311591433126</v>
      </c>
      <c r="D41" s="126">
        <f>'Occ T2'!D29</f>
        <v>7.9580584235070431</v>
      </c>
      <c r="E41" s="126">
        <f>'Occ T2'!E29</f>
        <v>8.928467998187692</v>
      </c>
      <c r="F41" s="126">
        <f>'Occ T2'!F29</f>
        <v>10.274667021066685</v>
      </c>
      <c r="G41"/>
      <c r="H41" s="11">
        <f t="shared" ref="H41" si="27">C41-B41</f>
        <v>0.39745854807470149</v>
      </c>
      <c r="I41" s="31">
        <f t="shared" si="5"/>
        <v>0.18742726436373047</v>
      </c>
      <c r="J41" s="11">
        <f t="shared" ref="J41" si="28">E41-D41</f>
        <v>0.97040957468064892</v>
      </c>
      <c r="K41" s="11">
        <f t="shared" ref="K41" si="29">F41-E41</f>
        <v>1.3461990228789933</v>
      </c>
      <c r="L41" s="31">
        <f t="shared" si="4"/>
        <v>2.3166085975596422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25.133515065220195</v>
      </c>
      <c r="C43" s="31">
        <f>'Occ T1'!C15</f>
        <v>26.268510990387664</v>
      </c>
      <c r="D43" s="31">
        <f>'Occ T1'!D15</f>
        <v>23.179107270961367</v>
      </c>
      <c r="E43" s="31">
        <f>'Occ T1'!E15</f>
        <v>23.38670427010188</v>
      </c>
      <c r="F43" s="31">
        <f>'Occ T1'!F15</f>
        <v>22.085565706772734</v>
      </c>
      <c r="H43" s="31">
        <f t="shared" ref="H43:K45" si="30">C43-B43</f>
        <v>1.1349959251674697</v>
      </c>
      <c r="I43" s="31">
        <f t="shared" si="5"/>
        <v>-3.0894037194262971</v>
      </c>
      <c r="J43" s="31">
        <f t="shared" si="30"/>
        <v>0.20759699914051311</v>
      </c>
      <c r="K43" s="31">
        <f t="shared" si="30"/>
        <v>-1.3011385633291468</v>
      </c>
      <c r="L43" s="31">
        <f t="shared" si="4"/>
        <v>-1.0935415641886337</v>
      </c>
    </row>
    <row r="44" spans="1:12" x14ac:dyDescent="0.2">
      <c r="A44" s="10" t="str">
        <f>'Occ T2'!A30</f>
        <v>81 Process, plant and machine operatives</v>
      </c>
      <c r="B44" s="10">
        <f>'Occ T2'!B30</f>
        <v>12.650863139275931</v>
      </c>
      <c r="C44" s="10">
        <f>'Occ T2'!C30</f>
        <v>11.318429105248711</v>
      </c>
      <c r="D44" s="10">
        <f>'Occ T2'!D30</f>
        <v>9.9652693151618816</v>
      </c>
      <c r="E44" s="10">
        <f>'Occ T2'!E30</f>
        <v>10.353404550684209</v>
      </c>
      <c r="F44" s="10">
        <f>'Occ T2'!F30</f>
        <v>9.5673759778882399</v>
      </c>
      <c r="H44" s="11">
        <f t="shared" si="30"/>
        <v>-1.3324340340272194</v>
      </c>
      <c r="I44" s="31">
        <f t="shared" si="5"/>
        <v>-1.3531597900868295</v>
      </c>
      <c r="J44" s="11">
        <f t="shared" si="30"/>
        <v>0.38813523552232709</v>
      </c>
      <c r="K44" s="11">
        <f t="shared" si="30"/>
        <v>-0.78602857279596883</v>
      </c>
      <c r="L44" s="31">
        <f t="shared" si="4"/>
        <v>-0.39789333727364173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12.482651925944264</v>
      </c>
      <c r="C45" s="10">
        <f>'Occ T2'!C31</f>
        <v>14.950081885138953</v>
      </c>
      <c r="D45" s="10">
        <f>'Occ T2'!D31</f>
        <v>13.213837955799484</v>
      </c>
      <c r="E45" s="10">
        <f>'Occ T2'!E31</f>
        <v>13.03329971941767</v>
      </c>
      <c r="F45" s="10">
        <f>'Occ T2'!F31</f>
        <v>12.518189728884494</v>
      </c>
      <c r="H45" s="11">
        <f t="shared" si="30"/>
        <v>2.4674299591946891</v>
      </c>
      <c r="I45" s="31">
        <f t="shared" si="5"/>
        <v>-1.7362439293394694</v>
      </c>
      <c r="J45" s="11">
        <f t="shared" si="30"/>
        <v>-0.18053823638181399</v>
      </c>
      <c r="K45" s="11">
        <f t="shared" si="30"/>
        <v>-0.51510999053317619</v>
      </c>
      <c r="L45" s="31">
        <f t="shared" si="4"/>
        <v>-0.69564822691499018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53.163155257007091</v>
      </c>
      <c r="C47" s="31">
        <f>'Occ T1'!C16</f>
        <v>53.052734133102199</v>
      </c>
      <c r="D47" s="31">
        <f>'Occ T1'!D16</f>
        <v>49.204166013752186</v>
      </c>
      <c r="E47" s="31">
        <f>'Occ T1'!E16</f>
        <v>49.254104041105165</v>
      </c>
      <c r="F47" s="31">
        <f>'Occ T1'!F16</f>
        <v>50.800485089699151</v>
      </c>
      <c r="H47" s="31">
        <f t="shared" ref="H47:K49" si="31">C47-B47</f>
        <v>-0.11042112390489223</v>
      </c>
      <c r="I47" s="31">
        <f t="shared" si="5"/>
        <v>-3.8485681193500128</v>
      </c>
      <c r="J47" s="31">
        <f t="shared" si="31"/>
        <v>4.9938027352979475E-2</v>
      </c>
      <c r="K47" s="31">
        <f t="shared" si="31"/>
        <v>1.546381048593986</v>
      </c>
      <c r="L47" s="31">
        <f t="shared" si="4"/>
        <v>1.5963190759469654</v>
      </c>
    </row>
    <row r="48" spans="1:12" x14ac:dyDescent="0.2">
      <c r="A48" s="10" t="str">
        <f>'Occ T2'!A32</f>
        <v>91 Elementary trades and related occupations</v>
      </c>
      <c r="B48" s="10">
        <f>'Occ T2'!B32</f>
        <v>6.5728027301422669</v>
      </c>
      <c r="C48" s="10">
        <f>'Occ T2'!C32</f>
        <v>5.8659466094225037</v>
      </c>
      <c r="D48" s="10">
        <f>'Occ T2'!D32</f>
        <v>5.0263351470846311</v>
      </c>
      <c r="E48" s="10">
        <f>'Occ T2'!E32</f>
        <v>9.1611126969636292</v>
      </c>
      <c r="F48" s="10">
        <f>'Occ T2'!F32</f>
        <v>10.737020474933775</v>
      </c>
      <c r="H48" s="11">
        <f t="shared" si="31"/>
        <v>-0.70685612071976323</v>
      </c>
      <c r="I48" s="31">
        <f t="shared" si="5"/>
        <v>-0.83961146233787254</v>
      </c>
      <c r="J48" s="11">
        <f t="shared" si="31"/>
        <v>4.134777549878998</v>
      </c>
      <c r="K48" s="11">
        <f t="shared" si="31"/>
        <v>1.575907777970146</v>
      </c>
      <c r="L48" s="31">
        <f t="shared" si="4"/>
        <v>5.7106853278491441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46.590352526864827</v>
      </c>
      <c r="C49" s="10">
        <f>'Occ T2'!C33</f>
        <v>47.186787523679698</v>
      </c>
      <c r="D49" s="10">
        <f>'Occ T2'!D33</f>
        <v>44.177830866667556</v>
      </c>
      <c r="E49" s="10">
        <f>'Occ T2'!E33</f>
        <v>40.092991344141538</v>
      </c>
      <c r="F49" s="10">
        <f>'Occ T2'!F33</f>
        <v>40.06346461476538</v>
      </c>
      <c r="H49" s="11">
        <f t="shared" si="31"/>
        <v>0.596434996814871</v>
      </c>
      <c r="I49" s="31">
        <f t="shared" si="5"/>
        <v>-3.008956657012142</v>
      </c>
      <c r="J49" s="11">
        <f t="shared" si="31"/>
        <v>-4.0848395225260177</v>
      </c>
      <c r="K49" s="11">
        <f t="shared" si="31"/>
        <v>-2.9526729376158301E-2</v>
      </c>
      <c r="L49" s="31">
        <f t="shared" si="4"/>
        <v>-4.114366251902176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415.4100000000002</v>
      </c>
      <c r="C51" s="34">
        <f>'Occ T1'!C18</f>
        <v>421.42799999999977</v>
      </c>
      <c r="D51" s="34">
        <f>'Occ T1'!D18</f>
        <v>419.51799999999997</v>
      </c>
      <c r="E51" s="34">
        <f>'Occ T1'!E18</f>
        <v>430.82899999999989</v>
      </c>
      <c r="F51" s="34">
        <f>'Occ T1'!F18</f>
        <v>454.37400000000025</v>
      </c>
      <c r="G51" s="24"/>
      <c r="H51" s="34">
        <f>C51-B51</f>
        <v>6.0179999999995744</v>
      </c>
      <c r="I51" s="205">
        <f>D51-C51</f>
        <v>-1.9099999999997976</v>
      </c>
      <c r="J51" s="34">
        <f>E51-D51</f>
        <v>11.310999999999922</v>
      </c>
      <c r="K51" s="34">
        <f>F51-E51</f>
        <v>23.545000000000357</v>
      </c>
      <c r="L51" s="205">
        <f>F51-D51</f>
        <v>34.856000000000279</v>
      </c>
    </row>
    <row r="53" spans="1:12" ht="15.75" x14ac:dyDescent="0.25">
      <c r="A53" s="19" t="str">
        <f>CONCATENATE(A1," (Continued)")</f>
        <v>Occupation Table 3  Employment Change by Occupation in Occupation Group (SOC 2020), 2015-2035, North of Tyne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4.1357346113680915</v>
      </c>
      <c r="C59" s="44">
        <f>IF(AND(D$5-C$5 &lt;&gt; 0,D7 &lt;&gt; 0,C7 &lt;&gt; 0),(EXP(LN(D7/C7)/(D$5-C$5))-1)*100,0)</f>
        <v>-1.2140806365414591</v>
      </c>
      <c r="D59" s="44">
        <f>IF(AND(E$5-D$5 &lt;&gt; 0,E7 &lt;&gt; 0,D7 &lt;&gt; 0),(EXP(LN(E7/D7)/(E$5-D$5))-1)*100,0)</f>
        <v>-0.9715367540037434</v>
      </c>
      <c r="E59" s="44">
        <f>IF(AND(F$5-E$5 &lt;&gt; 0,F7 &lt;&gt; 0,E7 &lt;&gt; 0),(EXP(LN(F7/E7)/(F$5-E$5))-1)*100,0)</f>
        <v>1.3383484335296902</v>
      </c>
      <c r="F59" s="44">
        <f>IF(AND(F$5-D$5 &lt;&gt; 0,F7 &lt;&gt; 0,D7 &lt;&gt; 0),(EXP(LN(F7/D7)/(F$5-D$5))-1)*100,0)</f>
        <v>0.56246136246624889</v>
      </c>
      <c r="H59" s="44">
        <f>(B7/B$51)*100</f>
        <v>7.4012924912188751</v>
      </c>
      <c r="I59" s="44">
        <f>(C7/C$51)*100</f>
        <v>8.5794661963791885</v>
      </c>
      <c r="J59" s="44">
        <f>(D7/D$51)*100</f>
        <v>8.5138912978922825</v>
      </c>
      <c r="K59" s="44">
        <f>(E7/E$51)*100</f>
        <v>7.8953969511061262</v>
      </c>
      <c r="L59" s="44">
        <f>(F7/F$51)*100</f>
        <v>8.5507389308513879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4.1822859877927776</v>
      </c>
      <c r="C60" s="44">
        <f t="shared" si="32"/>
        <v>1.3939007775877421</v>
      </c>
      <c r="D60" s="44">
        <f t="shared" si="32"/>
        <v>-2.0013328484694726</v>
      </c>
      <c r="E60" s="44">
        <f t="shared" si="32"/>
        <v>0.99536786754517159</v>
      </c>
      <c r="F60" s="44">
        <f>IF(AND(F$5-D$5 &lt;&gt; 0,F8 &lt;&gt; 0,D8 &lt;&gt; 0),(EXP(LN(F8/D8)/(F$5-D$5))-1)*100,0)</f>
        <v>-1.3578201307240523E-2</v>
      </c>
      <c r="H60" s="44">
        <f t="shared" ref="H60:L60" si="33">(B8/B$51)*100</f>
        <v>4.3011979766370292</v>
      </c>
      <c r="I60" s="44">
        <f t="shared" si="33"/>
        <v>4.9948048294534138</v>
      </c>
      <c r="J60" s="44">
        <f t="shared" si="33"/>
        <v>5.0874850008411485</v>
      </c>
      <c r="K60" s="44">
        <f t="shared" si="33"/>
        <v>4.4776449910736762</v>
      </c>
      <c r="L60" s="44">
        <f t="shared" si="33"/>
        <v>4.6876552924006187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4.0710437501612295</v>
      </c>
      <c r="C61" s="44">
        <f>IF(AND(D$5-C$5 &lt;&gt; 0,D9 &lt;&gt; 0,C9 &lt;&gt; 0),(EXP(LN(D9/C9)/(D$5-C$5))-1)*100,0)</f>
        <v>-4.847996599317228</v>
      </c>
      <c r="D61" s="44">
        <f t="shared" si="34"/>
        <v>0.48267824894197009</v>
      </c>
      <c r="E61" s="44">
        <f t="shared" si="34"/>
        <v>1.7724457351363299</v>
      </c>
      <c r="F61" s="44">
        <f>IF(AND(F$5-D$5 &lt;&gt; 0,F9 &lt;&gt; 0,D9 &lt;&gt; 0),(EXP(LN(F9/D9)/(F$5-D$5))-1)*100,0)</f>
        <v>1.3406942006176203</v>
      </c>
      <c r="H61" s="44">
        <f t="shared" ref="H61:L61" si="35">(B9/B$51)*100</f>
        <v>3.1000945145818455</v>
      </c>
      <c r="I61" s="44">
        <f t="shared" si="35"/>
        <v>3.5846613669257748</v>
      </c>
      <c r="J61" s="44">
        <f t="shared" si="35"/>
        <v>3.4264062970511358</v>
      </c>
      <c r="K61" s="44">
        <f t="shared" si="35"/>
        <v>3.41775196003245</v>
      </c>
      <c r="L61" s="44">
        <f t="shared" si="35"/>
        <v>3.8630836384507696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1.5620417548644516</v>
      </c>
      <c r="C63" s="44">
        <f t="shared" si="36"/>
        <v>7.2169638275813242</v>
      </c>
      <c r="D63" s="44">
        <f t="shared" si="36"/>
        <v>1.3763031748878829</v>
      </c>
      <c r="E63" s="44">
        <f t="shared" si="36"/>
        <v>1.1292442747802056</v>
      </c>
      <c r="F63" s="44">
        <f>IF(AND(F$5-D$5 &lt;&gt; 0,F11 &lt;&gt; 0,D11 &lt;&gt; 0),(EXP(LN(F11/D11)/(F$5-D$5))-1)*100,0)</f>
        <v>1.2115302695456576</v>
      </c>
      <c r="H63" s="44">
        <f>(B11/B$51)*100</f>
        <v>19.604672995991606</v>
      </c>
      <c r="I63" s="44">
        <f>(C11/C$51)*100</f>
        <v>20.56074538915755</v>
      </c>
      <c r="J63" s="44">
        <f>(D11/D$51)*100</f>
        <v>22.144972602560191</v>
      </c>
      <c r="K63" s="44">
        <f>(E11/E$51)*100</f>
        <v>23.088890718069798</v>
      </c>
      <c r="L63" s="44">
        <f>(F11/F$51)*100</f>
        <v>24.494137020214691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2.7061471210581223</v>
      </c>
      <c r="C64" s="44">
        <f t="shared" si="36"/>
        <v>1.035709682426722</v>
      </c>
      <c r="D64" s="49">
        <f t="shared" si="36"/>
        <v>4.1428839245374105</v>
      </c>
      <c r="E64" s="49">
        <f t="shared" si="36"/>
        <v>1.4496224800034874</v>
      </c>
      <c r="F64" s="44">
        <f>IF(AND(F$5-D$5 &lt;&gt; 0,F12 &lt;&gt; 0,D12 &lt;&gt; 0),(EXP(LN(F12/D12)/(F$5-D$5))-1)*100,0)</f>
        <v>2.3395469770028043</v>
      </c>
      <c r="H64" s="40">
        <f t="shared" ref="H64:L67" si="37">(B12/B$11)*100</f>
        <v>22.773690940393063</v>
      </c>
      <c r="I64" s="40">
        <f t="shared" si="37"/>
        <v>23.817352279352821</v>
      </c>
      <c r="J64" s="40">
        <f t="shared" si="37"/>
        <v>22.444238340591156</v>
      </c>
      <c r="K64" s="40">
        <f t="shared" si="37"/>
        <v>25.678557394844081</v>
      </c>
      <c r="L64" s="40">
        <f t="shared" si="37"/>
        <v>26.503751804331007</v>
      </c>
    </row>
    <row r="65" spans="1:12" x14ac:dyDescent="0.2">
      <c r="A65" t="str">
        <f>A13</f>
        <v>22 Health professionals</v>
      </c>
      <c r="B65" s="49">
        <f t="shared" si="36"/>
        <v>0.79351238470737329</v>
      </c>
      <c r="C65" s="44">
        <f t="shared" si="36"/>
        <v>9.1092444157658381</v>
      </c>
      <c r="D65" s="49">
        <f t="shared" si="36"/>
        <v>0.25854257580375517</v>
      </c>
      <c r="E65" s="49">
        <f t="shared" si="36"/>
        <v>1.0485523780991768</v>
      </c>
      <c r="F65" s="44">
        <f>IF(AND(F$5-D$5 &lt;&gt; 0,F13 &lt;&gt; 0,D13 &lt;&gt; 0),(EXP(LN(F13/D13)/(F$5-D$5))-1)*100,0)</f>
        <v>0.78452651518472472</v>
      </c>
      <c r="H65" s="40">
        <f t="shared" si="37"/>
        <v>32.83858390797657</v>
      </c>
      <c r="I65" s="40">
        <f t="shared" si="37"/>
        <v>31.855838883828135</v>
      </c>
      <c r="J65" s="40">
        <f t="shared" si="37"/>
        <v>32.418065078156303</v>
      </c>
      <c r="K65" s="40">
        <f t="shared" si="37"/>
        <v>30.669858707184744</v>
      </c>
      <c r="L65" s="40">
        <f t="shared" si="37"/>
        <v>30.426018070699122</v>
      </c>
    </row>
    <row r="66" spans="1:12" x14ac:dyDescent="0.2">
      <c r="A66" t="str">
        <f>A14</f>
        <v>23 Teaching and other educational professionals</v>
      </c>
      <c r="B66" s="49">
        <f t="shared" si="36"/>
        <v>1.188216264319597</v>
      </c>
      <c r="C66" s="44">
        <f t="shared" si="36"/>
        <v>5.0745457914939562</v>
      </c>
      <c r="D66" s="49">
        <f t="shared" si="36"/>
        <v>0.69136597147121392</v>
      </c>
      <c r="E66" s="49">
        <f t="shared" si="36"/>
        <v>0.6370381233053779</v>
      </c>
      <c r="F66" s="44">
        <f>IF(AND(F$5-D$5 &lt;&gt; 0,F14 &lt;&gt; 0,D14 &lt;&gt; 0),(EXP(LN(F14/D14)/(F$5-D$5))-1)*100,0)</f>
        <v>0.65514414830225576</v>
      </c>
      <c r="H66" s="40">
        <f t="shared" si="37"/>
        <v>21.243350279162478</v>
      </c>
      <c r="I66" s="40">
        <f t="shared" si="37"/>
        <v>20.932306187015225</v>
      </c>
      <c r="J66" s="40">
        <f t="shared" si="37"/>
        <v>20.514035153113515</v>
      </c>
      <c r="K66" s="40">
        <f t="shared" si="37"/>
        <v>19.830333027017875</v>
      </c>
      <c r="L66" s="40">
        <f t="shared" si="37"/>
        <v>18.886037771110342</v>
      </c>
    </row>
    <row r="67" spans="1:12" x14ac:dyDescent="0.2">
      <c r="A67" t="str">
        <f>A15</f>
        <v>24 Business, media and public service professionals</v>
      </c>
      <c r="B67" s="49">
        <f t="shared" si="36"/>
        <v>1.8353390319938434</v>
      </c>
      <c r="C67" s="44">
        <f t="shared" si="36"/>
        <v>12.850196311633489</v>
      </c>
      <c r="D67" s="49">
        <f t="shared" si="36"/>
        <v>0.70680929827768857</v>
      </c>
      <c r="E67" s="49">
        <f t="shared" si="36"/>
        <v>1.2822788458600076</v>
      </c>
      <c r="F67" s="44">
        <f>IF(AND(F$5-D$5 &lt;&gt; 0,F15 &lt;&gt; 0,D15 &lt;&gt; 0),(EXP(LN(F15/D15)/(F$5-D$5))-1)*100,0)</f>
        <v>1.090091209398425</v>
      </c>
      <c r="H67" s="40">
        <f t="shared" si="37"/>
        <v>23.144374872467889</v>
      </c>
      <c r="I67" s="40">
        <f t="shared" si="37"/>
        <v>23.394502649803826</v>
      </c>
      <c r="J67" s="40">
        <f t="shared" si="37"/>
        <v>24.623661428139027</v>
      </c>
      <c r="K67" s="40">
        <f t="shared" si="37"/>
        <v>23.821250870953307</v>
      </c>
      <c r="L67" s="40">
        <f t="shared" si="37"/>
        <v>24.184192353859522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1.1780167459515045</v>
      </c>
      <c r="C69" s="44">
        <f t="shared" si="39"/>
        <v>4.8680049648442525</v>
      </c>
      <c r="D69" s="44">
        <f t="shared" si="39"/>
        <v>1.6404330105987963</v>
      </c>
      <c r="E69" s="44">
        <f t="shared" si="39"/>
        <v>1.1295109626176414</v>
      </c>
      <c r="F69" s="44">
        <f t="shared" ref="F69:F74" si="40">IF(AND(F$5-D$5 &lt;&gt; 0,F17 &lt;&gt; 0,D17 &lt;&gt; 0),(EXP(LN(F17/D17)/(F$5-D$5))-1)*100,0)</f>
        <v>1.299532307815876</v>
      </c>
      <c r="H69" s="44">
        <f>(B17/B$51)*100</f>
        <v>10.985887435851058</v>
      </c>
      <c r="I69" s="44">
        <f>(C17/C$51)*100</f>
        <v>11.348366518140175</v>
      </c>
      <c r="J69" s="44">
        <f>(D17/D$51)*100</f>
        <v>11.95498807461693</v>
      </c>
      <c r="K69" s="44">
        <f>(E17/E$51)*100</f>
        <v>12.627789994694258</v>
      </c>
      <c r="L69" s="44">
        <f>(F17/F$51)*100</f>
        <v>13.396701426393435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2.6522845913643289</v>
      </c>
      <c r="C70" s="44">
        <f t="shared" si="39"/>
        <v>5.8147755431266601</v>
      </c>
      <c r="D70" s="49">
        <f t="shared" si="39"/>
        <v>-1.1568343176349805</v>
      </c>
      <c r="E70" s="49">
        <f t="shared" si="39"/>
        <v>0.82341227871289835</v>
      </c>
      <c r="F70" s="44">
        <f t="shared" si="40"/>
        <v>0.1589607979900709</v>
      </c>
      <c r="H70" s="40">
        <f t="shared" ref="H70:L74" si="41">(B18/B$17)*100</f>
        <v>16.488355008389828</v>
      </c>
      <c r="I70" s="40">
        <f t="shared" si="41"/>
        <v>17.470573343366098</v>
      </c>
      <c r="J70" s="40">
        <f t="shared" si="41"/>
        <v>17.628301382845528</v>
      </c>
      <c r="K70" s="40">
        <f t="shared" si="41"/>
        <v>15.332436163833515</v>
      </c>
      <c r="L70" s="40">
        <f t="shared" si="41"/>
        <v>14.874624489496419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0.77973506083768296</v>
      </c>
      <c r="C71" s="44">
        <f t="shared" si="39"/>
        <v>10.986179895354464</v>
      </c>
      <c r="D71" s="49">
        <f t="shared" si="39"/>
        <v>9.9966656642849436</v>
      </c>
      <c r="E71" s="49">
        <f t="shared" si="39"/>
        <v>1.8054791993846075</v>
      </c>
      <c r="F71" s="44">
        <f t="shared" si="40"/>
        <v>4.4657536709224122</v>
      </c>
      <c r="H71" s="40">
        <f t="shared" si="41"/>
        <v>20.430057924530281</v>
      </c>
      <c r="I71" s="40">
        <f t="shared" si="41"/>
        <v>20.110265213562027</v>
      </c>
      <c r="J71" s="40">
        <f t="shared" si="41"/>
        <v>21.283531745301364</v>
      </c>
      <c r="K71" s="40">
        <f t="shared" si="41"/>
        <v>31.594302026696276</v>
      </c>
      <c r="L71" s="40">
        <f t="shared" si="41"/>
        <v>33.770789924973457</v>
      </c>
    </row>
    <row r="72" spans="1:12" x14ac:dyDescent="0.2">
      <c r="A72" t="str">
        <f t="shared" si="38"/>
        <v>33 Protective service occupations</v>
      </c>
      <c r="B72" s="49">
        <f t="shared" si="39"/>
        <v>1.4171196442428258</v>
      </c>
      <c r="C72" s="44">
        <f t="shared" si="39"/>
        <v>5.157583348534156</v>
      </c>
      <c r="D72" s="49">
        <f t="shared" si="39"/>
        <v>-3.9197221521479531</v>
      </c>
      <c r="E72" s="49">
        <f t="shared" si="39"/>
        <v>0.73541661060188002</v>
      </c>
      <c r="F72" s="44">
        <f t="shared" si="40"/>
        <v>-0.84083187484025323</v>
      </c>
      <c r="H72" s="40">
        <f t="shared" si="41"/>
        <v>11.565243436851896</v>
      </c>
      <c r="I72" s="40">
        <f t="shared" si="41"/>
        <v>11.674955056119176</v>
      </c>
      <c r="J72" s="40">
        <f t="shared" si="41"/>
        <v>11.707193817750396</v>
      </c>
      <c r="K72" s="40">
        <f t="shared" si="41"/>
        <v>8.8367288069266685</v>
      </c>
      <c r="L72" s="40">
        <f t="shared" si="41"/>
        <v>8.4983443541284664</v>
      </c>
    </row>
    <row r="73" spans="1:12" x14ac:dyDescent="0.2">
      <c r="A73" t="str">
        <f t="shared" si="38"/>
        <v>34 Culture, media and sports occupations</v>
      </c>
      <c r="B73" s="49">
        <f t="shared" si="39"/>
        <v>0.13017565432118516</v>
      </c>
      <c r="C73" s="44">
        <f t="shared" si="39"/>
        <v>-4.3658027523047043</v>
      </c>
      <c r="D73" s="49">
        <f t="shared" si="39"/>
        <v>-2.5132636845091927</v>
      </c>
      <c r="E73" s="49">
        <f t="shared" si="39"/>
        <v>1.0680301719708796</v>
      </c>
      <c r="F73" s="44">
        <f t="shared" si="40"/>
        <v>-0.14011889804724786</v>
      </c>
      <c r="H73" s="40">
        <f t="shared" si="41"/>
        <v>13.032491015875653</v>
      </c>
      <c r="I73" s="40">
        <f t="shared" si="41"/>
        <v>12.500940763003737</v>
      </c>
      <c r="J73" s="40">
        <f t="shared" si="41"/>
        <v>11.400211485968832</v>
      </c>
      <c r="K73" s="40">
        <f t="shared" si="41"/>
        <v>9.2535426558512572</v>
      </c>
      <c r="L73" s="40">
        <f t="shared" si="41"/>
        <v>9.1974402152486352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1.0195126679501065</v>
      </c>
      <c r="C74" s="44">
        <f t="shared" si="39"/>
        <v>4.1481847251399362</v>
      </c>
      <c r="D74" s="49">
        <f t="shared" si="39"/>
        <v>-1.7231320747890244E-2</v>
      </c>
      <c r="E74" s="49">
        <f t="shared" si="39"/>
        <v>0.74003055422231512</v>
      </c>
      <c r="F74" s="44">
        <f t="shared" si="40"/>
        <v>0.48697479344870231</v>
      </c>
      <c r="H74" s="40">
        <f t="shared" si="41"/>
        <v>38.483852614352351</v>
      </c>
      <c r="I74" s="40">
        <f t="shared" si="41"/>
        <v>38.24326562394895</v>
      </c>
      <c r="J74" s="40">
        <f t="shared" si="41"/>
        <v>37.980761568133879</v>
      </c>
      <c r="K74" s="40">
        <f t="shared" si="41"/>
        <v>34.982990346692269</v>
      </c>
      <c r="L74" s="40">
        <f t="shared" si="41"/>
        <v>33.658801016153021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-2.1297132988842837</v>
      </c>
      <c r="C76" s="44">
        <f t="shared" si="42"/>
        <v>3.8066693452400546</v>
      </c>
      <c r="D76" s="44">
        <f t="shared" si="42"/>
        <v>0.57090339977046156</v>
      </c>
      <c r="E76" s="44">
        <f t="shared" si="42"/>
        <v>-0.34126016337907572</v>
      </c>
      <c r="F76" s="44">
        <f>IF(AND(F$5-D$5 &lt;&gt; 0,F24 &lt;&gt; 0,D24 &lt;&gt; 0),(EXP(LN(F24/D24)/(F$5-D$5))-1)*100,0)</f>
        <v>-3.8128611092425047E-2</v>
      </c>
      <c r="H76" s="44">
        <f>(B24/B$51)*100</f>
        <v>11.978514356296969</v>
      </c>
      <c r="I76" s="44">
        <f>(C24/C$51)*100</f>
        <v>10.83327978868485</v>
      </c>
      <c r="J76" s="44">
        <f>(D24/D$51)*100</f>
        <v>11.296866696444299</v>
      </c>
      <c r="K76" s="44">
        <f>(E24/E$51)*100</f>
        <v>11.317889024610038</v>
      </c>
      <c r="L76" s="44">
        <f>(F24/F$51)*100</f>
        <v>10.370765178602189</v>
      </c>
    </row>
    <row r="77" spans="1:12" x14ac:dyDescent="0.2">
      <c r="A77" t="str">
        <f>A25</f>
        <v>41 Administrative occupations</v>
      </c>
      <c r="B77" s="49">
        <f t="shared" si="42"/>
        <v>-1.8618573752547274</v>
      </c>
      <c r="C77" s="44">
        <f t="shared" si="42"/>
        <v>4.3531262887397171</v>
      </c>
      <c r="D77" s="49">
        <f t="shared" si="42"/>
        <v>0.80800233924032128</v>
      </c>
      <c r="E77" s="49">
        <f t="shared" si="42"/>
        <v>-4.975248660314957E-2</v>
      </c>
      <c r="F77" s="44">
        <f>IF(AND(F$5-D$5 &lt;&gt; 0,F25 &lt;&gt; 0,D25 &lt;&gt; 0),(EXP(LN(F25/D25)/(F$5-D$5))-1)*100,0)</f>
        <v>0.23535176646143352</v>
      </c>
      <c r="H77" s="40">
        <f t="shared" ref="H77:L78" si="43">(B25/B$24)*100</f>
        <v>81.818970861575366</v>
      </c>
      <c r="I77" s="40">
        <f t="shared" si="43"/>
        <v>82.718358443029345</v>
      </c>
      <c r="J77" s="40">
        <f t="shared" si="43"/>
        <v>83.153802732025412</v>
      </c>
      <c r="K77" s="40">
        <f t="shared" si="43"/>
        <v>84.1386232815385</v>
      </c>
      <c r="L77" s="40">
        <f t="shared" si="43"/>
        <v>86.632376429361898</v>
      </c>
    </row>
    <row r="78" spans="1:12" x14ac:dyDescent="0.2">
      <c r="A78" t="str">
        <f>A26</f>
        <v>42 Secretarial and related occupations</v>
      </c>
      <c r="B78" s="49">
        <f t="shared" si="42"/>
        <v>-3.3632105311294458</v>
      </c>
      <c r="C78" s="44">
        <f t="shared" si="42"/>
        <v>1.1910601059745618</v>
      </c>
      <c r="D78" s="49">
        <f t="shared" si="42"/>
        <v>-0.63346384224303165</v>
      </c>
      <c r="E78" s="49">
        <f t="shared" si="42"/>
        <v>-2.0314401196299681</v>
      </c>
      <c r="F78" s="44">
        <f>IF(AND(F$5-D$5 &lt;&gt; 0,F26 &lt;&gt; 0,D26 &lt;&gt; 0),(EXP(LN(F26/D26)/(F$5-D$5))-1)*100,0)</f>
        <v>-1.5676471344583276</v>
      </c>
      <c r="H78" s="40">
        <f t="shared" si="43"/>
        <v>18.181029138424623</v>
      </c>
      <c r="I78" s="40">
        <f t="shared" si="43"/>
        <v>17.281641556970648</v>
      </c>
      <c r="J78" s="40">
        <f t="shared" si="43"/>
        <v>16.846197267974588</v>
      </c>
      <c r="K78" s="40">
        <f t="shared" si="43"/>
        <v>15.861376718461498</v>
      </c>
      <c r="L78" s="40">
        <f t="shared" si="43"/>
        <v>13.367623570638104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-0.52563913384389149</v>
      </c>
      <c r="C80" s="44">
        <f t="shared" si="44"/>
        <v>-13.133130332779642</v>
      </c>
      <c r="D80" s="44">
        <f t="shared" si="44"/>
        <v>-0.36765557805613636</v>
      </c>
      <c r="E80" s="44">
        <f t="shared" si="44"/>
        <v>-0.46902515004483281</v>
      </c>
      <c r="F80" s="44">
        <f>IF(AND(F$5-D$5 &lt;&gt; 0,F28 &lt;&gt; 0,D28 &lt;&gt; 0),(EXP(LN(F28/D28)/(F$5-D$5))-1)*100,0)</f>
        <v>-0.43524675757706799</v>
      </c>
      <c r="H80" s="44">
        <f>(B28/B$51)*100</f>
        <v>10.146566665576112</v>
      </c>
      <c r="I80" s="44">
        <f>(C28/C$51)*100</f>
        <v>9.7930349111616035</v>
      </c>
      <c r="J80" s="44">
        <f>(D28/D$51)*100</f>
        <v>8.545633474260498</v>
      </c>
      <c r="K80" s="44">
        <f>(E28/E$51)*100</f>
        <v>8.1694285923466907</v>
      </c>
      <c r="L80" s="44">
        <f>(F28/F$51)*100</f>
        <v>7.3903620557815799</v>
      </c>
    </row>
    <row r="81" spans="1:12" x14ac:dyDescent="0.2">
      <c r="A81" t="str">
        <f>A29</f>
        <v>51 Skilled agricultural and related trades</v>
      </c>
      <c r="B81" s="49">
        <f t="shared" si="44"/>
        <v>-5.0804245639392676</v>
      </c>
      <c r="C81" s="44">
        <f t="shared" si="44"/>
        <v>1.8013073552974657</v>
      </c>
      <c r="D81" s="49">
        <f t="shared" si="44"/>
        <v>-0.10476290433539814</v>
      </c>
      <c r="E81" s="49">
        <f t="shared" si="44"/>
        <v>0.91540709930644226</v>
      </c>
      <c r="F81" s="44">
        <f>IF(AND(F$5-D$5 &lt;&gt; 0,F29 &lt;&gt; 0,D29 &lt;&gt; 0),(EXP(LN(F29/D29)/(F$5-D$5))-1)*100,0)</f>
        <v>0.57419805638718735</v>
      </c>
      <c r="H81" s="40">
        <f t="shared" ref="H81:L84" si="45">(B29/B$28)*100</f>
        <v>12.308695143491992</v>
      </c>
      <c r="I81" s="40">
        <f t="shared" si="45"/>
        <v>10.204471889587962</v>
      </c>
      <c r="J81" s="40">
        <f t="shared" si="45"/>
        <v>11.958858229956967</v>
      </c>
      <c r="K81" s="40">
        <f t="shared" si="45"/>
        <v>12.117467927068891</v>
      </c>
      <c r="L81" s="40">
        <f t="shared" si="45"/>
        <v>13.912464413509696</v>
      </c>
    </row>
    <row r="82" spans="1:12" x14ac:dyDescent="0.2">
      <c r="A82" t="str">
        <f>A30</f>
        <v>52 Skilled metal, electrical and electronic trades</v>
      </c>
      <c r="B82" s="49">
        <f t="shared" si="44"/>
        <v>-0.79513733932652375</v>
      </c>
      <c r="C82" s="44">
        <f t="shared" si="44"/>
        <v>-15.783237109515891</v>
      </c>
      <c r="D82" s="49">
        <f t="shared" si="44"/>
        <v>-0.63337032729421372</v>
      </c>
      <c r="E82" s="49">
        <f t="shared" si="44"/>
        <v>-0.90084792733619024</v>
      </c>
      <c r="F82" s="44">
        <f>IF(AND(F$5-D$5 &lt;&gt; 0,F30 &lt;&gt; 0,D30 &lt;&gt; 0),(EXP(LN(F30/D30)/(F$5-D$5))-1)*100,0)</f>
        <v>-0.81176882351029489</v>
      </c>
      <c r="H82" s="40">
        <f t="shared" si="45"/>
        <v>36.924558476258703</v>
      </c>
      <c r="I82" s="40">
        <f t="shared" si="45"/>
        <v>36.526034252637338</v>
      </c>
      <c r="J82" s="40">
        <f t="shared" si="45"/>
        <v>35.411709639916296</v>
      </c>
      <c r="K82" s="40">
        <f t="shared" si="45"/>
        <v>34.942014865952146</v>
      </c>
      <c r="L82" s="40">
        <f t="shared" si="45"/>
        <v>33.455286376687852</v>
      </c>
    </row>
    <row r="83" spans="1:12" x14ac:dyDescent="0.2">
      <c r="A83" t="str">
        <f>A31</f>
        <v>53 Skilled construction and building trades</v>
      </c>
      <c r="B83" s="49">
        <f t="shared" si="44"/>
        <v>2.0177725250422718</v>
      </c>
      <c r="C83" s="44">
        <f t="shared" si="44"/>
        <v>-19.125489475697531</v>
      </c>
      <c r="D83" s="49">
        <f t="shared" si="44"/>
        <v>-1.1748342227110076</v>
      </c>
      <c r="E83" s="49">
        <f t="shared" si="44"/>
        <v>-1.2294606573794664</v>
      </c>
      <c r="F83" s="44">
        <f>IF(AND(F$5-D$5 &lt;&gt; 0,F31 &lt;&gt; 0,D31 &lt;&gt; 0),(EXP(LN(F31/D31)/(F$5-D$5))-1)*100,0)</f>
        <v>-1.211255201671968</v>
      </c>
      <c r="H83" s="40">
        <f t="shared" si="45"/>
        <v>30.091636681135121</v>
      </c>
      <c r="I83" s="40">
        <f t="shared" si="45"/>
        <v>33.289289590221586</v>
      </c>
      <c r="J83" s="40">
        <f t="shared" si="45"/>
        <v>30.992886144334776</v>
      </c>
      <c r="K83" s="40">
        <f t="shared" si="45"/>
        <v>29.757608789859031</v>
      </c>
      <c r="L83" s="40">
        <f t="shared" si="45"/>
        <v>27.560665811217529</v>
      </c>
    </row>
    <row r="84" spans="1:12" x14ac:dyDescent="0.2">
      <c r="A84" t="str">
        <f>A32</f>
        <v>54 Textiles, printing and other skilled trades</v>
      </c>
      <c r="B84" s="49">
        <f t="shared" si="44"/>
        <v>-1.3722370258962724</v>
      </c>
      <c r="C84" s="44">
        <f t="shared" si="44"/>
        <v>-5.9319416844587858</v>
      </c>
      <c r="D84" s="49">
        <f t="shared" si="44"/>
        <v>1.0174374053490309</v>
      </c>
      <c r="E84" s="49">
        <f t="shared" si="44"/>
        <v>0.31355973149125305</v>
      </c>
      <c r="F84" s="44">
        <f>IF(AND(F$5-D$5 &lt;&gt; 0,F32 &lt;&gt; 0,D32 &lt;&gt; 0),(EXP(LN(F32/D32)/(F$5-D$5))-1)*100,0)</f>
        <v>0.54763897969087871</v>
      </c>
      <c r="H84" s="40">
        <f t="shared" si="45"/>
        <v>20.675109699114195</v>
      </c>
      <c r="I84" s="40">
        <f t="shared" si="45"/>
        <v>19.980204267553106</v>
      </c>
      <c r="J84" s="40">
        <f t="shared" si="45"/>
        <v>21.636545985791972</v>
      </c>
      <c r="K84" s="40">
        <f t="shared" si="45"/>
        <v>23.18290841711994</v>
      </c>
      <c r="L84" s="40">
        <f t="shared" si="45"/>
        <v>25.071583398584934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-0.37027174108618111</v>
      </c>
      <c r="C86" s="44">
        <f t="shared" si="46"/>
        <v>1.2982818487732528</v>
      </c>
      <c r="D86" s="44">
        <f t="shared" si="46"/>
        <v>2.6059780508846941E-3</v>
      </c>
      <c r="E86" s="44">
        <f t="shared" si="46"/>
        <v>0.41788599589551723</v>
      </c>
      <c r="F86" s="44">
        <f>IF(AND(F$5-D$5 &lt;&gt; 0,F34 &lt;&gt; 0,D34 &lt;&gt; 0),(EXP(LN(F34/D34)/(F$5-D$5))-1)*100,0)</f>
        <v>0.27926806163427464</v>
      </c>
      <c r="H86" s="44">
        <f>(B34/B$51)*100</f>
        <v>10.066289473016676</v>
      </c>
      <c r="I86" s="44">
        <f>(C34/C$51)*100</f>
        <v>9.7763954007817517</v>
      </c>
      <c r="J86" s="44">
        <f>(D34/D$51)*100</f>
        <v>9.9484088411442961</v>
      </c>
      <c r="K86" s="44">
        <f>(E34/E$51)*100</f>
        <v>9.6884852593466011</v>
      </c>
      <c r="L86" s="44">
        <f>(F34/F$51)*100</f>
        <v>9.5776305997687174</v>
      </c>
    </row>
    <row r="87" spans="1:12" x14ac:dyDescent="0.2">
      <c r="A87" t="str">
        <f>A35</f>
        <v>61 Caring personal service occupations</v>
      </c>
      <c r="B87" s="49">
        <f t="shared" si="46"/>
        <v>-0.8326966590156526</v>
      </c>
      <c r="C87" s="44">
        <f t="shared" si="46"/>
        <v>3.9157321764322406</v>
      </c>
      <c r="D87" s="49">
        <f t="shared" si="46"/>
        <v>0.56965029599029826</v>
      </c>
      <c r="E87" s="49">
        <f t="shared" si="46"/>
        <v>0.44916172029612067</v>
      </c>
      <c r="F87" s="44">
        <f>IF(AND(F$5-D$5 &lt;&gt; 0,F35 &lt;&gt; 0,D35 &lt;&gt; 0),(EXP(LN(F35/D35)/(F$5-D$5))-1)*100,0)</f>
        <v>0.48930853112965078</v>
      </c>
      <c r="H87" s="40">
        <f t="shared" ref="H87:L89" si="47">(B35/B$34)*100</f>
        <v>74.735675648395684</v>
      </c>
      <c r="I87" s="40">
        <f t="shared" si="47"/>
        <v>73.357782786520502</v>
      </c>
      <c r="J87" s="40">
        <f t="shared" si="47"/>
        <v>75.253277449278599</v>
      </c>
      <c r="K87" s="40">
        <f t="shared" si="47"/>
        <v>77.411152226537013</v>
      </c>
      <c r="L87" s="40">
        <f t="shared" si="47"/>
        <v>77.652591880297109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1.1087507426174925</v>
      </c>
      <c r="C88" s="44">
        <f t="shared" si="46"/>
        <v>-7.0923671158128592</v>
      </c>
      <c r="D88" s="49">
        <f t="shared" si="46"/>
        <v>-1.6056621850331299</v>
      </c>
      <c r="E88" s="49">
        <f t="shared" si="46"/>
        <v>0.28458774103161666</v>
      </c>
      <c r="F88" s="44">
        <f>IF(AND(F$5-D$5 &lt;&gt; 0,F36 &lt;&gt; 0,D36 &lt;&gt; 0),(EXP(LN(F36/D36)/(F$5-D$5))-1)*100,0)</f>
        <v>-0.3494963341756252</v>
      </c>
      <c r="H88" s="40">
        <f t="shared" si="47"/>
        <v>24.088280548524004</v>
      </c>
      <c r="I88" s="40">
        <f t="shared" si="47"/>
        <v>25.550828995224435</v>
      </c>
      <c r="J88" s="40">
        <f t="shared" si="47"/>
        <v>23.434425509001898</v>
      </c>
      <c r="K88" s="40">
        <f t="shared" si="47"/>
        <v>21.609676253033825</v>
      </c>
      <c r="L88" s="40">
        <f t="shared" si="47"/>
        <v>21.324529226613883</v>
      </c>
    </row>
    <row r="89" spans="1:12" x14ac:dyDescent="0.2">
      <c r="A89" t="str">
        <f>A37</f>
        <v>63 Community and civil enforcement occupations</v>
      </c>
      <c r="B89" s="49">
        <f t="shared" si="46"/>
        <v>-2.2137286312606586</v>
      </c>
      <c r="C89" s="44">
        <f t="shared" si="46"/>
        <v>21.802153787176472</v>
      </c>
      <c r="D89" s="49">
        <f t="shared" si="46"/>
        <v>-5.6858962271479241</v>
      </c>
      <c r="E89" s="49">
        <f t="shared" si="46"/>
        <v>0.85736526038446836</v>
      </c>
      <c r="F89" s="44">
        <f>IF(AND(F$5-D$5 &lt;&gt; 0,F37 &lt;&gt; 0,D37 &lt;&gt; 0),(EXP(LN(F37/D37)/(F$5-D$5))-1)*100,0)</f>
        <v>-1.3726661465461532</v>
      </c>
      <c r="H89" s="40">
        <f t="shared" si="47"/>
        <v>1.1760438030803098</v>
      </c>
      <c r="I89" s="40">
        <f t="shared" si="47"/>
        <v>1.0913882182550465</v>
      </c>
      <c r="J89" s="40">
        <f t="shared" si="47"/>
        <v>1.3122970417195041</v>
      </c>
      <c r="K89" s="40">
        <f t="shared" si="47"/>
        <v>0.979171520429159</v>
      </c>
      <c r="L89" s="40">
        <f t="shared" si="47"/>
        <v>1.0228788930890025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-1.2376309706883526</v>
      </c>
      <c r="C91" s="44">
        <f t="shared" si="48"/>
        <v>7.5441587560276524E-2</v>
      </c>
      <c r="D91" s="44">
        <f t="shared" si="48"/>
        <v>0.55312252825046038</v>
      </c>
      <c r="E91" s="44">
        <f t="shared" si="48"/>
        <v>0.36448139175491168</v>
      </c>
      <c r="F91" s="44">
        <f t="shared" ref="F91:F93" si="49">IF(AND(F$5-D$5 &lt;&gt; 0,F39 &lt;&gt; 0,D39 &lt;&gt; 0),(EXP(LN(F39/D39)/(F$5-D$5))-1)*100,0)</f>
        <v>0.42732241584246822</v>
      </c>
      <c r="H91" s="44">
        <f>(B39/B$51)*100</f>
        <v>10.968729996211287</v>
      </c>
      <c r="I91" s="44">
        <f>(C39/C$51)*100</f>
        <v>10.286695906031662</v>
      </c>
      <c r="J91" s="44">
        <f>(D39/D$51)*100</f>
        <v>10.341325406343897</v>
      </c>
      <c r="K91" s="44">
        <f>(E39/E$51)*100</f>
        <v>10.351414096165506</v>
      </c>
      <c r="L91" s="44">
        <f>(F39/F$51)*100</f>
        <v>10.17868295481656</v>
      </c>
    </row>
    <row r="92" spans="1:12" s="30" customFormat="1" x14ac:dyDescent="0.2">
      <c r="A92" t="str">
        <f>A40</f>
        <v>71 Sales occupations</v>
      </c>
      <c r="B92" s="49">
        <f t="shared" si="48"/>
        <v>-1.7552208098670086</v>
      </c>
      <c r="C92" s="44">
        <f t="shared" si="48"/>
        <v>-0.4348535468707948</v>
      </c>
      <c r="D92" s="49">
        <f t="shared" si="48"/>
        <v>0.13668059235036889</v>
      </c>
      <c r="E92" s="49">
        <f t="shared" si="48"/>
        <v>8.5515289595439192E-2</v>
      </c>
      <c r="F92" s="44">
        <f t="shared" si="49"/>
        <v>0.10256748505950153</v>
      </c>
      <c r="G92"/>
      <c r="H92" s="40">
        <f>(B40/B$34)*100</f>
        <v>91.332714520671502</v>
      </c>
      <c r="I92" s="40">
        <f t="shared" ref="H92:L93" si="50">(C40/C$34)*100</f>
        <v>86.35917922308164</v>
      </c>
      <c r="J92" s="40">
        <f t="shared" si="50"/>
        <v>84.881640339710103</v>
      </c>
      <c r="K92" s="40">
        <f t="shared" si="50"/>
        <v>85.452176970944265</v>
      </c>
      <c r="L92" s="40">
        <f t="shared" si="50"/>
        <v>82.665573421368876</v>
      </c>
    </row>
    <row r="93" spans="1:12" s="30" customFormat="1" x14ac:dyDescent="0.2">
      <c r="A93" t="str">
        <f>A41</f>
        <v>72 Customer service occupations</v>
      </c>
      <c r="B93" s="49">
        <f t="shared" si="48"/>
        <v>1.3212347130299618</v>
      </c>
      <c r="C93" s="44">
        <f t="shared" si="48"/>
        <v>2.4119953775337155</v>
      </c>
      <c r="D93" s="49">
        <f t="shared" si="48"/>
        <v>2.3278771739951853</v>
      </c>
      <c r="E93" s="49">
        <f t="shared" si="48"/>
        <v>1.4142728317518172</v>
      </c>
      <c r="F93" s="44">
        <f t="shared" si="49"/>
        <v>1.7178976809164803</v>
      </c>
      <c r="G93"/>
      <c r="H93" s="40">
        <f t="shared" si="50"/>
        <v>17.632262352024846</v>
      </c>
      <c r="I93" s="40">
        <f t="shared" si="50"/>
        <v>18.860541178254671</v>
      </c>
      <c r="J93" s="40">
        <f t="shared" si="50"/>
        <v>19.067901456105428</v>
      </c>
      <c r="K93" s="40">
        <f t="shared" si="50"/>
        <v>21.390263504251472</v>
      </c>
      <c r="L93" s="40">
        <f t="shared" si="50"/>
        <v>23.61001163891062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1.1103365858572634</v>
      </c>
      <c r="C95" s="44">
        <f t="shared" si="51"/>
        <v>-11.760863493773178</v>
      </c>
      <c r="D95" s="44">
        <f t="shared" si="51"/>
        <v>0.17848595742011586</v>
      </c>
      <c r="E95" s="44">
        <f t="shared" si="51"/>
        <v>-0.57079879390944388</v>
      </c>
      <c r="F95" s="44">
        <f>IF(AND(F$5-D$5 &lt;&gt; 0,F43 &lt;&gt; 0,D43 &lt;&gt; 0),(EXP(LN(F43/D43)/(F$5-D$5))-1)*100,0)</f>
        <v>-0.32166198625287468</v>
      </c>
      <c r="H95" s="44">
        <f>(B43/B$51)*100</f>
        <v>6.05029129419614</v>
      </c>
      <c r="I95" s="44">
        <f>(C43/C$51)*100</f>
        <v>6.2332144495353132</v>
      </c>
      <c r="J95" s="44">
        <f>(D43/D$51)*100</f>
        <v>5.5251758615747999</v>
      </c>
      <c r="K95" s="44">
        <f>(E43/E$51)*100</f>
        <v>5.4283031713514838</v>
      </c>
      <c r="L95" s="44">
        <f>(F43/F$51)*100</f>
        <v>4.8606578956482371</v>
      </c>
    </row>
    <row r="96" spans="1:12" x14ac:dyDescent="0.2">
      <c r="A96" t="str">
        <f>A44</f>
        <v>81 Process, plant and machine operatives</v>
      </c>
      <c r="B96" s="49">
        <f t="shared" si="51"/>
        <v>-2.7439785729694521</v>
      </c>
      <c r="C96" s="44">
        <f t="shared" si="51"/>
        <v>-11.955367458716747</v>
      </c>
      <c r="D96" s="49">
        <f t="shared" si="51"/>
        <v>0.76711593915066434</v>
      </c>
      <c r="E96" s="49">
        <f t="shared" si="51"/>
        <v>-0.78645545183541055</v>
      </c>
      <c r="F96" s="44">
        <f>IF(AND(F$5-D$5 &lt;&gt; 0,F44 &lt;&gt; 0,D44 &lt;&gt; 0),(EXP(LN(F44/D44)/(F$5-D$5))-1)*100,0)</f>
        <v>-0.27127806775202323</v>
      </c>
      <c r="H96" s="40">
        <f>(B44/B$43)*100</f>
        <v>50.334635272653202</v>
      </c>
      <c r="I96" s="40">
        <f t="shared" ref="H96:L97" si="52">(C44/C$43)*100</f>
        <v>43.087440736136209</v>
      </c>
      <c r="J96" s="40">
        <f t="shared" si="52"/>
        <v>42.992463854060098</v>
      </c>
      <c r="K96" s="40">
        <f t="shared" si="52"/>
        <v>44.270472791329766</v>
      </c>
      <c r="L96" s="40">
        <f t="shared" si="52"/>
        <v>43.319587575491987</v>
      </c>
    </row>
    <row r="97" spans="1:12" x14ac:dyDescent="0.2">
      <c r="A97" t="str">
        <f>A45</f>
        <v>82 Transport and mobile machine drivers and operatives</v>
      </c>
      <c r="B97" s="49">
        <f t="shared" si="51"/>
        <v>4.612643768305591</v>
      </c>
      <c r="C97" s="44">
        <f t="shared" si="51"/>
        <v>-11.613608157326372</v>
      </c>
      <c r="D97" s="49">
        <f t="shared" si="51"/>
        <v>-0.27476206050962571</v>
      </c>
      <c r="E97" s="49">
        <f t="shared" si="51"/>
        <v>-0.40243638937051962</v>
      </c>
      <c r="F97" s="44">
        <f>IF(AND(F$5-D$5 &lt;&gt; 0,F45 &lt;&gt; 0,D45 &lt;&gt; 0),(EXP(LN(F45/D45)/(F$5-D$5))-1)*100,0)</f>
        <v>-0.35989645192087139</v>
      </c>
      <c r="H97" s="40">
        <f t="shared" si="52"/>
        <v>49.665364727346798</v>
      </c>
      <c r="I97" s="40">
        <f t="shared" si="52"/>
        <v>56.912559263863791</v>
      </c>
      <c r="J97" s="40">
        <f t="shared" si="52"/>
        <v>57.007536145939895</v>
      </c>
      <c r="K97" s="40">
        <f t="shared" si="52"/>
        <v>55.729527208670227</v>
      </c>
      <c r="L97" s="40">
        <f t="shared" si="52"/>
        <v>56.680412424508006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-5.1966081090470961E-2</v>
      </c>
      <c r="C99" s="44">
        <f t="shared" si="53"/>
        <v>-7.2542314401638048</v>
      </c>
      <c r="D99" s="44">
        <f t="shared" si="53"/>
        <v>2.0290056960625691E-2</v>
      </c>
      <c r="E99" s="44">
        <f t="shared" si="53"/>
        <v>0.30961039215757769</v>
      </c>
      <c r="F99" s="44">
        <f>IF(AND(F$5-D$5 &lt;&gt; 0,F47 &lt;&gt; 0,D47 &lt;&gt; 0),(EXP(LN(F47/D47)/(F$5-D$5))-1)*100,0)</f>
        <v>0.21307741168592464</v>
      </c>
      <c r="H99" s="44">
        <f>(B47/B$51)*100</f>
        <v>12.797755291641286</v>
      </c>
      <c r="I99" s="44">
        <f>(C47/C$51)*100</f>
        <v>12.588801440127906</v>
      </c>
      <c r="J99" s="44">
        <f>(D47/D$51)*100</f>
        <v>11.728737745162828</v>
      </c>
      <c r="K99" s="44">
        <f>(E47/E$51)*100</f>
        <v>11.432402192309519</v>
      </c>
      <c r="L99" s="44">
        <f>(F47/F$51)*100</f>
        <v>11.180323937923193</v>
      </c>
    </row>
    <row r="100" spans="1:12" x14ac:dyDescent="0.2">
      <c r="A100" t="str">
        <f>A48</f>
        <v>91 Elementary trades and related occupations</v>
      </c>
      <c r="B100" s="49">
        <f t="shared" si="53"/>
        <v>-2.8043391488462799</v>
      </c>
      <c r="C100" s="44">
        <f t="shared" si="53"/>
        <v>-14.313315790996118</v>
      </c>
      <c r="D100" s="49">
        <f t="shared" si="53"/>
        <v>12.755920956469758</v>
      </c>
      <c r="E100" s="49">
        <f t="shared" si="53"/>
        <v>1.5999643491959814</v>
      </c>
      <c r="F100" s="44">
        <f>IF(AND(F$5-D$5 &lt;&gt; 0,F48 &lt;&gt; 0,D48 &lt;&gt; 0),(EXP(LN(F48/D48)/(F$5-D$5))-1)*100,0)</f>
        <v>5.1902504674331551</v>
      </c>
      <c r="H100" s="40">
        <f t="shared" ref="H100:L101" si="54">(B48/B$47)*100</f>
        <v>12.363454912273944</v>
      </c>
      <c r="I100" s="40">
        <f t="shared" si="54"/>
        <v>11.056822433893096</v>
      </c>
      <c r="J100" s="40">
        <f t="shared" si="54"/>
        <v>10.215263369528119</v>
      </c>
      <c r="K100" s="40">
        <f t="shared" si="54"/>
        <v>18.599694127657248</v>
      </c>
      <c r="L100" s="40">
        <f t="shared" si="54"/>
        <v>21.135665251966124</v>
      </c>
    </row>
    <row r="101" spans="1:12" x14ac:dyDescent="0.2">
      <c r="A101" t="str">
        <f>A49</f>
        <v>92 Elementary administration and service occupations</v>
      </c>
      <c r="B101" s="49">
        <f t="shared" si="53"/>
        <v>0.31851708310941529</v>
      </c>
      <c r="C101" s="44">
        <f t="shared" si="53"/>
        <v>-6.3766931696762841</v>
      </c>
      <c r="D101" s="49">
        <f t="shared" si="53"/>
        <v>-1.9217260077521336</v>
      </c>
      <c r="E101" s="49">
        <f t="shared" si="53"/>
        <v>-7.3670031259576163E-3</v>
      </c>
      <c r="F101" s="44">
        <f>IF(AND(F$5-D$5 &lt;&gt; 0,F49 &lt;&gt; 0,D49 &lt;&gt; 0),(EXP(LN(F49/D49)/(F$5-D$5))-1)*100,0)</f>
        <v>-0.64960281223297445</v>
      </c>
      <c r="H101" s="40">
        <f t="shared" si="54"/>
        <v>87.636545087726063</v>
      </c>
      <c r="I101" s="40">
        <f t="shared" si="54"/>
        <v>88.943177566106911</v>
      </c>
      <c r="J101" s="40">
        <f t="shared" si="54"/>
        <v>89.784736630471883</v>
      </c>
      <c r="K101" s="40">
        <f t="shared" si="54"/>
        <v>81.400305872342756</v>
      </c>
      <c r="L101" s="40">
        <f t="shared" si="54"/>
        <v>78.864334748033883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0.36022124311556603</v>
      </c>
      <c r="C103" s="206">
        <f t="shared" ref="C103" si="56">IF(AND(D$5-C$5 &lt;&gt; 0,D51 &lt;&gt; 0,C51 &lt;&gt; 0),(EXP(LN(D51/C51)/(D$5-C$5))-1)*100,0)</f>
        <v>-0.4532209535198839</v>
      </c>
      <c r="D103" s="50">
        <f>IF(AND(E$5-D$5 &lt;&gt; 0,E51 &lt;&gt; 0,D51 &lt;&gt; 0),(EXP(LN(E51/D51)/(E$5-D$5))-1)*100,0)</f>
        <v>0.53351467628774962</v>
      </c>
      <c r="E103" s="50">
        <f>IF(AND(F$5-E$5 &lt;&gt; 0,F51 &lt;&gt; 0,E51 &lt;&gt; 0),(EXP(LN(F51/E51)/(F$5-E$5))-1)*100,0)</f>
        <v>0.533512011860382</v>
      </c>
      <c r="F103" s="206">
        <f>IF(AND(F$5-D$5 &lt;&gt; 0,F51 &lt;&gt; 0,D51 &lt;&gt; 0),(EXP(LN(F51/D51)/(F$5-D$5))-1)*100,0)</f>
        <v>0.53351290000283047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North of Tyne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6.1583438768161258</v>
      </c>
      <c r="C9" s="330">
        <v>11.709262637931733</v>
      </c>
      <c r="D9" s="330">
        <f>SUM(B9:C9)</f>
        <v>17.867606514747859</v>
      </c>
      <c r="E9" s="331"/>
      <c r="F9" s="330">
        <v>7.9509706447869064</v>
      </c>
      <c r="G9" s="330">
        <v>13.391944681041851</v>
      </c>
      <c r="H9" s="330">
        <f>SUM(F9:G9)</f>
        <v>21.342915325828756</v>
      </c>
      <c r="I9" s="331"/>
      <c r="J9" s="330">
        <v>9.3159838485393198</v>
      </c>
      <c r="K9" s="330">
        <v>11.983503009753036</v>
      </c>
      <c r="L9" s="330">
        <f>SUM(J9:K9)</f>
        <v>21.299486858292354</v>
      </c>
      <c r="M9" s="236"/>
      <c r="N9" s="328">
        <f>IF(B9&gt;0,(EXP(LN(F9/B9)/($F$6-$B$6))-1)*100,0)</f>
        <v>5.2425210279807066</v>
      </c>
      <c r="O9" s="328">
        <f>IF(F9&gt;0,(EXP(LN(J9/F9)/($J$6-$F$6))-1)*100,0)</f>
        <v>1.0618487092057816</v>
      </c>
      <c r="P9" s="328"/>
      <c r="Q9" s="328">
        <f>IF(C9&gt;0,(EXP(LN(G9/C9)/($F$6-$B$6))-1)*100,0)</f>
        <v>2.721847049104098</v>
      </c>
      <c r="R9" s="328">
        <f>IF(G9&gt;0,(EXP(LN(K9/G9)/($J$6-$F$6))-1)*100,0)</f>
        <v>-0.73807890862340741</v>
      </c>
      <c r="S9" s="327"/>
      <c r="T9" s="328">
        <f>IF(D9&gt;0,(EXP(LN(H9/D9)/($F$6-$B$6))-1)*100,0)</f>
        <v>3.6185408602546376</v>
      </c>
      <c r="U9" s="328">
        <f>IF(H9&gt;0,(EXP(LN(L9/H9)/($J$6-$F$6))-1)*100,0)</f>
        <v>-1.3578201307251625E-2</v>
      </c>
    </row>
    <row r="10" spans="1:21" x14ac:dyDescent="0.2">
      <c r="A10" s="329" t="str">
        <f>name!D5</f>
        <v>12 Other managers and proprietors</v>
      </c>
      <c r="B10" s="330">
        <v>4.981631994526059</v>
      </c>
      <c r="C10" s="330">
        <v>7.8964706284983937</v>
      </c>
      <c r="D10" s="330">
        <f t="shared" ref="D10:D33" si="0">SUM(B10:C10)</f>
        <v>12.878102623024454</v>
      </c>
      <c r="E10" s="331"/>
      <c r="F10" s="330">
        <v>6.3285523700378254</v>
      </c>
      <c r="G10" s="330">
        <v>8.0458387992251517</v>
      </c>
      <c r="H10" s="330">
        <f t="shared" ref="H10:H33" si="1">SUM(F10:G10)</f>
        <v>14.374391169262978</v>
      </c>
      <c r="I10" s="331"/>
      <c r="J10" s="330">
        <v>6.6065247757869967</v>
      </c>
      <c r="K10" s="330">
        <v>10.94632287558732</v>
      </c>
      <c r="L10" s="330">
        <f t="shared" ref="L10:L33" si="2">SUM(J10:K10)</f>
        <v>17.552847651374318</v>
      </c>
      <c r="M10" s="236"/>
      <c r="N10" s="328">
        <f t="shared" ref="N10:N36" si="3">IF(B10&gt;0,(EXP(LN(F10/B10)/($F$6-$B$6))-1)*100,0)</f>
        <v>4.9026712562501684</v>
      </c>
      <c r="O10" s="328">
        <f t="shared" ref="O10:O34" si="4">IF(F10&gt;0,(EXP(LN(J10/F10)/($J$6-$F$6))-1)*100,0)</f>
        <v>0.28698599591330254</v>
      </c>
      <c r="P10" s="328"/>
      <c r="Q10" s="328">
        <f t="shared" ref="Q10:Q34" si="5">IF(C10&gt;0,(EXP(LN(G10/C10)/($F$6-$B$6))-1)*100,0)</f>
        <v>0.37548588192097831</v>
      </c>
      <c r="R10" s="328">
        <f t="shared" ref="R10:R34" si="6">IF(G10&gt;0,(EXP(LN(K10/G10)/($J$6-$F$6))-1)*100,0)</f>
        <v>2.0735286520343621</v>
      </c>
      <c r="S10" s="327"/>
      <c r="T10" s="328">
        <f t="shared" ref="T10:T34" si="7">IF(D10&gt;0,(EXP(LN(H10/D10)/($F$6-$B$6))-1)*100,0)</f>
        <v>2.2227394843772563</v>
      </c>
      <c r="U10" s="328">
        <f t="shared" ref="U10:U34" si="8">IF(H10&gt;0,(EXP(LN(L10/H10)/($J$6-$F$6))-1)*100,0)</f>
        <v>1.3406942006176426</v>
      </c>
    </row>
    <row r="11" spans="1:21" x14ac:dyDescent="0.2">
      <c r="A11" s="329" t="str">
        <f>name!D6</f>
        <v>21 Science, research, engineering and technology professionals</v>
      </c>
      <c r="B11" s="330">
        <v>3.3288285507765134</v>
      </c>
      <c r="C11" s="330">
        <v>15.218013448163825</v>
      </c>
      <c r="D11" s="330">
        <f t="shared" si="0"/>
        <v>18.546841998940337</v>
      </c>
      <c r="E11" s="331"/>
      <c r="F11" s="330">
        <v>4.1875496903039666</v>
      </c>
      <c r="G11" s="330">
        <v>16.663629418001189</v>
      </c>
      <c r="H11" s="330">
        <f t="shared" si="1"/>
        <v>20.851179108305157</v>
      </c>
      <c r="I11" s="331"/>
      <c r="J11" s="330">
        <v>7.2985169044695555</v>
      </c>
      <c r="K11" s="330">
        <v>22.198831054011908</v>
      </c>
      <c r="L11" s="330">
        <f t="shared" si="2"/>
        <v>29.497347958481463</v>
      </c>
      <c r="M11" s="236"/>
      <c r="N11" s="328">
        <f t="shared" si="3"/>
        <v>4.6968726248883819</v>
      </c>
      <c r="O11" s="328">
        <f t="shared" si="4"/>
        <v>3.773144388524674</v>
      </c>
      <c r="P11" s="328"/>
      <c r="Q11" s="328">
        <f t="shared" si="5"/>
        <v>1.8315436078809366</v>
      </c>
      <c r="R11" s="328">
        <f t="shared" si="6"/>
        <v>1.9304716594049642</v>
      </c>
      <c r="S11" s="327"/>
      <c r="T11" s="328">
        <f t="shared" si="7"/>
        <v>2.3698647072659007</v>
      </c>
      <c r="U11" s="328">
        <f t="shared" si="8"/>
        <v>2.3395469770027821</v>
      </c>
    </row>
    <row r="12" spans="1:21" x14ac:dyDescent="0.2">
      <c r="A12" s="329" t="str">
        <f>name!D7</f>
        <v>22 Health professionals</v>
      </c>
      <c r="B12" s="330">
        <v>20.270420516469407</v>
      </c>
      <c r="C12" s="330">
        <v>6.4732473766399501</v>
      </c>
      <c r="D12" s="330">
        <f t="shared" si="0"/>
        <v>26.743667893109357</v>
      </c>
      <c r="E12" s="331"/>
      <c r="F12" s="330">
        <v>22.257188799895509</v>
      </c>
      <c r="G12" s="330">
        <v>7.8598894021676085</v>
      </c>
      <c r="H12" s="330">
        <f t="shared" si="1"/>
        <v>30.117078202063119</v>
      </c>
      <c r="I12" s="331"/>
      <c r="J12" s="330">
        <v>24.881411939933734</v>
      </c>
      <c r="K12" s="330">
        <v>8.9812218731326237</v>
      </c>
      <c r="L12" s="330">
        <f t="shared" si="2"/>
        <v>33.86263381306636</v>
      </c>
      <c r="M12" s="236"/>
      <c r="N12" s="328">
        <f t="shared" si="3"/>
        <v>1.887641733608314</v>
      </c>
      <c r="O12" s="328">
        <f t="shared" si="4"/>
        <v>0.74580717529102447</v>
      </c>
      <c r="P12" s="328"/>
      <c r="Q12" s="328">
        <f t="shared" si="5"/>
        <v>3.9582227341832255</v>
      </c>
      <c r="R12" s="328">
        <f t="shared" si="6"/>
        <v>0.89305349721975347</v>
      </c>
      <c r="S12" s="327"/>
      <c r="T12" s="328">
        <f t="shared" si="7"/>
        <v>2.4043424429550653</v>
      </c>
      <c r="U12" s="328">
        <f t="shared" si="8"/>
        <v>0.78452651518472472</v>
      </c>
    </row>
    <row r="13" spans="1:21" x14ac:dyDescent="0.2">
      <c r="A13" s="329" t="str">
        <f>name!D8</f>
        <v>23 Teaching and other educational professionals</v>
      </c>
      <c r="B13" s="330">
        <v>9.9847383743310001</v>
      </c>
      <c r="C13" s="330">
        <v>7.3157976778620011</v>
      </c>
      <c r="D13" s="330">
        <f t="shared" si="0"/>
        <v>17.300536052193003</v>
      </c>
      <c r="E13" s="331"/>
      <c r="F13" s="330">
        <v>12.819827254509757</v>
      </c>
      <c r="G13" s="330">
        <v>6.2381516673256696</v>
      </c>
      <c r="H13" s="330">
        <f t="shared" si="1"/>
        <v>19.057978921835428</v>
      </c>
      <c r="I13" s="331"/>
      <c r="J13" s="330">
        <v>13.997131458637702</v>
      </c>
      <c r="K13" s="330">
        <v>7.0220824173551746</v>
      </c>
      <c r="L13" s="330">
        <f t="shared" si="2"/>
        <v>21.019213875992875</v>
      </c>
      <c r="M13" s="236"/>
      <c r="N13" s="328">
        <f t="shared" si="3"/>
        <v>5.1257474526474223</v>
      </c>
      <c r="O13" s="328">
        <f t="shared" si="4"/>
        <v>0.587448323740003</v>
      </c>
      <c r="P13" s="328"/>
      <c r="Q13" s="328">
        <f t="shared" si="5"/>
        <v>-3.1367919240886</v>
      </c>
      <c r="R13" s="328">
        <f t="shared" si="6"/>
        <v>0.79229473001332096</v>
      </c>
      <c r="S13" s="327"/>
      <c r="T13" s="328">
        <f t="shared" si="7"/>
        <v>1.9538091895161536</v>
      </c>
      <c r="U13" s="328">
        <f t="shared" si="8"/>
        <v>0.65514414830225576</v>
      </c>
    </row>
    <row r="14" spans="1:21" x14ac:dyDescent="0.2">
      <c r="A14" s="329" t="str">
        <f>name!D9</f>
        <v>24 Business, media and public service professionals</v>
      </c>
      <c r="B14" s="330">
        <v>8.8074859198228346</v>
      </c>
      <c r="C14" s="330">
        <v>10.041240228583268</v>
      </c>
      <c r="D14" s="330">
        <f t="shared" si="0"/>
        <v>18.848726148406101</v>
      </c>
      <c r="E14" s="331"/>
      <c r="F14" s="330">
        <v>11.777292175301993</v>
      </c>
      <c r="G14" s="330">
        <v>11.098617755302833</v>
      </c>
      <c r="H14" s="330">
        <f t="shared" si="1"/>
        <v>22.875909930604827</v>
      </c>
      <c r="I14" s="331"/>
      <c r="J14" s="330">
        <v>14.470285326842315</v>
      </c>
      <c r="K14" s="330">
        <v>12.445509169847329</v>
      </c>
      <c r="L14" s="330">
        <f t="shared" si="2"/>
        <v>26.915794496689642</v>
      </c>
      <c r="M14" s="236"/>
      <c r="N14" s="328">
        <f t="shared" si="3"/>
        <v>5.9836075690933965</v>
      </c>
      <c r="O14" s="328">
        <f t="shared" si="4"/>
        <v>1.382293022486647</v>
      </c>
      <c r="P14" s="328"/>
      <c r="Q14" s="328">
        <f t="shared" si="5"/>
        <v>2.0225812631919471</v>
      </c>
      <c r="R14" s="328">
        <f t="shared" si="6"/>
        <v>0.76651798648128544</v>
      </c>
      <c r="S14" s="327"/>
      <c r="T14" s="328">
        <f t="shared" si="7"/>
        <v>3.9487508175135133</v>
      </c>
      <c r="U14" s="328">
        <f t="shared" si="8"/>
        <v>1.0900912093984028</v>
      </c>
    </row>
    <row r="15" spans="1:21" x14ac:dyDescent="0.2">
      <c r="A15" s="329" t="str">
        <f>name!D10</f>
        <v>31 Science, engineering and technology associate professionals</v>
      </c>
      <c r="B15" s="330">
        <v>1.580289208247232</v>
      </c>
      <c r="C15" s="330">
        <v>5.9444148026175174</v>
      </c>
      <c r="D15" s="330">
        <f t="shared" si="0"/>
        <v>7.5247040108647489</v>
      </c>
      <c r="E15" s="331"/>
      <c r="F15" s="330">
        <v>1.902902512511349</v>
      </c>
      <c r="G15" s="330">
        <v>6.9382771018095166</v>
      </c>
      <c r="H15" s="330">
        <f t="shared" si="1"/>
        <v>8.8411796143208647</v>
      </c>
      <c r="I15" s="331"/>
      <c r="J15" s="330">
        <v>2.5117053254375259</v>
      </c>
      <c r="K15" s="330">
        <v>6.5426464077828514</v>
      </c>
      <c r="L15" s="330">
        <f t="shared" si="2"/>
        <v>9.0543517332203773</v>
      </c>
      <c r="M15" s="236"/>
      <c r="N15" s="328">
        <f t="shared" si="3"/>
        <v>3.7853353723692251</v>
      </c>
      <c r="O15" s="328">
        <f t="shared" si="4"/>
        <v>1.8677725151032831</v>
      </c>
      <c r="P15" s="328"/>
      <c r="Q15" s="328">
        <f t="shared" si="5"/>
        <v>3.140327660277964</v>
      </c>
      <c r="R15" s="328">
        <f t="shared" si="6"/>
        <v>-0.39064667851002044</v>
      </c>
      <c r="S15" s="327"/>
      <c r="T15" s="328">
        <f t="shared" si="7"/>
        <v>3.2771294708775267</v>
      </c>
      <c r="U15" s="328">
        <f t="shared" si="8"/>
        <v>0.1589607979900709</v>
      </c>
    </row>
    <row r="16" spans="1:21" x14ac:dyDescent="0.2">
      <c r="A16" s="329" t="str">
        <f>name!D11</f>
        <v>32 Health and social care associate professionals</v>
      </c>
      <c r="B16" s="330">
        <v>7.1742055666439786</v>
      </c>
      <c r="C16" s="330">
        <v>2.1493527100118244</v>
      </c>
      <c r="D16" s="330">
        <f t="shared" si="0"/>
        <v>9.3235582766558025</v>
      </c>
      <c r="E16" s="331"/>
      <c r="F16" s="330">
        <v>8.2494958908999081</v>
      </c>
      <c r="G16" s="330">
        <v>2.424903354986772</v>
      </c>
      <c r="H16" s="330">
        <f t="shared" si="1"/>
        <v>10.674399245886679</v>
      </c>
      <c r="I16" s="331"/>
      <c r="J16" s="330">
        <v>16.708791291875343</v>
      </c>
      <c r="K16" s="330">
        <v>3.8478695169620982</v>
      </c>
      <c r="L16" s="330">
        <f t="shared" si="2"/>
        <v>20.556660808837442</v>
      </c>
      <c r="M16" s="236"/>
      <c r="N16" s="328">
        <f t="shared" si="3"/>
        <v>2.8325768489423364</v>
      </c>
      <c r="O16" s="328">
        <f t="shared" si="4"/>
        <v>4.8176716273198972</v>
      </c>
      <c r="P16" s="328"/>
      <c r="Q16" s="328">
        <f t="shared" si="5"/>
        <v>2.4418349537943751</v>
      </c>
      <c r="R16" s="328">
        <f t="shared" si="6"/>
        <v>3.1260523817790542</v>
      </c>
      <c r="S16" s="327"/>
      <c r="T16" s="328">
        <f t="shared" si="7"/>
        <v>2.7430255396454051</v>
      </c>
      <c r="U16" s="328">
        <f t="shared" si="8"/>
        <v>4.4657536709224122</v>
      </c>
    </row>
    <row r="17" spans="1:21" x14ac:dyDescent="0.2">
      <c r="A17" s="329" t="str">
        <f>name!D12</f>
        <v>33 Protective service occupations</v>
      </c>
      <c r="B17" s="330">
        <v>1.264680039954803</v>
      </c>
      <c r="C17" s="330">
        <v>4.0132893894774053</v>
      </c>
      <c r="D17" s="330">
        <f t="shared" si="0"/>
        <v>5.2779694294322086</v>
      </c>
      <c r="E17" s="331"/>
      <c r="F17" s="330">
        <v>1.5549809294052326</v>
      </c>
      <c r="G17" s="330">
        <v>4.3165662534175731</v>
      </c>
      <c r="H17" s="330">
        <f t="shared" si="1"/>
        <v>5.8715471828228054</v>
      </c>
      <c r="I17" s="331"/>
      <c r="J17" s="330">
        <v>1.7960550761486087</v>
      </c>
      <c r="K17" s="330">
        <v>3.376983005360084</v>
      </c>
      <c r="L17" s="330">
        <f t="shared" si="2"/>
        <v>5.1730380815086932</v>
      </c>
      <c r="M17" s="236"/>
      <c r="N17" s="328">
        <f t="shared" si="3"/>
        <v>4.2194748721465336</v>
      </c>
      <c r="O17" s="328">
        <f t="shared" si="4"/>
        <v>0.96549346271967984</v>
      </c>
      <c r="P17" s="328"/>
      <c r="Q17" s="328">
        <f t="shared" si="5"/>
        <v>1.4676464154046664</v>
      </c>
      <c r="R17" s="328">
        <f t="shared" si="6"/>
        <v>-1.6231986701557788</v>
      </c>
      <c r="S17" s="327"/>
      <c r="T17" s="328">
        <f t="shared" si="7"/>
        <v>2.1544140240165488</v>
      </c>
      <c r="U17" s="328">
        <f t="shared" si="8"/>
        <v>-0.84083187484024213</v>
      </c>
    </row>
    <row r="18" spans="1:21" x14ac:dyDescent="0.2">
      <c r="A18" s="329" t="str">
        <f>name!D13</f>
        <v>34 Culture, media and sports occupations</v>
      </c>
      <c r="B18" s="330">
        <v>3.3966343589245382</v>
      </c>
      <c r="C18" s="330">
        <v>2.5509351450568607</v>
      </c>
      <c r="D18" s="330">
        <f t="shared" si="0"/>
        <v>5.9475695039813985</v>
      </c>
      <c r="E18" s="331"/>
      <c r="F18" s="330">
        <v>3.3908821784650818</v>
      </c>
      <c r="G18" s="330">
        <v>2.3267031520635011</v>
      </c>
      <c r="H18" s="330">
        <f t="shared" si="1"/>
        <v>5.7175853305285829</v>
      </c>
      <c r="I18" s="331"/>
      <c r="J18" s="330">
        <v>3.438770704654619</v>
      </c>
      <c r="K18" s="330">
        <v>2.1598149142920908</v>
      </c>
      <c r="L18" s="330">
        <f t="shared" si="2"/>
        <v>5.5985856189467098</v>
      </c>
      <c r="M18" s="236"/>
      <c r="N18" s="328">
        <f t="shared" si="3"/>
        <v>-3.3892849972960715E-2</v>
      </c>
      <c r="O18" s="328">
        <f t="shared" si="4"/>
        <v>9.3536631895330125E-2</v>
      </c>
      <c r="P18" s="327"/>
      <c r="Q18" s="328">
        <f t="shared" si="5"/>
        <v>-1.8233266613797094</v>
      </c>
      <c r="R18" s="328">
        <f t="shared" si="6"/>
        <v>-0.49496949668265122</v>
      </c>
      <c r="S18" s="327"/>
      <c r="T18" s="328">
        <f t="shared" si="7"/>
        <v>-0.78561931541966112</v>
      </c>
      <c r="U18" s="328">
        <f t="shared" si="8"/>
        <v>-0.14011889804725897</v>
      </c>
    </row>
    <row r="19" spans="1:21" x14ac:dyDescent="0.2">
      <c r="A19" s="329" t="str">
        <f>name!D14</f>
        <v>35 Business and public service associate professionals</v>
      </c>
      <c r="B19" s="330">
        <v>9.0890747218182479</v>
      </c>
      <c r="C19" s="330">
        <v>8.4735990545164874</v>
      </c>
      <c r="D19" s="330">
        <f t="shared" si="0"/>
        <v>17.562673776334734</v>
      </c>
      <c r="E19" s="331"/>
      <c r="F19" s="330">
        <v>10.02024734075631</v>
      </c>
      <c r="G19" s="330">
        <v>9.0283681565561906</v>
      </c>
      <c r="H19" s="330">
        <f t="shared" si="1"/>
        <v>19.0486154973125</v>
      </c>
      <c r="I19" s="331"/>
      <c r="J19" s="330">
        <v>11.401282924677664</v>
      </c>
      <c r="K19" s="330">
        <v>9.0872089719700622</v>
      </c>
      <c r="L19" s="330">
        <f t="shared" si="2"/>
        <v>20.488491896647727</v>
      </c>
      <c r="M19" s="236"/>
      <c r="N19" s="328">
        <f t="shared" si="3"/>
        <v>1.9698436982354961</v>
      </c>
      <c r="O19" s="328">
        <f t="shared" si="4"/>
        <v>0.86450280260275125</v>
      </c>
      <c r="P19" s="327"/>
      <c r="Q19" s="328">
        <f t="shared" si="5"/>
        <v>1.2764033922802343</v>
      </c>
      <c r="R19" s="328">
        <f t="shared" si="6"/>
        <v>4.3317243980078857E-2</v>
      </c>
      <c r="S19" s="327"/>
      <c r="T19" s="328">
        <f t="shared" si="7"/>
        <v>1.6376362372912956</v>
      </c>
      <c r="U19" s="328">
        <f t="shared" si="8"/>
        <v>0.48697479344870231</v>
      </c>
    </row>
    <row r="20" spans="1:21" x14ac:dyDescent="0.2">
      <c r="A20" s="329" t="str">
        <f>name!D15</f>
        <v>41 Administrative occupations</v>
      </c>
      <c r="B20" s="330">
        <v>28.326513490932445</v>
      </c>
      <c r="C20" s="330">
        <v>12.386562626405174</v>
      </c>
      <c r="D20" s="330">
        <f t="shared" si="0"/>
        <v>40.713076117337621</v>
      </c>
      <c r="E20" s="331"/>
      <c r="F20" s="330">
        <v>26.078250150228268</v>
      </c>
      <c r="G20" s="330">
        <v>13.330323698074942</v>
      </c>
      <c r="H20" s="330">
        <f t="shared" si="1"/>
        <v>39.408573848303206</v>
      </c>
      <c r="I20" s="331"/>
      <c r="J20" s="330">
        <v>24.484632721108412</v>
      </c>
      <c r="K20" s="330">
        <v>16.338328175437372</v>
      </c>
      <c r="L20" s="330">
        <f t="shared" si="2"/>
        <v>40.82296089654578</v>
      </c>
      <c r="M20" s="236"/>
      <c r="N20" s="328">
        <f t="shared" si="3"/>
        <v>-1.6403296232428977</v>
      </c>
      <c r="O20" s="328">
        <f t="shared" si="4"/>
        <v>-0.4194906990917624</v>
      </c>
      <c r="P20" s="327"/>
      <c r="Q20" s="328">
        <f t="shared" si="5"/>
        <v>1.479420504991924</v>
      </c>
      <c r="R20" s="328">
        <f t="shared" si="6"/>
        <v>1.3657243099078009</v>
      </c>
      <c r="S20" s="327"/>
      <c r="T20" s="328">
        <f t="shared" si="7"/>
        <v>-0.64920188702329851</v>
      </c>
      <c r="U20" s="328">
        <f t="shared" si="8"/>
        <v>0.23535176646143352</v>
      </c>
    </row>
    <row r="21" spans="1:21" x14ac:dyDescent="0.2">
      <c r="A21" s="329" t="str">
        <f>name!D16</f>
        <v>42 Secretarial and related occupations</v>
      </c>
      <c r="B21" s="330">
        <v>8.4416357956645225</v>
      </c>
      <c r="C21" s="330">
        <v>0.60523457449112383</v>
      </c>
      <c r="D21" s="330">
        <f t="shared" si="0"/>
        <v>9.0468703701556468</v>
      </c>
      <c r="E21" s="331"/>
      <c r="F21" s="330">
        <v>7.5447725948842148</v>
      </c>
      <c r="G21" s="330">
        <v>0.43904278440179828</v>
      </c>
      <c r="H21" s="330">
        <f t="shared" si="1"/>
        <v>7.9838153792860131</v>
      </c>
      <c r="I21" s="331"/>
      <c r="J21" s="330">
        <v>5.7551613054200113</v>
      </c>
      <c r="K21" s="330">
        <v>0.54393837065616457</v>
      </c>
      <c r="L21" s="330">
        <f t="shared" si="2"/>
        <v>6.2990996760761755</v>
      </c>
      <c r="M21" s="236"/>
      <c r="N21" s="328">
        <f t="shared" si="3"/>
        <v>-2.2213788519599986</v>
      </c>
      <c r="O21" s="328">
        <f t="shared" si="4"/>
        <v>-1.7888590493152168</v>
      </c>
      <c r="P21" s="327"/>
      <c r="Q21" s="328">
        <f t="shared" si="5"/>
        <v>-6.2186191840366227</v>
      </c>
      <c r="R21" s="328">
        <f t="shared" si="6"/>
        <v>1.4385089348665225</v>
      </c>
      <c r="S21" s="327"/>
      <c r="T21" s="328">
        <f t="shared" si="7"/>
        <v>-2.4690569296077491</v>
      </c>
      <c r="U21" s="328">
        <f t="shared" si="8"/>
        <v>-1.5676471344583276</v>
      </c>
    </row>
    <row r="22" spans="1:21" x14ac:dyDescent="0.2">
      <c r="A22" s="329" t="str">
        <f>name!D17</f>
        <v>51 Skilled agricultural and related trades</v>
      </c>
      <c r="B22" s="330">
        <v>0.32225413567983985</v>
      </c>
      <c r="C22" s="330">
        <v>4.8658427224969012</v>
      </c>
      <c r="D22" s="330">
        <f t="shared" si="0"/>
        <v>5.188096858176741</v>
      </c>
      <c r="E22" s="331"/>
      <c r="F22" s="330">
        <v>0.96478129069657914</v>
      </c>
      <c r="G22" s="330">
        <v>3.3225256677397477</v>
      </c>
      <c r="H22" s="330">
        <f t="shared" si="1"/>
        <v>4.2873069584363268</v>
      </c>
      <c r="I22" s="331"/>
      <c r="J22" s="330">
        <v>1.1622850802257261</v>
      </c>
      <c r="K22" s="330">
        <v>3.5095042878729847</v>
      </c>
      <c r="L22" s="330">
        <f t="shared" si="2"/>
        <v>4.671789368098711</v>
      </c>
      <c r="M22" s="236"/>
      <c r="N22" s="328">
        <f t="shared" si="3"/>
        <v>24.521996332123951</v>
      </c>
      <c r="O22" s="328">
        <f t="shared" si="4"/>
        <v>1.2493520647092415</v>
      </c>
      <c r="P22" s="327"/>
      <c r="Q22" s="328">
        <f t="shared" si="5"/>
        <v>-7.3464517859338052</v>
      </c>
      <c r="R22" s="328">
        <f t="shared" si="6"/>
        <v>0.36566400533326604</v>
      </c>
      <c r="S22" s="327"/>
      <c r="T22" s="328">
        <f t="shared" si="7"/>
        <v>-3.7423398242863448</v>
      </c>
      <c r="U22" s="328">
        <f t="shared" si="8"/>
        <v>0.57419805638718735</v>
      </c>
    </row>
    <row r="23" spans="1:21" x14ac:dyDescent="0.2">
      <c r="A23" s="329" t="str">
        <f>name!D18</f>
        <v>52 Skilled metal, electrical and electronic trades</v>
      </c>
      <c r="B23" s="330">
        <v>0.15532950514178961</v>
      </c>
      <c r="C23" s="330">
        <v>15.40831746043683</v>
      </c>
      <c r="D23" s="330">
        <f t="shared" si="0"/>
        <v>15.56364696557862</v>
      </c>
      <c r="E23" s="331"/>
      <c r="F23" s="330">
        <v>0.18774093673305034</v>
      </c>
      <c r="G23" s="330">
        <v>12.507523630333077</v>
      </c>
      <c r="H23" s="330">
        <f t="shared" si="1"/>
        <v>12.695264567066127</v>
      </c>
      <c r="I23" s="331"/>
      <c r="J23" s="330">
        <v>0.48087664347783243</v>
      </c>
      <c r="K23" s="330">
        <v>10.75336960907946</v>
      </c>
      <c r="L23" s="330">
        <f t="shared" si="2"/>
        <v>11.234246252557293</v>
      </c>
      <c r="M23" s="236"/>
      <c r="N23" s="328">
        <f t="shared" si="3"/>
        <v>3.8630338808051334</v>
      </c>
      <c r="O23" s="328">
        <f t="shared" si="4"/>
        <v>6.4710769299972659</v>
      </c>
      <c r="P23" s="327"/>
      <c r="Q23" s="328">
        <f t="shared" si="5"/>
        <v>-4.0857306351769429</v>
      </c>
      <c r="R23" s="328">
        <f t="shared" si="6"/>
        <v>-1.0023506175581676</v>
      </c>
      <c r="S23" s="327"/>
      <c r="T23" s="328">
        <f t="shared" si="7"/>
        <v>-3.9922975017768092</v>
      </c>
      <c r="U23" s="328">
        <f t="shared" si="8"/>
        <v>-0.81176882351029489</v>
      </c>
    </row>
    <row r="24" spans="1:21" x14ac:dyDescent="0.2">
      <c r="A24" s="329" t="str">
        <f>name!D19</f>
        <v>53 Skilled construction and building trades</v>
      </c>
      <c r="B24" s="330">
        <v>0.47213871663029661</v>
      </c>
      <c r="C24" s="330">
        <v>12.211441785023295</v>
      </c>
      <c r="D24" s="330">
        <f t="shared" si="0"/>
        <v>12.683580501653591</v>
      </c>
      <c r="E24" s="331"/>
      <c r="F24" s="330">
        <v>0.33215756955068326</v>
      </c>
      <c r="G24" s="330">
        <v>10.7789379776627</v>
      </c>
      <c r="H24" s="330">
        <f t="shared" si="1"/>
        <v>11.111095547213383</v>
      </c>
      <c r="I24" s="331"/>
      <c r="J24" s="330">
        <v>0.23332164271929465</v>
      </c>
      <c r="K24" s="330">
        <v>9.0215178801432057</v>
      </c>
      <c r="L24" s="330">
        <f t="shared" si="2"/>
        <v>9.2548395228625004</v>
      </c>
      <c r="M24" s="236"/>
      <c r="N24" s="328">
        <f t="shared" si="3"/>
        <v>-6.7916311717672428</v>
      </c>
      <c r="O24" s="328">
        <f t="shared" si="4"/>
        <v>-2.3271054935561808</v>
      </c>
      <c r="P24" s="327"/>
      <c r="Q24" s="328">
        <f t="shared" si="5"/>
        <v>-2.4647040875559245</v>
      </c>
      <c r="R24" s="328">
        <f t="shared" si="6"/>
        <v>-1.1795312950758086</v>
      </c>
      <c r="S24" s="327"/>
      <c r="T24" s="328">
        <f t="shared" si="7"/>
        <v>-2.6125481783796922</v>
      </c>
      <c r="U24" s="328">
        <f t="shared" si="8"/>
        <v>-1.2112552016719569</v>
      </c>
    </row>
    <row r="25" spans="1:21" x14ac:dyDescent="0.2">
      <c r="A25" s="329" t="str">
        <f>name!D20</f>
        <v>54 Textiles, printing and other skilled trades</v>
      </c>
      <c r="B25" s="330">
        <v>3.8260328048127858</v>
      </c>
      <c r="C25" s="330">
        <v>4.8884954552480089</v>
      </c>
      <c r="D25" s="330">
        <f t="shared" si="0"/>
        <v>8.7145282600607956</v>
      </c>
      <c r="E25" s="331"/>
      <c r="F25" s="330">
        <v>3.8580586333489255</v>
      </c>
      <c r="G25" s="330">
        <v>3.8987449324833943</v>
      </c>
      <c r="H25" s="330">
        <f t="shared" si="1"/>
        <v>7.7568035658323193</v>
      </c>
      <c r="I25" s="331"/>
      <c r="J25" s="330">
        <v>4.1205467160134077</v>
      </c>
      <c r="K25" s="330">
        <v>4.2984618278051112</v>
      </c>
      <c r="L25" s="330">
        <f t="shared" si="2"/>
        <v>8.4190085438185189</v>
      </c>
      <c r="M25" s="236"/>
      <c r="N25" s="328">
        <f t="shared" si="3"/>
        <v>0.16685238530904645</v>
      </c>
      <c r="O25" s="328">
        <f t="shared" si="4"/>
        <v>0.43977579051965865</v>
      </c>
      <c r="P25" s="327"/>
      <c r="Q25" s="328">
        <f t="shared" si="5"/>
        <v>-4.4237643428558737</v>
      </c>
      <c r="R25" s="328">
        <f t="shared" si="6"/>
        <v>0.65280524595332512</v>
      </c>
      <c r="S25" s="327"/>
      <c r="T25" s="328">
        <f t="shared" si="7"/>
        <v>-2.3015255821657421</v>
      </c>
      <c r="U25" s="328">
        <f t="shared" si="8"/>
        <v>0.54763897969087871</v>
      </c>
    </row>
    <row r="26" spans="1:21" x14ac:dyDescent="0.2">
      <c r="A26" s="329" t="str">
        <f>name!D21</f>
        <v>61 Caring personal service occupations</v>
      </c>
      <c r="B26" s="330">
        <v>27.29483197146482</v>
      </c>
      <c r="C26" s="330">
        <v>3.9569169963684701</v>
      </c>
      <c r="D26" s="330">
        <f t="shared" si="0"/>
        <v>31.25174896783329</v>
      </c>
      <c r="E26" s="331"/>
      <c r="F26" s="330">
        <v>27.378754315741357</v>
      </c>
      <c r="G26" s="330">
        <v>4.0284763058533155</v>
      </c>
      <c r="H26" s="330">
        <f t="shared" si="1"/>
        <v>31.407230621594671</v>
      </c>
      <c r="I26" s="331"/>
      <c r="J26" s="330">
        <v>28.339897150678386</v>
      </c>
      <c r="K26" s="330">
        <v>5.4531622130844628</v>
      </c>
      <c r="L26" s="330">
        <f t="shared" si="2"/>
        <v>33.79305936376285</v>
      </c>
      <c r="M26" s="236"/>
      <c r="N26" s="328">
        <f t="shared" si="3"/>
        <v>6.1417722792711515E-2</v>
      </c>
      <c r="O26" s="328">
        <f t="shared" si="4"/>
        <v>0.23028663626774026</v>
      </c>
      <c r="P26" s="327"/>
      <c r="Q26" s="328">
        <f t="shared" si="5"/>
        <v>0.35910385459674288</v>
      </c>
      <c r="R26" s="328">
        <f t="shared" si="6"/>
        <v>2.0392301935852286</v>
      </c>
      <c r="S26" s="327"/>
      <c r="T26" s="328">
        <f t="shared" si="7"/>
        <v>9.930526288073338E-2</v>
      </c>
      <c r="U26" s="328">
        <f t="shared" si="8"/>
        <v>0.48930853112965078</v>
      </c>
    </row>
    <row r="27" spans="1:21" x14ac:dyDescent="0.2">
      <c r="A27" s="329" t="str">
        <f>name!D22</f>
        <v>62 Leisure, travel and related personal service occupations</v>
      </c>
      <c r="B27" s="330">
        <v>7.1265352865514755</v>
      </c>
      <c r="C27" s="330">
        <v>2.9463099809599944</v>
      </c>
      <c r="D27" s="330">
        <f t="shared" si="0"/>
        <v>10.07284526751147</v>
      </c>
      <c r="E27" s="331"/>
      <c r="F27" s="330">
        <v>6.7270381130458592</v>
      </c>
      <c r="G27" s="330">
        <v>3.0534050967781985</v>
      </c>
      <c r="H27" s="330">
        <f t="shared" si="1"/>
        <v>9.7804432098240568</v>
      </c>
      <c r="I27" s="331"/>
      <c r="J27" s="330">
        <v>6.22276027566308</v>
      </c>
      <c r="K27" s="330">
        <v>3.0573044924274608</v>
      </c>
      <c r="L27" s="330">
        <f t="shared" si="2"/>
        <v>9.2800647680905399</v>
      </c>
      <c r="M27" s="236"/>
      <c r="N27" s="328">
        <f t="shared" si="3"/>
        <v>-1.1471739407001968</v>
      </c>
      <c r="O27" s="328">
        <f t="shared" si="4"/>
        <v>-0.51812880592576604</v>
      </c>
      <c r="P27" s="327"/>
      <c r="Q27" s="328">
        <f t="shared" si="5"/>
        <v>0.71663280225262582</v>
      </c>
      <c r="R27" s="328">
        <f t="shared" si="6"/>
        <v>8.5086944772827522E-3</v>
      </c>
      <c r="S27" s="327"/>
      <c r="T27" s="328">
        <f t="shared" si="7"/>
        <v>-0.58743610175654437</v>
      </c>
      <c r="U27" s="328">
        <f t="shared" si="8"/>
        <v>-0.3494963341756252</v>
      </c>
    </row>
    <row r="28" spans="1:21" x14ac:dyDescent="0.2">
      <c r="A28" s="329" t="str">
        <f>name!D23</f>
        <v>63 Community and civil enforcement occupations</v>
      </c>
      <c r="B28" s="330">
        <v>0.12758289468906722</v>
      </c>
      <c r="C28" s="330">
        <v>0.36419596982476149</v>
      </c>
      <c r="D28" s="330">
        <f t="shared" si="0"/>
        <v>0.49177886451382868</v>
      </c>
      <c r="E28" s="331"/>
      <c r="F28" s="330">
        <v>0.12525552890255479</v>
      </c>
      <c r="G28" s="330">
        <v>0.42243644187042156</v>
      </c>
      <c r="H28" s="330">
        <f t="shared" si="1"/>
        <v>0.54769197077297638</v>
      </c>
      <c r="I28" s="331"/>
      <c r="J28" s="330">
        <v>0.17102064932937022</v>
      </c>
      <c r="K28" s="330">
        <v>0.27411848021032575</v>
      </c>
      <c r="L28" s="330">
        <f>SUM(J28:K28)</f>
        <v>0.44513912953969598</v>
      </c>
      <c r="M28" s="236"/>
      <c r="N28" s="328">
        <f t="shared" si="3"/>
        <v>-0.3675314604576041</v>
      </c>
      <c r="O28" s="328">
        <f t="shared" si="4"/>
        <v>2.0978922411845957</v>
      </c>
      <c r="P28" s="327"/>
      <c r="Q28" s="328">
        <f t="shared" si="5"/>
        <v>3.0113901519559061</v>
      </c>
      <c r="R28" s="328">
        <f t="shared" si="6"/>
        <v>-2.8420231854902722</v>
      </c>
      <c r="S28" s="327"/>
      <c r="T28" s="328">
        <f t="shared" si="7"/>
        <v>2.1770366007565434</v>
      </c>
      <c r="U28" s="328">
        <f t="shared" si="8"/>
        <v>-1.3726661465461643</v>
      </c>
    </row>
    <row r="29" spans="1:21" x14ac:dyDescent="0.2">
      <c r="A29" s="329" t="str">
        <f>name!D24</f>
        <v>71 Sales occupations</v>
      </c>
      <c r="B29" s="330">
        <v>26.396375509170216</v>
      </c>
      <c r="C29" s="330">
        <v>11.79565315702256</v>
      </c>
      <c r="D29" s="330">
        <f t="shared" si="0"/>
        <v>38.192028666192776</v>
      </c>
      <c r="E29" s="331"/>
      <c r="F29" s="330">
        <v>24.013369064082795</v>
      </c>
      <c r="G29" s="330">
        <v>11.412294030596005</v>
      </c>
      <c r="H29" s="330">
        <f t="shared" si="1"/>
        <v>35.425663094678796</v>
      </c>
      <c r="I29" s="331"/>
      <c r="J29" s="330">
        <v>24.168804762915055</v>
      </c>
      <c r="K29" s="330">
        <v>11.805817105136443</v>
      </c>
      <c r="L29" s="330">
        <f t="shared" si="2"/>
        <v>35.9746218680515</v>
      </c>
      <c r="M29" s="236"/>
      <c r="N29" s="328">
        <f t="shared" si="3"/>
        <v>-1.8745278289573841</v>
      </c>
      <c r="O29" s="328">
        <f t="shared" si="4"/>
        <v>4.3022736352993363E-2</v>
      </c>
      <c r="P29" s="327"/>
      <c r="Q29" s="328">
        <f t="shared" si="5"/>
        <v>-0.65861931302942933</v>
      </c>
      <c r="R29" s="328">
        <f t="shared" si="6"/>
        <v>0.22626350343319945</v>
      </c>
      <c r="S29" s="327"/>
      <c r="T29" s="328">
        <f t="shared" si="7"/>
        <v>-1.4925556295941056</v>
      </c>
      <c r="U29" s="328">
        <f t="shared" si="8"/>
        <v>0.10256748505950153</v>
      </c>
    </row>
    <row r="30" spans="1:21" x14ac:dyDescent="0.2">
      <c r="A30" s="329" t="str">
        <f>name!D25</f>
        <v>72 Customer service occupations</v>
      </c>
      <c r="B30" s="330">
        <v>4.4397185487754065</v>
      </c>
      <c r="C30" s="330">
        <v>2.933454062293201</v>
      </c>
      <c r="D30" s="330">
        <f t="shared" si="0"/>
        <v>7.3731726110686076</v>
      </c>
      <c r="E30" s="331"/>
      <c r="F30" s="330">
        <v>4.647121454113381</v>
      </c>
      <c r="G30" s="330">
        <v>3.3109369693936563</v>
      </c>
      <c r="H30" s="330">
        <f t="shared" si="1"/>
        <v>7.9580584235070368</v>
      </c>
      <c r="I30" s="331"/>
      <c r="J30" s="330">
        <v>5.3130746062465581</v>
      </c>
      <c r="K30" s="330">
        <v>4.9615924148201342</v>
      </c>
      <c r="L30" s="330">
        <f t="shared" si="2"/>
        <v>10.274667021066692</v>
      </c>
      <c r="M30" s="236"/>
      <c r="N30" s="328">
        <f t="shared" si="3"/>
        <v>0.91732186788968662</v>
      </c>
      <c r="O30" s="328">
        <f t="shared" si="4"/>
        <v>0.89681553336506958</v>
      </c>
      <c r="P30" s="327"/>
      <c r="Q30" s="328">
        <f t="shared" si="5"/>
        <v>2.4505570959857392</v>
      </c>
      <c r="R30" s="328">
        <f t="shared" si="6"/>
        <v>2.7333250837288992</v>
      </c>
      <c r="S30" s="327"/>
      <c r="T30" s="328">
        <f t="shared" si="7"/>
        <v>1.5384534728974941</v>
      </c>
      <c r="U30" s="328">
        <f t="shared" si="8"/>
        <v>1.7178976809164803</v>
      </c>
    </row>
    <row r="31" spans="1:21" x14ac:dyDescent="0.2">
      <c r="A31" s="329" t="str">
        <f>name!D26</f>
        <v>81 Process, plant and machine operatives</v>
      </c>
      <c r="B31" s="330">
        <v>2.2989546260362088</v>
      </c>
      <c r="C31" s="330">
        <v>10.35190851323973</v>
      </c>
      <c r="D31" s="330">
        <f t="shared" si="0"/>
        <v>12.650863139275938</v>
      </c>
      <c r="E31" s="331"/>
      <c r="F31" s="330">
        <v>1.865070122300174</v>
      </c>
      <c r="G31" s="330">
        <v>8.1001991928617088</v>
      </c>
      <c r="H31" s="330">
        <f t="shared" si="1"/>
        <v>9.9652693151618834</v>
      </c>
      <c r="I31" s="331"/>
      <c r="J31" s="330">
        <v>1.9901468681440904</v>
      </c>
      <c r="K31" s="330">
        <v>7.5772291097441444</v>
      </c>
      <c r="L31" s="330">
        <f t="shared" si="2"/>
        <v>9.5673759778882346</v>
      </c>
      <c r="M31" s="236"/>
      <c r="N31" s="328">
        <f t="shared" si="3"/>
        <v>-4.096832125632921</v>
      </c>
      <c r="O31" s="328">
        <f t="shared" si="4"/>
        <v>0.43366955404544605</v>
      </c>
      <c r="P31" s="327"/>
      <c r="Q31" s="328">
        <f t="shared" si="5"/>
        <v>-4.7872618845407722</v>
      </c>
      <c r="R31" s="328">
        <f t="shared" si="6"/>
        <v>-0.44395209339913588</v>
      </c>
      <c r="S31" s="327"/>
      <c r="T31" s="328">
        <f t="shared" si="7"/>
        <v>-4.6603009828605435</v>
      </c>
      <c r="U31" s="328">
        <f t="shared" si="8"/>
        <v>-0.27127806775202323</v>
      </c>
    </row>
    <row r="32" spans="1:21" x14ac:dyDescent="0.2">
      <c r="A32" s="329" t="str">
        <f>name!D27</f>
        <v>82 Transport and mobile machine drivers and operatives</v>
      </c>
      <c r="B32" s="330">
        <v>0.48844500791609524</v>
      </c>
      <c r="C32" s="330">
        <v>11.994206918028153</v>
      </c>
      <c r="D32" s="330">
        <f t="shared" si="0"/>
        <v>12.482651925944248</v>
      </c>
      <c r="E32" s="331"/>
      <c r="F32" s="330">
        <v>0.3964154112675381</v>
      </c>
      <c r="G32" s="330">
        <v>12.817422544531935</v>
      </c>
      <c r="H32" s="330">
        <f t="shared" si="1"/>
        <v>13.213837955799473</v>
      </c>
      <c r="I32" s="331"/>
      <c r="J32" s="330">
        <v>0.58086120978565681</v>
      </c>
      <c r="K32" s="330">
        <v>11.937328519098822</v>
      </c>
      <c r="L32" s="330">
        <f t="shared" si="2"/>
        <v>12.518189728884478</v>
      </c>
      <c r="M32" s="236"/>
      <c r="N32" s="328">
        <f t="shared" si="3"/>
        <v>-4.0893198187967332</v>
      </c>
      <c r="O32" s="328">
        <f t="shared" si="4"/>
        <v>2.579707492452421</v>
      </c>
      <c r="P32" s="327"/>
      <c r="Q32" s="328">
        <f t="shared" si="5"/>
        <v>1.3364842727728643</v>
      </c>
      <c r="R32" s="328">
        <f t="shared" si="6"/>
        <v>-0.47311089389144856</v>
      </c>
      <c r="S32" s="327"/>
      <c r="T32" s="328">
        <f t="shared" si="7"/>
        <v>1.1450010457687343</v>
      </c>
      <c r="U32" s="328">
        <f t="shared" si="8"/>
        <v>-0.35989645192088249</v>
      </c>
    </row>
    <row r="33" spans="1:21" x14ac:dyDescent="0.2">
      <c r="A33" s="329" t="str">
        <f>name!D28</f>
        <v>91 Elementary trades and related occupations</v>
      </c>
      <c r="B33" s="330">
        <v>1.3764788032040884</v>
      </c>
      <c r="C33" s="330">
        <v>5.1963239269381827</v>
      </c>
      <c r="D33" s="330">
        <f t="shared" si="0"/>
        <v>6.5728027301422713</v>
      </c>
      <c r="E33" s="331"/>
      <c r="F33" s="330">
        <v>0.86687605820764468</v>
      </c>
      <c r="G33" s="330">
        <v>4.1594590888769831</v>
      </c>
      <c r="H33" s="330">
        <f t="shared" si="1"/>
        <v>5.0263351470846276</v>
      </c>
      <c r="I33" s="331"/>
      <c r="J33" s="330">
        <v>4.3372456277102369</v>
      </c>
      <c r="K33" s="330">
        <v>6.3997748472235347</v>
      </c>
      <c r="L33" s="330">
        <f t="shared" si="2"/>
        <v>10.737020474933772</v>
      </c>
      <c r="M33" s="236"/>
      <c r="N33" s="328">
        <f t="shared" si="3"/>
        <v>-8.8330352115906443</v>
      </c>
      <c r="O33" s="328">
        <f t="shared" si="4"/>
        <v>11.331262486059423</v>
      </c>
      <c r="P33" s="327"/>
      <c r="Q33" s="328">
        <f t="shared" si="5"/>
        <v>-4.3537101694724694</v>
      </c>
      <c r="R33" s="328">
        <f t="shared" si="6"/>
        <v>2.9141731716947561</v>
      </c>
      <c r="S33" s="327"/>
      <c r="T33" s="328">
        <f t="shared" si="7"/>
        <v>-5.2236085826193097</v>
      </c>
      <c r="U33" s="328">
        <f t="shared" si="8"/>
        <v>5.1902504674331773</v>
      </c>
    </row>
    <row r="34" spans="1:21" x14ac:dyDescent="0.2">
      <c r="A34" s="329" t="str">
        <f>name!D29</f>
        <v>92 Elementary administration and service occupations</v>
      </c>
      <c r="B34" s="330">
        <v>24.891163997392912</v>
      </c>
      <c r="C34" s="330">
        <v>21.699188529471922</v>
      </c>
      <c r="D34" s="330">
        <f t="shared" ref="D34" si="9">SUM(B34:C34)</f>
        <v>46.590352526864834</v>
      </c>
      <c r="E34" s="331"/>
      <c r="F34" s="330">
        <v>22.227393381578864</v>
      </c>
      <c r="G34" s="330">
        <v>21.950437485088695</v>
      </c>
      <c r="H34" s="330">
        <f t="shared" ref="H34" si="10">SUM(F34:G34)</f>
        <v>44.177830866667563</v>
      </c>
      <c r="I34" s="331"/>
      <c r="J34" s="330">
        <v>19.720566229131073</v>
      </c>
      <c r="K34" s="330">
        <v>20.342898385634285</v>
      </c>
      <c r="L34" s="330">
        <f t="shared" ref="L34" si="11">SUM(J34:K34)</f>
        <v>40.063464614765358</v>
      </c>
      <c r="M34" s="236"/>
      <c r="N34" s="328">
        <f t="shared" si="3"/>
        <v>-2.2383178060324083</v>
      </c>
      <c r="O34" s="328">
        <f t="shared" si="4"/>
        <v>-0.79458238562075678</v>
      </c>
      <c r="P34" s="327"/>
      <c r="Q34" s="328">
        <f t="shared" si="5"/>
        <v>0.23050937357596002</v>
      </c>
      <c r="R34" s="328">
        <f t="shared" si="6"/>
        <v>-0.50575136924109199</v>
      </c>
      <c r="S34" s="327"/>
      <c r="T34" s="328">
        <f t="shared" si="7"/>
        <v>-1.0577736721806286</v>
      </c>
      <c r="U34" s="328">
        <f t="shared" si="8"/>
        <v>-0.64960281223297445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212.0203242223927</v>
      </c>
      <c r="C36" s="333">
        <f t="shared" ref="C36:D36" si="12">SUM(C9:C34)</f>
        <v>203.38967577760758</v>
      </c>
      <c r="D36" s="333">
        <f t="shared" si="12"/>
        <v>415.4100000000002</v>
      </c>
      <c r="E36" s="333"/>
      <c r="F36" s="333">
        <f>SUM(F9:F34)</f>
        <v>217.65294441155572</v>
      </c>
      <c r="G36" s="333">
        <f t="shared" ref="G36:H36" si="13">SUM(G9:G34)</f>
        <v>201.86505558844439</v>
      </c>
      <c r="H36" s="333">
        <f t="shared" si="13"/>
        <v>419.51800000000014</v>
      </c>
      <c r="I36" s="333"/>
      <c r="J36" s="333">
        <f>SUM(J9:J34)</f>
        <v>239.50766106557154</v>
      </c>
      <c r="K36" s="333">
        <f t="shared" ref="K36:L36" si="14">SUM(K9:K34)</f>
        <v>214.86633893442843</v>
      </c>
      <c r="L36" s="333">
        <f t="shared" si="14"/>
        <v>454.37400000000002</v>
      </c>
      <c r="M36" s="258"/>
      <c r="N36" s="334">
        <f t="shared" si="3"/>
        <v>0.52577048837054718</v>
      </c>
      <c r="O36" s="334">
        <f>IF(F36&gt;0,(EXP(LN(J36/F36)/($J$6-$F$6))-1)*100,0)</f>
        <v>0.63992957567551301</v>
      </c>
      <c r="P36" s="335"/>
      <c r="Q36" s="334">
        <f t="shared" ref="Q36" si="15">IF(C36&gt;0,(EXP(LN(G36/C36)/($F$6-$B$6))-1)*100,0)</f>
        <v>-0.15037265851804982</v>
      </c>
      <c r="R36" s="334">
        <f t="shared" ref="R36" si="16">IF(G36&gt;0,(EXP(LN(K36/G36)/($J$6-$F$6))-1)*100,0)</f>
        <v>0.4169784319780323</v>
      </c>
      <c r="S36" s="335"/>
      <c r="T36" s="334">
        <f t="shared" ref="T36" si="17">IF(D36&gt;0,(EXP(LN(H36/D36)/($F$6-$B$6))-1)*100,0)</f>
        <v>0.19700277350473971</v>
      </c>
      <c r="U36" s="334">
        <f t="shared" ref="U36" si="18">IF(H36&gt;0,(EXP(LN(L36/H36)/($J$6-$F$6))-1)*100,0)</f>
        <v>0.53351290000283047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North of Tyne</v>
      </c>
      <c r="Q1" s="19" t="str">
        <f>CONCATENATE("Occupation Table 5.1  Males: Employment Change by Status (SOC 2020), ",B$5,"-",L$5,", ",Info!B5)</f>
        <v>Occupation Table 5.1  Males: Employment Change by Status (SOC 2020), 2015-2035, North of Tyne</v>
      </c>
      <c r="AG1" s="19" t="str">
        <f>CONCATENATE("Occupation Table 5.2  Females: Employment Change by Status (SOC 2020), ",R$5,"-",AB$5,", ",Info!B5)</f>
        <v>Occupation Table 5.2  Females: Employment Change by Status (SOC 2020), 2015-2035, North of Tyne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20.443902177034083</v>
      </c>
      <c r="C8" s="11">
        <v>2.9281978269029842</v>
      </c>
      <c r="D8" s="11">
        <v>7.3736091338352256</v>
      </c>
      <c r="E8" s="11">
        <f>SUM(B8:D8)</f>
        <v>30.745709137772295</v>
      </c>
      <c r="F8" s="11"/>
      <c r="G8" s="11">
        <v>24.2939300624178</v>
      </c>
      <c r="H8" s="11">
        <v>4.3517641366450572</v>
      </c>
      <c r="I8" s="11">
        <v>7.0716122960288743</v>
      </c>
      <c r="J8" s="11">
        <f>SUM(G8:I8)</f>
        <v>35.717306495091734</v>
      </c>
      <c r="K8" s="11"/>
      <c r="L8" s="11">
        <v>25.723786364632673</v>
      </c>
      <c r="M8" s="11">
        <v>5.4864266789480398</v>
      </c>
      <c r="N8" s="11">
        <v>7.6421214660859604</v>
      </c>
      <c r="O8" s="11">
        <f>SUM(L8:N8)</f>
        <v>38.852334509666676</v>
      </c>
      <c r="Q8" s="10" t="str">
        <f>name!E4</f>
        <v>Managers, directors and senior officials</v>
      </c>
      <c r="R8" s="11">
        <v>14.109166529971105</v>
      </c>
      <c r="S8" s="11">
        <v>0.96261540550188995</v>
      </c>
      <c r="T8" s="11">
        <v>4.533951330957124</v>
      </c>
      <c r="U8" s="11">
        <f>SUM(R8:T8)</f>
        <v>19.605733266430118</v>
      </c>
      <c r="V8" s="11"/>
      <c r="W8" s="11">
        <v>16.437769179732488</v>
      </c>
      <c r="X8" s="11">
        <v>1.5227237895854588</v>
      </c>
      <c r="Y8" s="11">
        <v>3.4772905109490457</v>
      </c>
      <c r="Z8" s="11">
        <f>SUM(W8:Y8)</f>
        <v>21.437783480266994</v>
      </c>
      <c r="AA8" s="11"/>
      <c r="AB8" s="11">
        <v>17.04741142274997</v>
      </c>
      <c r="AC8" s="11">
        <v>1.7999255604744961</v>
      </c>
      <c r="AD8" s="11">
        <v>4.0824889021159025</v>
      </c>
      <c r="AE8" s="11">
        <f>SUM(AB8:AD8)</f>
        <v>22.929825885340367</v>
      </c>
      <c r="AG8" s="10" t="str">
        <f>name!E4</f>
        <v>Managers, directors and senior officials</v>
      </c>
      <c r="AH8" s="11">
        <v>6.3347356470629856</v>
      </c>
      <c r="AI8" s="11">
        <v>1.965582421401094</v>
      </c>
      <c r="AJ8" s="11">
        <v>2.8396578028781012</v>
      </c>
      <c r="AK8" s="11">
        <f>SUM(AH8:AJ8)</f>
        <v>11.13997587134218</v>
      </c>
      <c r="AL8" s="11"/>
      <c r="AM8" s="11">
        <v>7.8561608826853071</v>
      </c>
      <c r="AN8" s="11">
        <v>2.8290403470595975</v>
      </c>
      <c r="AO8" s="11">
        <v>3.594321785079829</v>
      </c>
      <c r="AP8" s="11">
        <f>SUM(AM8:AO8)</f>
        <v>14.279523014824735</v>
      </c>
      <c r="AQ8" s="11"/>
      <c r="AR8" s="11">
        <v>8.6763749418827025</v>
      </c>
      <c r="AS8" s="11">
        <v>3.6865011184735428</v>
      </c>
      <c r="AT8" s="11">
        <v>3.5596325639700646</v>
      </c>
      <c r="AU8" s="11">
        <f>SUM(AR8:AT8)</f>
        <v>15.92250862432631</v>
      </c>
    </row>
    <row r="9" spans="1:47" x14ac:dyDescent="0.2">
      <c r="A9" t="str">
        <f>name!E5</f>
        <v>Professional occupations</v>
      </c>
      <c r="B9" s="11">
        <v>57.996539020733749</v>
      </c>
      <c r="C9" s="11">
        <v>15.243132349645698</v>
      </c>
      <c r="D9" s="11">
        <v>8.2001007222693119</v>
      </c>
      <c r="E9" s="11">
        <f t="shared" ref="E9:E18" si="0">SUM(B9:D9)</f>
        <v>81.439772092648766</v>
      </c>
      <c r="F9" s="11"/>
      <c r="G9" s="11">
        <v>66.707295658403098</v>
      </c>
      <c r="H9" s="11">
        <v>19.375426280662239</v>
      </c>
      <c r="I9" s="11">
        <v>6.8194242237431482</v>
      </c>
      <c r="J9" s="11">
        <f t="shared" ref="J9:J16" si="1">SUM(G9:I9)</f>
        <v>92.902146162808492</v>
      </c>
      <c r="K9" s="11"/>
      <c r="L9" s="11">
        <v>81.153482631408536</v>
      </c>
      <c r="M9" s="11">
        <v>23.715139502288185</v>
      </c>
      <c r="N9" s="11">
        <v>6.4263680105335945</v>
      </c>
      <c r="O9" s="11">
        <f t="shared" ref="O9:O16" si="2">SUM(L9:N9)</f>
        <v>111.29499014423031</v>
      </c>
      <c r="Q9" s="10" t="str">
        <f>name!E5</f>
        <v>Professional occupations</v>
      </c>
      <c r="R9" s="11">
        <v>31.726957973054844</v>
      </c>
      <c r="S9" s="11">
        <v>2.2105458029723946</v>
      </c>
      <c r="T9" s="11">
        <v>5.1107949552218015</v>
      </c>
      <c r="U9" s="11">
        <f t="shared" ref="U9:U16" si="3">SUM(R9:T9)</f>
        <v>39.048298731249041</v>
      </c>
      <c r="V9" s="11"/>
      <c r="W9" s="11">
        <v>35.407743446051548</v>
      </c>
      <c r="X9" s="11">
        <v>3.2787834046587898</v>
      </c>
      <c r="Y9" s="11">
        <v>3.1737613920869441</v>
      </c>
      <c r="Z9" s="11">
        <f t="shared" ref="Z9:Z16" si="4">SUM(W9:Y9)</f>
        <v>41.860288242797282</v>
      </c>
      <c r="AA9" s="11"/>
      <c r="AB9" s="11">
        <v>43.43699013644413</v>
      </c>
      <c r="AC9" s="11">
        <v>4.4607915926849921</v>
      </c>
      <c r="AD9" s="11">
        <v>2.749862785217891</v>
      </c>
      <c r="AE9" s="11">
        <f t="shared" ref="AE9:AE16" si="5">SUM(AB9:AD9)</f>
        <v>50.647644514347014</v>
      </c>
      <c r="AG9" s="10" t="str">
        <f>name!E5</f>
        <v>Professional occupations</v>
      </c>
      <c r="AH9" s="11">
        <v>26.269581047678919</v>
      </c>
      <c r="AI9" s="11">
        <v>13.032586546673301</v>
      </c>
      <c r="AJ9" s="11">
        <v>3.0893057670475099</v>
      </c>
      <c r="AK9" s="11">
        <f t="shared" ref="AK9:AK18" si="6">SUM(AH9:AJ9)</f>
        <v>42.391473361399733</v>
      </c>
      <c r="AL9" s="11"/>
      <c r="AM9" s="11">
        <v>31.29955221235155</v>
      </c>
      <c r="AN9" s="11">
        <v>16.096642876003454</v>
      </c>
      <c r="AO9" s="11">
        <v>3.6456628316562028</v>
      </c>
      <c r="AP9" s="11">
        <f t="shared" ref="AP9:AP18" si="7">SUM(AM9:AO9)</f>
        <v>51.041857920011203</v>
      </c>
      <c r="AQ9" s="11"/>
      <c r="AR9" s="11">
        <v>37.71649249496442</v>
      </c>
      <c r="AS9" s="11">
        <v>19.254347909603187</v>
      </c>
      <c r="AT9" s="11">
        <v>3.6765052253157045</v>
      </c>
      <c r="AU9" s="11">
        <f t="shared" ref="AU9:AU18" si="8">SUM(AR9:AT9)</f>
        <v>60.647345629883318</v>
      </c>
    </row>
    <row r="10" spans="1:47" x14ac:dyDescent="0.2">
      <c r="A10" t="str">
        <f>name!E6</f>
        <v>Associate professional occupations</v>
      </c>
      <c r="B10" s="11">
        <v>30.09224986804162</v>
      </c>
      <c r="C10" s="11">
        <v>8.9021146719117166</v>
      </c>
      <c r="D10" s="11">
        <v>6.6421104573155514</v>
      </c>
      <c r="E10" s="11">
        <f t="shared" si="0"/>
        <v>45.636474997268891</v>
      </c>
      <c r="F10" s="11"/>
      <c r="G10" s="11">
        <v>33.849083813395858</v>
      </c>
      <c r="H10" s="11">
        <v>10.651607397530032</v>
      </c>
      <c r="I10" s="11">
        <v>5.6526356599455347</v>
      </c>
      <c r="J10" s="11">
        <f t="shared" si="1"/>
        <v>50.153326870871425</v>
      </c>
      <c r="K10" s="11"/>
      <c r="L10" s="11">
        <v>40.618781236909925</v>
      </c>
      <c r="M10" s="11">
        <v>14.500425955912473</v>
      </c>
      <c r="N10" s="11">
        <v>5.7519209463385419</v>
      </c>
      <c r="O10" s="11">
        <f t="shared" si="2"/>
        <v>60.871128139160945</v>
      </c>
      <c r="Q10" s="10" t="str">
        <f>name!E6</f>
        <v>Associate professional occupations</v>
      </c>
      <c r="R10" s="11">
        <v>18.282662795722832</v>
      </c>
      <c r="S10" s="11">
        <v>1.5932450169540189</v>
      </c>
      <c r="T10" s="11">
        <v>3.2556832890032372</v>
      </c>
      <c r="U10" s="11">
        <f t="shared" si="3"/>
        <v>23.131591101680087</v>
      </c>
      <c r="V10" s="11"/>
      <c r="W10" s="11">
        <v>20.272260029291253</v>
      </c>
      <c r="X10" s="11">
        <v>2.2685972416284095</v>
      </c>
      <c r="Y10" s="11">
        <v>2.4939607479138886</v>
      </c>
      <c r="Z10" s="11">
        <f t="shared" si="4"/>
        <v>25.034818018833551</v>
      </c>
      <c r="AA10" s="11"/>
      <c r="AB10" s="11">
        <v>19.901756245815292</v>
      </c>
      <c r="AC10" s="11">
        <v>2.489182897129532</v>
      </c>
      <c r="AD10" s="11">
        <v>2.6235836734223703</v>
      </c>
      <c r="AE10" s="11">
        <f t="shared" si="5"/>
        <v>25.014522816367194</v>
      </c>
      <c r="AG10" s="10" t="str">
        <f>name!E6</f>
        <v>Associate professional occupations</v>
      </c>
      <c r="AH10" s="11">
        <v>11.809587072318788</v>
      </c>
      <c r="AI10" s="11">
        <v>7.3088696549576984</v>
      </c>
      <c r="AJ10" s="11">
        <v>3.3864271683123115</v>
      </c>
      <c r="AK10" s="11">
        <f t="shared" si="6"/>
        <v>22.504883895588801</v>
      </c>
      <c r="AL10" s="11"/>
      <c r="AM10" s="11">
        <v>13.576823784104606</v>
      </c>
      <c r="AN10" s="11">
        <v>8.383010155901621</v>
      </c>
      <c r="AO10" s="11">
        <v>3.1586749120316453</v>
      </c>
      <c r="AP10" s="11">
        <f t="shared" si="7"/>
        <v>25.118508852037873</v>
      </c>
      <c r="AQ10" s="11"/>
      <c r="AR10" s="11">
        <v>20.717024991094654</v>
      </c>
      <c r="AS10" s="11">
        <v>12.011243058782942</v>
      </c>
      <c r="AT10" s="11">
        <v>3.1283372729161765</v>
      </c>
      <c r="AU10" s="11">
        <f t="shared" si="8"/>
        <v>35.856605322793776</v>
      </c>
    </row>
    <row r="11" spans="1:47" x14ac:dyDescent="0.2">
      <c r="A11" t="str">
        <f>name!E7</f>
        <v>Administrative and secretarial occupations</v>
      </c>
      <c r="B11" s="11">
        <v>28.358919492700487</v>
      </c>
      <c r="C11" s="11">
        <v>19.191641889335163</v>
      </c>
      <c r="D11" s="11">
        <v>2.2093851054576126</v>
      </c>
      <c r="E11" s="11">
        <f t="shared" si="0"/>
        <v>49.759946487493266</v>
      </c>
      <c r="F11" s="11"/>
      <c r="G11" s="11">
        <v>27.215646855047872</v>
      </c>
      <c r="H11" s="11">
        <v>18.472846341752494</v>
      </c>
      <c r="I11" s="11">
        <v>1.7038960307888156</v>
      </c>
      <c r="J11" s="11">
        <f t="shared" si="1"/>
        <v>47.392389227589184</v>
      </c>
      <c r="K11" s="11"/>
      <c r="L11" s="11">
        <v>28.151570715557877</v>
      </c>
      <c r="M11" s="11">
        <v>16.817413360531816</v>
      </c>
      <c r="N11" s="11">
        <v>2.1530764965322478</v>
      </c>
      <c r="O11" s="11">
        <f t="shared" si="2"/>
        <v>47.122060572621947</v>
      </c>
      <c r="Q11" s="10" t="str">
        <f>name!E7</f>
        <v>Administrative and secretarial occupations</v>
      </c>
      <c r="R11" s="11">
        <v>10.116605091268939</v>
      </c>
      <c r="S11" s="11">
        <v>2.1590348029656594</v>
      </c>
      <c r="T11" s="11">
        <v>0.7161573066617134</v>
      </c>
      <c r="U11" s="11">
        <f t="shared" si="3"/>
        <v>12.991797200896311</v>
      </c>
      <c r="V11" s="11"/>
      <c r="W11" s="11">
        <v>10.713964826588009</v>
      </c>
      <c r="X11" s="11">
        <v>2.5985735913023511</v>
      </c>
      <c r="Y11" s="11">
        <v>0.45682806458637748</v>
      </c>
      <c r="Z11" s="11">
        <f t="shared" si="4"/>
        <v>13.769366482476737</v>
      </c>
      <c r="AA11" s="11"/>
      <c r="AB11" s="11">
        <v>13.493152498775512</v>
      </c>
      <c r="AC11" s="11">
        <v>2.7175829080935019</v>
      </c>
      <c r="AD11" s="11">
        <v>0.67153113922452268</v>
      </c>
      <c r="AE11" s="11">
        <f t="shared" si="5"/>
        <v>16.882266546093536</v>
      </c>
      <c r="AG11" s="10" t="str">
        <f>name!E7</f>
        <v>Administrative and secretarial occupations</v>
      </c>
      <c r="AH11" s="11">
        <v>18.24231440143155</v>
      </c>
      <c r="AI11" s="11">
        <v>17.032607086369499</v>
      </c>
      <c r="AJ11" s="11">
        <v>1.4932277987958993</v>
      </c>
      <c r="AK11" s="11">
        <f t="shared" si="6"/>
        <v>36.768149286596952</v>
      </c>
      <c r="AL11" s="11"/>
      <c r="AM11" s="11">
        <v>16.501682028459879</v>
      </c>
      <c r="AN11" s="11">
        <v>15.874272750450146</v>
      </c>
      <c r="AO11" s="11">
        <v>1.2470679662024382</v>
      </c>
      <c r="AP11" s="11">
        <f t="shared" si="7"/>
        <v>33.623022745112465</v>
      </c>
      <c r="AQ11" s="11"/>
      <c r="AR11" s="11">
        <v>14.658418216782373</v>
      </c>
      <c r="AS11" s="11">
        <v>14.099830452438312</v>
      </c>
      <c r="AT11" s="11">
        <v>1.4815453573077251</v>
      </c>
      <c r="AU11" s="11">
        <f t="shared" si="8"/>
        <v>30.239794026528408</v>
      </c>
    </row>
    <row r="12" spans="1:47" x14ac:dyDescent="0.2">
      <c r="A12" t="str">
        <f>name!E8</f>
        <v>Skilled trades occupations</v>
      </c>
      <c r="B12" s="11">
        <v>27.464397530397868</v>
      </c>
      <c r="C12" s="11">
        <v>3.9269999317982451</v>
      </c>
      <c r="D12" s="11">
        <v>10.758455123273604</v>
      </c>
      <c r="E12" s="11">
        <f t="shared" si="0"/>
        <v>42.149852585469716</v>
      </c>
      <c r="F12" s="11"/>
      <c r="G12" s="11">
        <v>22.557350441802793</v>
      </c>
      <c r="H12" s="11">
        <v>3.3715421956142091</v>
      </c>
      <c r="I12" s="11">
        <v>9.9215780011311487</v>
      </c>
      <c r="J12" s="11">
        <f t="shared" si="1"/>
        <v>35.850470638548146</v>
      </c>
      <c r="K12" s="11"/>
      <c r="L12" s="11">
        <v>18.911621427553268</v>
      </c>
      <c r="M12" s="11">
        <v>4.2013390298471522</v>
      </c>
      <c r="N12" s="11">
        <v>10.46692322993661</v>
      </c>
      <c r="O12" s="11">
        <f t="shared" si="2"/>
        <v>33.579883687337031</v>
      </c>
      <c r="Q12" s="10" t="str">
        <f>name!E8</f>
        <v>Skilled trades occupations</v>
      </c>
      <c r="R12" s="11">
        <v>25.690854103104481</v>
      </c>
      <c r="S12" s="11">
        <v>2.4252329289525751</v>
      </c>
      <c r="T12" s="11">
        <v>9.2580103911479483</v>
      </c>
      <c r="U12" s="11">
        <f t="shared" si="3"/>
        <v>37.374097423205001</v>
      </c>
      <c r="V12" s="11"/>
      <c r="W12" s="11">
        <v>20.459157352001608</v>
      </c>
      <c r="X12" s="11">
        <v>2.0143581528054635</v>
      </c>
      <c r="Y12" s="11">
        <v>8.0342167034118503</v>
      </c>
      <c r="Z12" s="11">
        <f t="shared" si="4"/>
        <v>30.507732208218922</v>
      </c>
      <c r="AA12" s="11"/>
      <c r="AB12" s="11">
        <v>16.846065720616942</v>
      </c>
      <c r="AC12" s="11">
        <v>2.5317045221877765</v>
      </c>
      <c r="AD12" s="11">
        <v>8.2050833620960528</v>
      </c>
      <c r="AE12" s="11">
        <f t="shared" si="5"/>
        <v>27.58285360490077</v>
      </c>
      <c r="AG12" s="10" t="str">
        <f>name!E8</f>
        <v>Skilled trades occupations</v>
      </c>
      <c r="AH12" s="11">
        <v>1.773543427293389</v>
      </c>
      <c r="AI12" s="11">
        <v>1.5017670028456729</v>
      </c>
      <c r="AJ12" s="11">
        <v>1.5004447321256515</v>
      </c>
      <c r="AK12" s="11">
        <f t="shared" si="6"/>
        <v>4.7757551622647139</v>
      </c>
      <c r="AL12" s="11"/>
      <c r="AM12" s="11">
        <v>2.0981930898011916</v>
      </c>
      <c r="AN12" s="11">
        <v>1.3571840428087463</v>
      </c>
      <c r="AO12" s="11">
        <v>1.8873612977193024</v>
      </c>
      <c r="AP12" s="11">
        <f t="shared" si="7"/>
        <v>5.3427384303292396</v>
      </c>
      <c r="AQ12" s="11"/>
      <c r="AR12" s="11">
        <v>2.0655557069363257</v>
      </c>
      <c r="AS12" s="11">
        <v>1.6696345076593775</v>
      </c>
      <c r="AT12" s="11">
        <v>2.2618398678405573</v>
      </c>
      <c r="AU12" s="11">
        <f t="shared" si="8"/>
        <v>5.997030082436261</v>
      </c>
    </row>
    <row r="13" spans="1:47" x14ac:dyDescent="0.2">
      <c r="A13" t="str">
        <f>name!E9</f>
        <v>Caring, leisure and other service occupations</v>
      </c>
      <c r="B13" s="11">
        <v>20.583581658350912</v>
      </c>
      <c r="C13" s="11">
        <v>17.455923598895961</v>
      </c>
      <c r="D13" s="11">
        <v>3.7768678426116864</v>
      </c>
      <c r="E13" s="11">
        <f t="shared" si="0"/>
        <v>41.816373099858559</v>
      </c>
      <c r="F13" s="11"/>
      <c r="G13" s="11">
        <v>19.975332336900262</v>
      </c>
      <c r="H13" s="11">
        <v>17.883726541885544</v>
      </c>
      <c r="I13" s="11">
        <v>3.8763069234059313</v>
      </c>
      <c r="J13" s="11">
        <f t="shared" si="1"/>
        <v>41.735365802191737</v>
      </c>
      <c r="K13" s="11"/>
      <c r="L13" s="11">
        <v>21.552259153375072</v>
      </c>
      <c r="M13" s="11">
        <v>17.554554761375915</v>
      </c>
      <c r="N13" s="11">
        <v>4.4114493466421187</v>
      </c>
      <c r="O13" s="11">
        <f t="shared" si="2"/>
        <v>43.518263261393102</v>
      </c>
      <c r="Q13" s="10" t="str">
        <f>name!E9</f>
        <v>Caring, leisure and other service occupations</v>
      </c>
      <c r="R13" s="11">
        <v>4.4747616312344185</v>
      </c>
      <c r="S13" s="11">
        <v>2.0679885720431508</v>
      </c>
      <c r="T13" s="11">
        <v>0.72467274387565428</v>
      </c>
      <c r="U13" s="11">
        <f t="shared" si="3"/>
        <v>7.2674229471532232</v>
      </c>
      <c r="V13" s="11"/>
      <c r="W13" s="11">
        <v>4.6099294295995517</v>
      </c>
      <c r="X13" s="11">
        <v>2.4802189449137741</v>
      </c>
      <c r="Y13" s="11">
        <v>0.41416946998860532</v>
      </c>
      <c r="Z13" s="11">
        <f t="shared" si="4"/>
        <v>7.5043178445019318</v>
      </c>
      <c r="AA13" s="11"/>
      <c r="AB13" s="11">
        <v>4.8635825750077766</v>
      </c>
      <c r="AC13" s="11">
        <v>3.3066770778980397</v>
      </c>
      <c r="AD13" s="11">
        <v>0.61432553281642732</v>
      </c>
      <c r="AE13" s="11">
        <f t="shared" si="5"/>
        <v>8.7845851857222428</v>
      </c>
      <c r="AG13" s="10" t="str">
        <f>name!E9</f>
        <v>Caring, leisure and other service occupations</v>
      </c>
      <c r="AH13" s="11">
        <v>16.108820027116497</v>
      </c>
      <c r="AI13" s="11">
        <v>15.387935026852809</v>
      </c>
      <c r="AJ13" s="11">
        <v>3.0521950987360316</v>
      </c>
      <c r="AK13" s="11">
        <f t="shared" si="6"/>
        <v>34.548950152705338</v>
      </c>
      <c r="AL13" s="11"/>
      <c r="AM13" s="11">
        <v>15.365402907300711</v>
      </c>
      <c r="AN13" s="11">
        <v>15.403507596971769</v>
      </c>
      <c r="AO13" s="11">
        <v>3.4621374534173266</v>
      </c>
      <c r="AP13" s="11">
        <f t="shared" si="7"/>
        <v>34.231047957689803</v>
      </c>
      <c r="AQ13" s="11"/>
      <c r="AR13" s="11">
        <v>16.688676578367286</v>
      </c>
      <c r="AS13" s="11">
        <v>14.247877683477872</v>
      </c>
      <c r="AT13" s="11">
        <v>3.7971238138256922</v>
      </c>
      <c r="AU13" s="11">
        <f t="shared" si="8"/>
        <v>34.733678075670852</v>
      </c>
    </row>
    <row r="14" spans="1:47" x14ac:dyDescent="0.2">
      <c r="A14" t="str">
        <f>name!E10</f>
        <v>Sales and customer service occupations</v>
      </c>
      <c r="B14" s="11">
        <v>16.809045238805215</v>
      </c>
      <c r="C14" s="11">
        <v>25.615284256403516</v>
      </c>
      <c r="D14" s="11">
        <v>3.14087178205263</v>
      </c>
      <c r="E14" s="11">
        <f t="shared" si="0"/>
        <v>45.565201277261359</v>
      </c>
      <c r="F14" s="11"/>
      <c r="G14" s="11">
        <v>16.340859736737379</v>
      </c>
      <c r="H14" s="11">
        <v>25.177592994133125</v>
      </c>
      <c r="I14" s="11">
        <v>1.8652687873153393</v>
      </c>
      <c r="J14" s="11">
        <f t="shared" si="1"/>
        <v>43.383721518185844</v>
      </c>
      <c r="K14" s="11"/>
      <c r="L14" s="11">
        <v>17.578552505558864</v>
      </c>
      <c r="M14" s="11">
        <v>27.185555766237997</v>
      </c>
      <c r="N14" s="11">
        <v>1.485180617321322</v>
      </c>
      <c r="O14" s="11">
        <f t="shared" si="2"/>
        <v>46.249288889118176</v>
      </c>
      <c r="Q14" s="10" t="str">
        <f>name!E10</f>
        <v>Sales and customer service occupations</v>
      </c>
      <c r="R14" s="11">
        <v>6.0574934641413858</v>
      </c>
      <c r="S14" s="11">
        <v>6.9187374917830216</v>
      </c>
      <c r="T14" s="11">
        <v>1.7528762633913586</v>
      </c>
      <c r="U14" s="11">
        <f t="shared" si="3"/>
        <v>14.729107219315766</v>
      </c>
      <c r="V14" s="11"/>
      <c r="W14" s="11">
        <v>6.6504680417514894</v>
      </c>
      <c r="X14" s="11">
        <v>7.1073139182911369</v>
      </c>
      <c r="Y14" s="11">
        <v>0.96544903994704045</v>
      </c>
      <c r="Z14" s="11">
        <f t="shared" si="4"/>
        <v>14.723230999989667</v>
      </c>
      <c r="AA14" s="11"/>
      <c r="AB14" s="11">
        <v>7.7043874650250235</v>
      </c>
      <c r="AC14" s="11">
        <v>8.1804395036582047</v>
      </c>
      <c r="AD14" s="11">
        <v>0.88258255127333718</v>
      </c>
      <c r="AE14" s="11">
        <f t="shared" si="5"/>
        <v>16.767409519956566</v>
      </c>
      <c r="AG14" s="10" t="str">
        <f>name!E10</f>
        <v>Sales and customer service occupations</v>
      </c>
      <c r="AH14" s="11">
        <v>10.751551774663843</v>
      </c>
      <c r="AI14" s="11">
        <v>18.696546764620475</v>
      </c>
      <c r="AJ14" s="11">
        <v>1.3879955186612731</v>
      </c>
      <c r="AK14" s="11">
        <f t="shared" si="6"/>
        <v>30.836094057945591</v>
      </c>
      <c r="AL14" s="11"/>
      <c r="AM14" s="11">
        <v>9.6903916949858857</v>
      </c>
      <c r="AN14" s="11">
        <v>18.070279075841981</v>
      </c>
      <c r="AO14" s="11">
        <v>0.89981974736829884</v>
      </c>
      <c r="AP14" s="11">
        <f t="shared" si="7"/>
        <v>28.660490518196163</v>
      </c>
      <c r="AQ14" s="11"/>
      <c r="AR14" s="11">
        <v>9.8741650405338461</v>
      </c>
      <c r="AS14" s="11">
        <v>19.005116262579801</v>
      </c>
      <c r="AT14" s="11">
        <v>0.60259806604798394</v>
      </c>
      <c r="AU14" s="11">
        <f t="shared" si="8"/>
        <v>29.481879369161632</v>
      </c>
    </row>
    <row r="15" spans="1:47" x14ac:dyDescent="0.2">
      <c r="A15" t="str">
        <f>name!E11</f>
        <v>Process, plant and machine operatives</v>
      </c>
      <c r="B15" s="11">
        <v>19.090918690469991</v>
      </c>
      <c r="C15" s="11">
        <v>3.1781161337995387</v>
      </c>
      <c r="D15" s="11">
        <v>2.8644802409506527</v>
      </c>
      <c r="E15" s="11">
        <f t="shared" si="0"/>
        <v>25.13351506522018</v>
      </c>
      <c r="F15" s="11"/>
      <c r="G15" s="11">
        <v>16.233683562196802</v>
      </c>
      <c r="H15" s="11">
        <v>3.4251971004341035</v>
      </c>
      <c r="I15" s="11">
        <v>3.520226608330439</v>
      </c>
      <c r="J15" s="11">
        <f t="shared" si="1"/>
        <v>23.179107270961346</v>
      </c>
      <c r="K15" s="11"/>
      <c r="L15" s="11">
        <v>13.525908571614005</v>
      </c>
      <c r="M15" s="11">
        <v>4.3944681828463086</v>
      </c>
      <c r="N15" s="11">
        <v>4.1651889523124108</v>
      </c>
      <c r="O15" s="11">
        <f t="shared" si="2"/>
        <v>22.085565706772726</v>
      </c>
      <c r="Q15" s="10" t="str">
        <f>name!E11</f>
        <v>Process, plant and machine operatives</v>
      </c>
      <c r="R15" s="11">
        <v>17.259882091632633</v>
      </c>
      <c r="S15" s="11">
        <v>2.5192150832970395</v>
      </c>
      <c r="T15" s="11">
        <v>2.5670182563382054</v>
      </c>
      <c r="U15" s="11">
        <f t="shared" si="3"/>
        <v>22.346115431267879</v>
      </c>
      <c r="V15" s="11"/>
      <c r="W15" s="11">
        <v>14.816310561427349</v>
      </c>
      <c r="X15" s="11">
        <v>2.8875831305754747</v>
      </c>
      <c r="Y15" s="11">
        <v>3.2137280453908095</v>
      </c>
      <c r="Z15" s="11">
        <f t="shared" si="4"/>
        <v>20.917621737393631</v>
      </c>
      <c r="AA15" s="11"/>
      <c r="AB15" s="11">
        <v>12.179848209654805</v>
      </c>
      <c r="AC15" s="11">
        <v>3.6367969499519348</v>
      </c>
      <c r="AD15" s="11">
        <v>3.6979124692362393</v>
      </c>
      <c r="AE15" s="11">
        <f t="shared" si="5"/>
        <v>19.514557628842979</v>
      </c>
      <c r="AG15" s="10" t="str">
        <f>name!E11</f>
        <v>Process, plant and machine operatives</v>
      </c>
      <c r="AH15" s="11">
        <v>1.83103659883735</v>
      </c>
      <c r="AI15" s="11">
        <v>0.65890105050250036</v>
      </c>
      <c r="AJ15" s="11">
        <v>0.29746198461244822</v>
      </c>
      <c r="AK15" s="11">
        <f t="shared" si="6"/>
        <v>2.7873996339522988</v>
      </c>
      <c r="AL15" s="11"/>
      <c r="AM15" s="11">
        <v>1.4173730007694534</v>
      </c>
      <c r="AN15" s="11">
        <v>0.53761396985862686</v>
      </c>
      <c r="AO15" s="11">
        <v>0.30649856293963079</v>
      </c>
      <c r="AP15" s="11">
        <f t="shared" si="7"/>
        <v>2.2614855335677109</v>
      </c>
      <c r="AQ15" s="11"/>
      <c r="AR15" s="11">
        <v>1.3460603619591984</v>
      </c>
      <c r="AS15" s="11">
        <v>0.75767123289437666</v>
      </c>
      <c r="AT15" s="11">
        <v>0.46727648307617536</v>
      </c>
      <c r="AU15" s="11">
        <f t="shared" si="8"/>
        <v>2.5710080779297506</v>
      </c>
    </row>
    <row r="16" spans="1:47" x14ac:dyDescent="0.2">
      <c r="A16" t="str">
        <f>name!E12</f>
        <v>Elementary occupations</v>
      </c>
      <c r="B16" s="11">
        <v>21.735868066159551</v>
      </c>
      <c r="C16" s="11">
        <v>27.770652968293124</v>
      </c>
      <c r="D16" s="11">
        <v>3.6566342225544419</v>
      </c>
      <c r="E16" s="11">
        <f t="shared" si="0"/>
        <v>53.163155257007119</v>
      </c>
      <c r="F16" s="11"/>
      <c r="G16" s="11">
        <v>20.561364650420675</v>
      </c>
      <c r="H16" s="11">
        <v>25.930974659783391</v>
      </c>
      <c r="I16" s="11">
        <v>2.7118267035481205</v>
      </c>
      <c r="J16" s="11">
        <f t="shared" si="1"/>
        <v>49.204166013752186</v>
      </c>
      <c r="K16" s="11"/>
      <c r="L16" s="11">
        <v>23.431177489347718</v>
      </c>
      <c r="M16" s="11">
        <v>23.443847078146877</v>
      </c>
      <c r="N16" s="11">
        <v>3.9254605222045149</v>
      </c>
      <c r="O16" s="11">
        <f t="shared" si="2"/>
        <v>50.800485089699109</v>
      </c>
      <c r="Q16" s="10" t="str">
        <f>name!E12</f>
        <v>Elementary occupations</v>
      </c>
      <c r="R16" s="11">
        <v>15.451583763365251</v>
      </c>
      <c r="S16" s="11">
        <v>9.9492645505690671</v>
      </c>
      <c r="T16" s="11">
        <v>1.4946641424757838</v>
      </c>
      <c r="U16" s="11">
        <f t="shared" si="3"/>
        <v>26.895512456410103</v>
      </c>
      <c r="V16" s="11"/>
      <c r="W16" s="11">
        <v>14.389097181018268</v>
      </c>
      <c r="X16" s="11">
        <v>10.315966211361664</v>
      </c>
      <c r="Y16" s="11">
        <v>1.4048331815857749</v>
      </c>
      <c r="Z16" s="11">
        <f t="shared" si="4"/>
        <v>26.10989657396571</v>
      </c>
      <c r="AA16" s="11"/>
      <c r="AB16" s="11">
        <v>15.148859327909042</v>
      </c>
      <c r="AC16" s="11">
        <v>9.7543771023840282</v>
      </c>
      <c r="AD16" s="11">
        <v>1.8394368025647263</v>
      </c>
      <c r="AE16" s="11">
        <f t="shared" si="5"/>
        <v>26.742673232857797</v>
      </c>
      <c r="AG16" s="10" t="str">
        <f>name!E12</f>
        <v>Elementary occupations</v>
      </c>
      <c r="AH16" s="11">
        <v>6.2842843027942941</v>
      </c>
      <c r="AI16" s="11">
        <v>17.821388417724052</v>
      </c>
      <c r="AJ16" s="11">
        <v>2.1619700800786577</v>
      </c>
      <c r="AK16" s="11">
        <f t="shared" si="6"/>
        <v>26.267642800597002</v>
      </c>
      <c r="AL16" s="11"/>
      <c r="AM16" s="11">
        <v>6.1722674694024056</v>
      </c>
      <c r="AN16" s="11">
        <v>15.615008448421722</v>
      </c>
      <c r="AO16" s="11">
        <v>1.3069935219623439</v>
      </c>
      <c r="AP16" s="11">
        <f t="shared" si="7"/>
        <v>23.094269439786473</v>
      </c>
      <c r="AQ16" s="11"/>
      <c r="AR16" s="11">
        <v>8.2823181614386847</v>
      </c>
      <c r="AS16" s="11">
        <v>13.689469975762847</v>
      </c>
      <c r="AT16" s="11">
        <v>2.0860237196397877</v>
      </c>
      <c r="AU16" s="11">
        <f t="shared" si="8"/>
        <v>24.057811856841319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242.57542174269346</v>
      </c>
      <c r="C18" s="34">
        <f t="shared" ref="C18:D18" si="9">SUM(C8:C16)</f>
        <v>124.21206362698592</v>
      </c>
      <c r="D18" s="34">
        <f t="shared" si="9"/>
        <v>48.622514630320723</v>
      </c>
      <c r="E18" s="34">
        <f t="shared" si="0"/>
        <v>415.41000000000014</v>
      </c>
      <c r="F18" s="34"/>
      <c r="G18" s="34">
        <f>SUM(G8:G16)</f>
        <v>247.73454711732253</v>
      </c>
      <c r="H18" s="34">
        <f t="shared" ref="H18:I18" si="10">SUM(H8:H16)</f>
        <v>128.6406776484402</v>
      </c>
      <c r="I18" s="34">
        <f t="shared" si="10"/>
        <v>43.142775234237348</v>
      </c>
      <c r="J18" s="34">
        <f t="shared" ref="J18" si="11">SUM(G18:I18)</f>
        <v>419.51800000000003</v>
      </c>
      <c r="K18" s="34"/>
      <c r="L18" s="34">
        <f>SUM(L8:L16)</f>
        <v>270.64714009595792</v>
      </c>
      <c r="M18" s="34">
        <f t="shared" ref="M18:N18" si="12">SUM(M8:M16)</f>
        <v>137.29917031613476</v>
      </c>
      <c r="N18" s="34">
        <f t="shared" si="12"/>
        <v>46.427689587907317</v>
      </c>
      <c r="O18" s="34">
        <f>SUM(L18:N18)</f>
        <v>454.37399999999997</v>
      </c>
      <c r="Q18" s="231" t="str">
        <f>name!E3</f>
        <v>All occupations</v>
      </c>
      <c r="R18" s="34">
        <f>SUM(R8:R16)</f>
        <v>143.16996744349589</v>
      </c>
      <c r="S18" s="34">
        <f t="shared" ref="S18:T18" si="13">SUM(S8:S16)</f>
        <v>30.805879655038822</v>
      </c>
      <c r="T18" s="34">
        <f t="shared" si="13"/>
        <v>29.413828679072825</v>
      </c>
      <c r="U18" s="34">
        <f t="shared" ref="U18" si="14">SUM(R18:T18)</f>
        <v>203.38967577760752</v>
      </c>
      <c r="V18" s="34"/>
      <c r="W18" s="34">
        <f>SUM(W8:W16)</f>
        <v>143.75670004746158</v>
      </c>
      <c r="X18" s="34">
        <f t="shared" ref="X18:Y18" si="15">SUM(X8:X16)</f>
        <v>34.474118385122523</v>
      </c>
      <c r="Y18" s="34">
        <f t="shared" si="15"/>
        <v>23.634237155860333</v>
      </c>
      <c r="Z18" s="34">
        <f t="shared" ref="Z18" si="16">SUM(W18:Y18)</f>
        <v>201.86505558844442</v>
      </c>
      <c r="AA18" s="34"/>
      <c r="AB18" s="34">
        <f>SUM(AB8:AB16)</f>
        <v>150.62205360199849</v>
      </c>
      <c r="AC18" s="34">
        <f t="shared" ref="AC18:AD18" si="17">SUM(AC8:AC16)</f>
        <v>38.877478114462505</v>
      </c>
      <c r="AD18" s="34">
        <f t="shared" si="17"/>
        <v>25.36680721796747</v>
      </c>
      <c r="AE18" s="34">
        <f t="shared" ref="AE18" si="18">SUM(AB18:AD18)</f>
        <v>214.86633893442846</v>
      </c>
      <c r="AG18" s="231" t="str">
        <f>name!E3</f>
        <v>All occupations</v>
      </c>
      <c r="AH18" s="34">
        <f>SUM(AH8:AH16)</f>
        <v>99.405454299197586</v>
      </c>
      <c r="AI18" s="34">
        <f t="shared" ref="AI18:AJ18" si="19">SUM(AI8:AI16)</f>
        <v>93.406183971947115</v>
      </c>
      <c r="AJ18" s="34">
        <f t="shared" si="19"/>
        <v>19.208685951247883</v>
      </c>
      <c r="AK18" s="34">
        <f t="shared" si="6"/>
        <v>212.02032422239259</v>
      </c>
      <c r="AL18" s="34"/>
      <c r="AM18" s="34">
        <f>SUM(AM8:AM16)</f>
        <v>103.97784706986099</v>
      </c>
      <c r="AN18" s="34">
        <f t="shared" ref="AN18:AO18" si="20">SUM(AN8:AN16)</f>
        <v>94.166559263317652</v>
      </c>
      <c r="AO18" s="34">
        <f t="shared" si="20"/>
        <v>19.508538078377015</v>
      </c>
      <c r="AP18" s="34">
        <f t="shared" si="7"/>
        <v>217.65294441155567</v>
      </c>
      <c r="AQ18" s="34"/>
      <c r="AR18" s="34">
        <f>SUM(AR8:AR16)</f>
        <v>120.02508649395949</v>
      </c>
      <c r="AS18" s="34">
        <f t="shared" ref="AS18:AT18" si="21">SUM(AS8:AS16)</f>
        <v>98.421692201672258</v>
      </c>
      <c r="AT18" s="34">
        <f t="shared" si="21"/>
        <v>21.060882369939868</v>
      </c>
      <c r="AU18" s="34">
        <f t="shared" si="8"/>
        <v>239.5076610655716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8.427853914531994</v>
      </c>
      <c r="C26" s="18">
        <f t="shared" ref="C26:O26" si="22">C8/C$18*100</f>
        <v>2.3574182260561147</v>
      </c>
      <c r="D26" s="18">
        <f t="shared" si="22"/>
        <v>15.165009851705788</v>
      </c>
      <c r="E26" s="18">
        <f t="shared" si="22"/>
        <v>7.4012924912188636</v>
      </c>
      <c r="F26" s="18"/>
      <c r="G26" s="18">
        <f t="shared" si="22"/>
        <v>9.8064361006996084</v>
      </c>
      <c r="H26" s="18">
        <f t="shared" si="22"/>
        <v>3.382883405308168</v>
      </c>
      <c r="I26" s="18">
        <f t="shared" si="22"/>
        <v>16.391185447933278</v>
      </c>
      <c r="J26" s="18">
        <f t="shared" si="22"/>
        <v>8.5138912978922789</v>
      </c>
      <c r="K26" s="18"/>
      <c r="L26" s="18">
        <f t="shared" si="22"/>
        <v>9.5045476392295551</v>
      </c>
      <c r="M26" s="18">
        <f t="shared" si="22"/>
        <v>3.9959649182987818</v>
      </c>
      <c r="N26" s="18">
        <f t="shared" si="22"/>
        <v>16.460266564882971</v>
      </c>
      <c r="O26" s="18">
        <f t="shared" si="22"/>
        <v>8.5507389308513879</v>
      </c>
      <c r="Q26" t="str">
        <f>$A$8</f>
        <v>Managers, directors and senior officials</v>
      </c>
      <c r="R26" s="18">
        <f>R8/R$18*100</f>
        <v>9.8548367244265069</v>
      </c>
      <c r="S26" s="18">
        <f t="shared" ref="S26:U26" si="23">S8/S$18*100</f>
        <v>3.124778179624025</v>
      </c>
      <c r="T26" s="18">
        <f t="shared" si="23"/>
        <v>15.41435282168116</v>
      </c>
      <c r="U26" s="18">
        <f t="shared" si="23"/>
        <v>9.6394928560029882</v>
      </c>
      <c r="V26" s="18"/>
      <c r="W26" s="18">
        <f t="shared" ref="W26:Z26" si="24">W8/W$18*100</f>
        <v>11.434436916196271</v>
      </c>
      <c r="X26" s="18">
        <f t="shared" si="24"/>
        <v>4.4170057449318207</v>
      </c>
      <c r="Y26" s="18">
        <f t="shared" si="24"/>
        <v>14.712937371396473</v>
      </c>
      <c r="Z26" s="18">
        <f t="shared" si="24"/>
        <v>10.619858606916898</v>
      </c>
      <c r="AA26" s="18"/>
      <c r="AB26" s="18">
        <f t="shared" ref="AB26:AE26" si="25">AB8/AB$18*100</f>
        <v>11.318004910353832</v>
      </c>
      <c r="AC26" s="18">
        <f t="shared" si="25"/>
        <v>4.6297384701116195</v>
      </c>
      <c r="AD26" s="18">
        <f t="shared" si="25"/>
        <v>16.093822399628795</v>
      </c>
      <c r="AE26" s="18">
        <f t="shared" si="25"/>
        <v>10.671669652424221</v>
      </c>
      <c r="AG26" t="str">
        <f>$A$8</f>
        <v>Managers, directors and senior officials</v>
      </c>
      <c r="AH26" s="18">
        <f>AH8/AH$18*100</f>
        <v>6.3726238079414115</v>
      </c>
      <c r="AI26" s="18">
        <f t="shared" ref="AI26:AK26" si="26">AI8/AI$18*100</f>
        <v>2.1043386399249773</v>
      </c>
      <c r="AJ26" s="18">
        <f t="shared" si="26"/>
        <v>14.783196570995136</v>
      </c>
      <c r="AK26" s="18">
        <f t="shared" si="26"/>
        <v>5.2542018847481931</v>
      </c>
      <c r="AL26" s="18"/>
      <c r="AM26" s="18">
        <f t="shared" ref="AM26:AP26" si="27">AM8/AM$18*100</f>
        <v>7.5556102612962199</v>
      </c>
      <c r="AN26" s="18">
        <f t="shared" si="27"/>
        <v>3.004294060642867</v>
      </c>
      <c r="AO26" s="18">
        <f t="shared" si="27"/>
        <v>18.424352304818392</v>
      </c>
      <c r="AP26" s="18">
        <f t="shared" si="27"/>
        <v>6.5606845124152633</v>
      </c>
      <c r="AQ26" s="18"/>
      <c r="AR26" s="18">
        <f t="shared" ref="AR26:AU26" si="28">AR8/AR$18*100</f>
        <v>7.2288012409133806</v>
      </c>
      <c r="AS26" s="18">
        <f t="shared" si="28"/>
        <v>3.7456185074725896</v>
      </c>
      <c r="AT26" s="18">
        <f t="shared" si="28"/>
        <v>16.901630717289969</v>
      </c>
      <c r="AU26" s="18">
        <f t="shared" si="28"/>
        <v>6.6480164156281827</v>
      </c>
    </row>
    <row r="27" spans="1:47" x14ac:dyDescent="0.2">
      <c r="A27" t="str">
        <f>$A$9</f>
        <v>Professional occupations</v>
      </c>
      <c r="B27" s="18">
        <f t="shared" ref="B27:B34" si="29">B9/B$18*100</f>
        <v>23.908662552899649</v>
      </c>
      <c r="C27" s="18">
        <f t="shared" ref="C27:O27" si="30">C9/C$18*100</f>
        <v>12.27186144771048</v>
      </c>
      <c r="D27" s="18">
        <f t="shared" si="30"/>
        <v>16.864822365965779</v>
      </c>
      <c r="E27" s="18">
        <f t="shared" si="30"/>
        <v>19.60467299599161</v>
      </c>
      <c r="F27" s="18"/>
      <c r="G27" s="18">
        <f t="shared" si="30"/>
        <v>26.926924982655624</v>
      </c>
      <c r="H27" s="18">
        <f t="shared" si="30"/>
        <v>15.061663724761305</v>
      </c>
      <c r="I27" s="18">
        <f t="shared" si="30"/>
        <v>15.806642448748576</v>
      </c>
      <c r="J27" s="18">
        <f t="shared" si="30"/>
        <v>22.144972602560198</v>
      </c>
      <c r="K27" s="18"/>
      <c r="L27" s="18">
        <f t="shared" si="30"/>
        <v>29.984976971356719</v>
      </c>
      <c r="M27" s="18">
        <f t="shared" si="30"/>
        <v>17.272602192484836</v>
      </c>
      <c r="N27" s="18">
        <f t="shared" si="30"/>
        <v>13.841670924343012</v>
      </c>
      <c r="O27" s="18">
        <f t="shared" si="30"/>
        <v>24.494137020214694</v>
      </c>
      <c r="Q27" t="str">
        <f>$A$9</f>
        <v>Professional occupations</v>
      </c>
      <c r="R27" s="18">
        <f t="shared" ref="R27:U27" si="31">R9/R$18*100</f>
        <v>22.160344476977233</v>
      </c>
      <c r="S27" s="18">
        <f t="shared" si="31"/>
        <v>7.1757269317606465</v>
      </c>
      <c r="T27" s="18">
        <f t="shared" si="31"/>
        <v>17.37548352166068</v>
      </c>
      <c r="U27" s="18">
        <f t="shared" si="31"/>
        <v>19.198761481849079</v>
      </c>
      <c r="V27" s="18"/>
      <c r="W27" s="18">
        <f t="shared" ref="W27:Z27" si="32">W9/W$18*100</f>
        <v>24.630325706114292</v>
      </c>
      <c r="X27" s="18">
        <f t="shared" si="32"/>
        <v>9.5108549783067549</v>
      </c>
      <c r="Y27" s="18">
        <f t="shared" si="32"/>
        <v>13.428660172769655</v>
      </c>
      <c r="Z27" s="18">
        <f t="shared" si="32"/>
        <v>20.736767996210599</v>
      </c>
      <c r="AA27" s="18"/>
      <c r="AB27" s="18">
        <f t="shared" ref="AB27:AE27" si="33">AB9/AB$18*100</f>
        <v>28.838399887456983</v>
      </c>
      <c r="AC27" s="18">
        <f t="shared" si="33"/>
        <v>11.473973644976649</v>
      </c>
      <c r="AD27" s="18">
        <f t="shared" si="33"/>
        <v>10.840397696049607</v>
      </c>
      <c r="AE27" s="18">
        <f t="shared" si="33"/>
        <v>23.57169799863502</v>
      </c>
      <c r="AG27" t="str">
        <f>$A$9</f>
        <v>Professional occupations</v>
      </c>
      <c r="AH27" s="18">
        <f t="shared" ref="AH27:AK27" si="34">AH9/AH$18*100</f>
        <v>26.426699855533954</v>
      </c>
      <c r="AI27" s="18">
        <f>AI9/AI$18*100</f>
        <v>13.952594991555811</v>
      </c>
      <c r="AJ27" s="18">
        <f t="shared" si="34"/>
        <v>16.08285842606956</v>
      </c>
      <c r="AK27" s="18">
        <f t="shared" si="34"/>
        <v>19.994061190536819</v>
      </c>
      <c r="AL27" s="18"/>
      <c r="AM27" s="18">
        <f t="shared" ref="AM27:AP27" si="35">AM9/AM$18*100</f>
        <v>30.102135305150053</v>
      </c>
      <c r="AN27" s="18">
        <f t="shared" si="35"/>
        <v>17.093799541929172</v>
      </c>
      <c r="AO27" s="18">
        <f t="shared" si="35"/>
        <v>18.687524493170525</v>
      </c>
      <c r="AP27" s="18">
        <f t="shared" si="35"/>
        <v>23.451030289531559</v>
      </c>
      <c r="AQ27" s="18"/>
      <c r="AR27" s="18">
        <f t="shared" ref="AR27:AU27" si="36">AR9/AR$18*100</f>
        <v>31.423841129131436</v>
      </c>
      <c r="AS27" s="18">
        <f t="shared" si="36"/>
        <v>19.563114064478604</v>
      </c>
      <c r="AT27" s="18">
        <f t="shared" si="36"/>
        <v>17.456558375555854</v>
      </c>
      <c r="AU27" s="18">
        <f t="shared" si="36"/>
        <v>25.321672534424483</v>
      </c>
    </row>
    <row r="28" spans="1:47" x14ac:dyDescent="0.2">
      <c r="A28" t="str">
        <f>$A$10</f>
        <v>Associate professional occupations</v>
      </c>
      <c r="B28" s="18">
        <f t="shared" si="29"/>
        <v>12.405316932711061</v>
      </c>
      <c r="C28" s="18">
        <f t="shared" ref="C28:O28" si="37">C10/C$18*100</f>
        <v>7.1668680255125166</v>
      </c>
      <c r="D28" s="18">
        <f t="shared" si="37"/>
        <v>13.660565496901652</v>
      </c>
      <c r="E28" s="18">
        <f t="shared" si="37"/>
        <v>10.985887435851057</v>
      </c>
      <c r="F28" s="18"/>
      <c r="G28" s="18">
        <f t="shared" si="37"/>
        <v>13.663449126199403</v>
      </c>
      <c r="H28" s="18">
        <f t="shared" si="37"/>
        <v>8.2801238241605173</v>
      </c>
      <c r="I28" s="18">
        <f t="shared" si="37"/>
        <v>13.102160510665763</v>
      </c>
      <c r="J28" s="18">
        <f t="shared" si="37"/>
        <v>11.954988074616923</v>
      </c>
      <c r="K28" s="18"/>
      <c r="L28" s="18">
        <f t="shared" si="37"/>
        <v>15.008021596869098</v>
      </c>
      <c r="M28" s="18">
        <f t="shared" si="37"/>
        <v>10.561189789075112</v>
      </c>
      <c r="N28" s="18">
        <f t="shared" si="37"/>
        <v>12.388988117635522</v>
      </c>
      <c r="O28" s="18">
        <f t="shared" si="37"/>
        <v>13.396701426393445</v>
      </c>
      <c r="Q28" t="str">
        <f>$A$10</f>
        <v>Associate professional occupations</v>
      </c>
      <c r="R28" s="18">
        <f t="shared" ref="R28:U28" si="38">R10/R$18*100</f>
        <v>12.769900784491236</v>
      </c>
      <c r="S28" s="18">
        <f t="shared" si="38"/>
        <v>5.1718861295149434</v>
      </c>
      <c r="T28" s="18">
        <f t="shared" si="38"/>
        <v>11.068546446384831</v>
      </c>
      <c r="U28" s="18">
        <f t="shared" si="38"/>
        <v>11.3730409438151</v>
      </c>
      <c r="V28" s="18"/>
      <c r="W28" s="18">
        <f t="shared" ref="W28:Z28" si="39">W10/W$18*100</f>
        <v>14.101784489069605</v>
      </c>
      <c r="X28" s="18">
        <f t="shared" si="39"/>
        <v>6.580580876021572</v>
      </c>
      <c r="Y28" s="18">
        <f t="shared" si="39"/>
        <v>10.552321750293883</v>
      </c>
      <c r="Z28" s="18">
        <f t="shared" si="39"/>
        <v>12.401759158293194</v>
      </c>
      <c r="AA28" s="18"/>
      <c r="AB28" s="18">
        <f t="shared" ref="AB28:AE28" si="40">AB10/AB$18*100</f>
        <v>13.213042691877913</v>
      </c>
      <c r="AC28" s="18">
        <f t="shared" si="40"/>
        <v>6.4026346817067603</v>
      </c>
      <c r="AD28" s="18">
        <f t="shared" si="40"/>
        <v>10.342585296126938</v>
      </c>
      <c r="AE28" s="18">
        <f t="shared" si="40"/>
        <v>11.641899303734572</v>
      </c>
      <c r="AG28" t="str">
        <f>$A$10</f>
        <v>Associate professional occupations</v>
      </c>
      <c r="AH28" s="18">
        <f t="shared" ref="AH28:AK28" si="41">AH10/AH$18*100</f>
        <v>11.880220412024329</v>
      </c>
      <c r="AI28" s="18">
        <f t="shared" si="41"/>
        <v>7.8248241649105239</v>
      </c>
      <c r="AJ28" s="18">
        <f t="shared" si="41"/>
        <v>17.629665958968495</v>
      </c>
      <c r="AK28" s="18">
        <f t="shared" si="41"/>
        <v>10.61449367089117</v>
      </c>
      <c r="AL28" s="18"/>
      <c r="AM28" s="18">
        <f t="shared" ref="AM28:AP28" si="42">AM10/AM$18*100</f>
        <v>13.057419601102687</v>
      </c>
      <c r="AN28" s="18">
        <f t="shared" si="42"/>
        <v>8.9023218236744075</v>
      </c>
      <c r="AO28" s="18">
        <f t="shared" si="42"/>
        <v>16.191243543424076</v>
      </c>
      <c r="AP28" s="18">
        <f t="shared" si="42"/>
        <v>11.540624419278142</v>
      </c>
      <c r="AQ28" s="18"/>
      <c r="AR28" s="18">
        <f t="shared" ref="AR28:AU28" si="43">AR10/AR$18*100</f>
        <v>17.26057909746833</v>
      </c>
      <c r="AS28" s="18">
        <f t="shared" si="43"/>
        <v>12.203857493296443</v>
      </c>
      <c r="AT28" s="18">
        <f t="shared" si="43"/>
        <v>14.853780662966157</v>
      </c>
      <c r="AU28" s="18">
        <f t="shared" si="43"/>
        <v>14.970963836090853</v>
      </c>
    </row>
    <row r="29" spans="1:47" x14ac:dyDescent="0.2">
      <c r="A29" t="str">
        <f>$A$11</f>
        <v>Administrative and secretarial occupations</v>
      </c>
      <c r="B29" s="18">
        <f t="shared" si="29"/>
        <v>11.690763758737926</v>
      </c>
      <c r="C29" s="18">
        <f t="shared" ref="C29:O29" si="44">C11/C$18*100</f>
        <v>15.450706903130177</v>
      </c>
      <c r="D29" s="18">
        <f t="shared" si="44"/>
        <v>4.5439548370866296</v>
      </c>
      <c r="E29" s="18">
        <f t="shared" si="44"/>
        <v>11.978514356296973</v>
      </c>
      <c r="F29" s="18"/>
      <c r="G29" s="18">
        <f t="shared" si="44"/>
        <v>10.985810082498926</v>
      </c>
      <c r="H29" s="18">
        <f t="shared" si="44"/>
        <v>14.360035005596444</v>
      </c>
      <c r="I29" s="18">
        <f t="shared" si="44"/>
        <v>3.9494353841118537</v>
      </c>
      <c r="J29" s="18">
        <f t="shared" si="44"/>
        <v>11.296866696444297</v>
      </c>
      <c r="K29" s="18"/>
      <c r="L29" s="18">
        <f t="shared" si="44"/>
        <v>10.401577014845508</v>
      </c>
      <c r="M29" s="18">
        <f t="shared" si="44"/>
        <v>12.248736333809813</v>
      </c>
      <c r="N29" s="18">
        <f t="shared" si="44"/>
        <v>4.6374836129968529</v>
      </c>
      <c r="O29" s="18">
        <f t="shared" si="44"/>
        <v>10.370765178602198</v>
      </c>
      <c r="Q29" t="str">
        <f>$A$11</f>
        <v>Administrative and secretarial occupations</v>
      </c>
      <c r="R29" s="18">
        <f t="shared" ref="R29:U29" si="45">R11/R$18*100</f>
        <v>7.0661503050642267</v>
      </c>
      <c r="S29" s="18">
        <f t="shared" si="45"/>
        <v>7.0085153455844029</v>
      </c>
      <c r="T29" s="18">
        <f t="shared" si="45"/>
        <v>2.434763982871909</v>
      </c>
      <c r="U29" s="18">
        <f t="shared" si="45"/>
        <v>6.3876384832344879</v>
      </c>
      <c r="V29" s="18"/>
      <c r="W29" s="18">
        <f t="shared" ref="W29:Z29" si="46">W11/W$18*100</f>
        <v>7.4528455529730238</v>
      </c>
      <c r="X29" s="18">
        <f t="shared" si="46"/>
        <v>7.5377521254431219</v>
      </c>
      <c r="Y29" s="18">
        <f t="shared" si="46"/>
        <v>1.9329080163397727</v>
      </c>
      <c r="Z29" s="18">
        <f t="shared" si="46"/>
        <v>6.8210748226524416</v>
      </c>
      <c r="AA29" s="18"/>
      <c r="AB29" s="18">
        <f t="shared" ref="AB29:AE29" si="47">AB11/AB$18*100</f>
        <v>8.9582847770948746</v>
      </c>
      <c r="AC29" s="18">
        <f t="shared" si="47"/>
        <v>6.9901213759092959</v>
      </c>
      <c r="AD29" s="18">
        <f t="shared" si="47"/>
        <v>2.6472828584784329</v>
      </c>
      <c r="AE29" s="18">
        <f t="shared" si="47"/>
        <v>7.8571015961907174</v>
      </c>
      <c r="AG29" t="str">
        <f>$A$11</f>
        <v>Administrative and secretarial occupations</v>
      </c>
      <c r="AH29" s="18">
        <f t="shared" ref="AH29:AK29" si="48">AH11/AH$18*100</f>
        <v>18.351421991920621</v>
      </c>
      <c r="AI29" s="18">
        <f t="shared" si="48"/>
        <v>18.234988693559025</v>
      </c>
      <c r="AJ29" s="18">
        <f t="shared" si="48"/>
        <v>7.773711343845946</v>
      </c>
      <c r="AK29" s="18">
        <f t="shared" si="48"/>
        <v>17.34180410366228</v>
      </c>
      <c r="AL29" s="18"/>
      <c r="AM29" s="18">
        <f t="shared" ref="AM29:AP29" si="49">AM11/AM$18*100</f>
        <v>15.87038248385031</v>
      </c>
      <c r="AN29" s="18">
        <f t="shared" si="49"/>
        <v>16.857654006515165</v>
      </c>
      <c r="AO29" s="18">
        <f t="shared" si="49"/>
        <v>6.3924214166753508</v>
      </c>
      <c r="AP29" s="18">
        <f t="shared" si="49"/>
        <v>15.447998112782409</v>
      </c>
      <c r="AQ29" s="18"/>
      <c r="AR29" s="18">
        <f t="shared" ref="AR29:AU29" si="50">AR11/AR$18*100</f>
        <v>12.212795378839479</v>
      </c>
      <c r="AS29" s="18">
        <f t="shared" si="50"/>
        <v>14.325937846655664</v>
      </c>
      <c r="AT29" s="18">
        <f t="shared" si="50"/>
        <v>7.0345835054960943</v>
      </c>
      <c r="AU29" s="18">
        <f t="shared" si="50"/>
        <v>12.625814928838313</v>
      </c>
    </row>
    <row r="30" spans="1:47" x14ac:dyDescent="0.2">
      <c r="A30" t="str">
        <f>$A$12</f>
        <v>Skilled trades occupations</v>
      </c>
      <c r="B30" s="18">
        <f t="shared" si="29"/>
        <v>11.322003413655866</v>
      </c>
      <c r="C30" s="18">
        <f t="shared" ref="C30:O30" si="51">C12/C$18*100</f>
        <v>3.1615286125437798</v>
      </c>
      <c r="D30" s="18">
        <f t="shared" si="51"/>
        <v>22.126488531230127</v>
      </c>
      <c r="E30" s="18">
        <f t="shared" si="51"/>
        <v>10.146566665576106</v>
      </c>
      <c r="F30" s="18"/>
      <c r="G30" s="18">
        <f t="shared" si="51"/>
        <v>9.1054520672565094</v>
      </c>
      <c r="H30" s="18">
        <f t="shared" si="51"/>
        <v>2.6208989700973406</v>
      </c>
      <c r="I30" s="18">
        <f t="shared" si="51"/>
        <v>22.99707876292937</v>
      </c>
      <c r="J30" s="18">
        <f t="shared" si="51"/>
        <v>8.5456334742604945</v>
      </c>
      <c r="K30" s="18"/>
      <c r="L30" s="18">
        <f t="shared" si="51"/>
        <v>6.987556351361464</v>
      </c>
      <c r="M30" s="18">
        <f t="shared" si="51"/>
        <v>3.0599886511866492</v>
      </c>
      <c r="N30" s="18">
        <f t="shared" si="51"/>
        <v>22.544570541504726</v>
      </c>
      <c r="O30" s="18">
        <f t="shared" si="51"/>
        <v>7.3903620557815879</v>
      </c>
      <c r="Q30" t="str">
        <f>$A$12</f>
        <v>Skilled trades occupations</v>
      </c>
      <c r="R30" s="18">
        <f t="shared" ref="R30:U30" si="52">R12/R$18*100</f>
        <v>17.944303935979974</v>
      </c>
      <c r="S30" s="18">
        <f t="shared" si="52"/>
        <v>7.8726300177436661</v>
      </c>
      <c r="T30" s="18">
        <f t="shared" si="52"/>
        <v>31.475026567128889</v>
      </c>
      <c r="U30" s="18">
        <f t="shared" si="52"/>
        <v>18.375611879174723</v>
      </c>
      <c r="V30" s="18"/>
      <c r="W30" s="18">
        <f t="shared" ref="W30:Z30" si="53">W12/W$18*100</f>
        <v>14.231793958296882</v>
      </c>
      <c r="X30" s="18">
        <f t="shared" si="53"/>
        <v>5.8431027308729373</v>
      </c>
      <c r="Y30" s="18">
        <f t="shared" si="53"/>
        <v>33.993975140507935</v>
      </c>
      <c r="Z30" s="18">
        <f t="shared" si="53"/>
        <v>15.11293379593992</v>
      </c>
      <c r="AA30" s="18"/>
      <c r="AB30" s="18">
        <f t="shared" ref="AB30:AE30" si="54">AB12/AB$18*100</f>
        <v>11.184328800303533</v>
      </c>
      <c r="AC30" s="18">
        <f t="shared" si="54"/>
        <v>6.5120080956227895</v>
      </c>
      <c r="AD30" s="18">
        <f t="shared" si="54"/>
        <v>32.345747305101682</v>
      </c>
      <c r="AE30" s="18">
        <f t="shared" si="54"/>
        <v>12.837214866549351</v>
      </c>
      <c r="AG30" t="str">
        <f>$A$12</f>
        <v>Skilled trades occupations</v>
      </c>
      <c r="AH30" s="18">
        <f t="shared" ref="AH30:AK30" si="55">AH12/AH$18*100</f>
        <v>1.7841510204814841</v>
      </c>
      <c r="AI30" s="18">
        <f t="shared" si="55"/>
        <v>1.6077811328816323</v>
      </c>
      <c r="AJ30" s="18">
        <f t="shared" si="55"/>
        <v>7.8112825413139504</v>
      </c>
      <c r="AK30" s="18">
        <f t="shared" si="55"/>
        <v>2.2524987544379584</v>
      </c>
      <c r="AL30" s="18"/>
      <c r="AM30" s="18">
        <f t="shared" ref="AM30:AP30" si="56">AM12/AM$18*100</f>
        <v>2.0179231912653957</v>
      </c>
      <c r="AN30" s="18">
        <f t="shared" si="56"/>
        <v>1.4412590344451863</v>
      </c>
      <c r="AO30" s="18">
        <f t="shared" si="56"/>
        <v>9.6745398867751486</v>
      </c>
      <c r="AP30" s="18">
        <f t="shared" si="56"/>
        <v>2.4547053313585141</v>
      </c>
      <c r="AQ30" s="18"/>
      <c r="AR30" s="18">
        <f t="shared" ref="AR30:AU30" si="57">AR12/AR$18*100</f>
        <v>1.7209366535555708</v>
      </c>
      <c r="AS30" s="18">
        <f t="shared" si="57"/>
        <v>1.6964090642113641</v>
      </c>
      <c r="AT30" s="18">
        <f t="shared" si="57"/>
        <v>10.73953041525399</v>
      </c>
      <c r="AU30" s="18">
        <f t="shared" si="57"/>
        <v>2.5038990635019456</v>
      </c>
    </row>
    <row r="31" spans="1:47" x14ac:dyDescent="0.2">
      <c r="A31" t="str">
        <f>$A$13</f>
        <v>Caring, leisure and other service occupations</v>
      </c>
      <c r="B31" s="18">
        <f t="shared" si="29"/>
        <v>8.4854357916708025</v>
      </c>
      <c r="C31" s="18">
        <f t="shared" ref="C31:O31" si="58">C13/C$18*100</f>
        <v>14.053323879487936</v>
      </c>
      <c r="D31" s="18">
        <f t="shared" si="58"/>
        <v>7.7677344977473739</v>
      </c>
      <c r="E31" s="18">
        <f t="shared" si="58"/>
        <v>10.066289473016669</v>
      </c>
      <c r="F31" s="18"/>
      <c r="G31" s="18">
        <f t="shared" si="58"/>
        <v>8.0632001347152897</v>
      </c>
      <c r="H31" s="18">
        <f t="shared" si="58"/>
        <v>13.902077374591931</v>
      </c>
      <c r="I31" s="18">
        <f t="shared" si="58"/>
        <v>8.9848344302379566</v>
      </c>
      <c r="J31" s="18">
        <f t="shared" si="58"/>
        <v>9.9484088411442979</v>
      </c>
      <c r="K31" s="18"/>
      <c r="L31" s="18">
        <f t="shared" si="58"/>
        <v>7.963231810147235</v>
      </c>
      <c r="M31" s="18">
        <f t="shared" si="58"/>
        <v>12.785623336948152</v>
      </c>
      <c r="N31" s="18">
        <f t="shared" si="58"/>
        <v>9.5017636798173495</v>
      </c>
      <c r="O31" s="18">
        <f t="shared" si="58"/>
        <v>9.5776305997687157</v>
      </c>
      <c r="Q31" t="str">
        <f>$A$13</f>
        <v>Caring, leisure and other service occupations</v>
      </c>
      <c r="R31" s="18">
        <f t="shared" ref="R31:U31" si="59">R13/R$18*100</f>
        <v>3.125489033166434</v>
      </c>
      <c r="S31" s="18">
        <f t="shared" si="59"/>
        <v>6.7129671192651577</v>
      </c>
      <c r="T31" s="18">
        <f t="shared" si="59"/>
        <v>2.463714437798572</v>
      </c>
      <c r="U31" s="18">
        <f t="shared" si="59"/>
        <v>3.5731523339953823</v>
      </c>
      <c r="V31" s="18"/>
      <c r="W31" s="18">
        <f t="shared" ref="W31:Z31" si="60">W13/W$18*100</f>
        <v>3.2067579654218368</v>
      </c>
      <c r="X31" s="18">
        <f t="shared" si="60"/>
        <v>7.1944376276903572</v>
      </c>
      <c r="Y31" s="18">
        <f t="shared" si="60"/>
        <v>1.7524131083956229</v>
      </c>
      <c r="Z31" s="18">
        <f t="shared" si="60"/>
        <v>3.7174922735520304</v>
      </c>
      <c r="AA31" s="18"/>
      <c r="AB31" s="18">
        <f t="shared" ref="AB31:AE31" si="61">AB13/AB$18*100</f>
        <v>3.2289976525344923</v>
      </c>
      <c r="AC31" s="18">
        <f t="shared" si="61"/>
        <v>8.5053795623331574</v>
      </c>
      <c r="AD31" s="18">
        <f t="shared" si="61"/>
        <v>2.4217692338565047</v>
      </c>
      <c r="AE31" s="18">
        <f t="shared" si="61"/>
        <v>4.0883952457546489</v>
      </c>
      <c r="AG31" t="str">
        <f>$A$13</f>
        <v>Caring, leisure and other service occupations</v>
      </c>
      <c r="AH31" s="18">
        <f t="shared" ref="AH31:AK31" si="62">AH13/AH$18*100</f>
        <v>16.205167151724922</v>
      </c>
      <c r="AI31" s="18">
        <f t="shared" si="62"/>
        <v>16.474214417617468</v>
      </c>
      <c r="AJ31" s="18">
        <f t="shared" si="62"/>
        <v>15.889661096456976</v>
      </c>
      <c r="AK31" s="18">
        <f t="shared" si="62"/>
        <v>16.295112404632594</v>
      </c>
      <c r="AL31" s="18"/>
      <c r="AM31" s="18">
        <f t="shared" ref="AM31:AP31" si="63">AM13/AM$18*100</f>
        <v>14.777573627752606</v>
      </c>
      <c r="AN31" s="18">
        <f t="shared" si="63"/>
        <v>16.357725839699622</v>
      </c>
      <c r="AO31" s="18">
        <f t="shared" si="63"/>
        <v>17.746780612201331</v>
      </c>
      <c r="AP31" s="18">
        <f t="shared" si="63"/>
        <v>15.727353493993165</v>
      </c>
      <c r="AQ31" s="18"/>
      <c r="AR31" s="18">
        <f t="shared" ref="AR31:AU31" si="64">AR13/AR$18*100</f>
        <v>13.904323725863074</v>
      </c>
      <c r="AS31" s="18">
        <f t="shared" si="64"/>
        <v>14.476359189479361</v>
      </c>
      <c r="AT31" s="18">
        <f t="shared" si="64"/>
        <v>18.029272217223504</v>
      </c>
      <c r="AU31" s="18">
        <f t="shared" si="64"/>
        <v>14.50211568228775</v>
      </c>
    </row>
    <row r="32" spans="1:47" x14ac:dyDescent="0.2">
      <c r="A32" t="str">
        <f>$A$14</f>
        <v>Sales and customer service occupations</v>
      </c>
      <c r="B32" s="18">
        <f t="shared" si="29"/>
        <v>6.9294098792230638</v>
      </c>
      <c r="C32" s="18">
        <f t="shared" ref="C32:O32" si="65">C14/C$18*100</f>
        <v>20.622219379051053</v>
      </c>
      <c r="D32" s="18">
        <f t="shared" si="65"/>
        <v>6.4597065905225719</v>
      </c>
      <c r="E32" s="18">
        <f t="shared" si="65"/>
        <v>10.968729996211296</v>
      </c>
      <c r="F32" s="18"/>
      <c r="G32" s="18">
        <f t="shared" si="65"/>
        <v>6.5961166607088701</v>
      </c>
      <c r="H32" s="18">
        <f t="shared" si="65"/>
        <v>19.572030756041659</v>
      </c>
      <c r="I32" s="18">
        <f t="shared" si="65"/>
        <v>4.3234789073909523</v>
      </c>
      <c r="J32" s="18">
        <f t="shared" si="65"/>
        <v>10.341325406343909</v>
      </c>
      <c r="K32" s="18"/>
      <c r="L32" s="18">
        <f t="shared" si="65"/>
        <v>6.4950076691467684</v>
      </c>
      <c r="M32" s="18">
        <f t="shared" si="65"/>
        <v>19.800233099473637</v>
      </c>
      <c r="N32" s="18">
        <f t="shared" si="65"/>
        <v>3.1989113188784573</v>
      </c>
      <c r="O32" s="18">
        <f t="shared" si="65"/>
        <v>10.178682954816557</v>
      </c>
      <c r="Q32" t="str">
        <f>$A$14</f>
        <v>Sales and customer service occupations</v>
      </c>
      <c r="R32" s="18">
        <f t="shared" ref="R32:U32" si="66">R14/R$18*100</f>
        <v>4.2309805417341204</v>
      </c>
      <c r="S32" s="18">
        <f t="shared" si="66"/>
        <v>22.459146011275628</v>
      </c>
      <c r="T32" s="18">
        <f t="shared" si="66"/>
        <v>5.9593610968383874</v>
      </c>
      <c r="U32" s="18">
        <f t="shared" si="66"/>
        <v>7.2418165587819816</v>
      </c>
      <c r="V32" s="18"/>
      <c r="W32" s="18">
        <f t="shared" ref="W32:Z32" si="67">W14/W$18*100</f>
        <v>4.6261969282515691</v>
      </c>
      <c r="X32" s="18">
        <f t="shared" si="67"/>
        <v>20.616376143090388</v>
      </c>
      <c r="Y32" s="18">
        <f t="shared" si="67"/>
        <v>4.0849596015314935</v>
      </c>
      <c r="Z32" s="18">
        <f t="shared" si="67"/>
        <v>7.2936006467641867</v>
      </c>
      <c r="AA32" s="18"/>
      <c r="AB32" s="18">
        <f>AB14/AB$18*100</f>
        <v>5.1150460910478515</v>
      </c>
      <c r="AC32" s="18">
        <f t="shared" ref="AC32:AE32" si="68">AC14/AC$18*100</f>
        <v>21.041589888041283</v>
      </c>
      <c r="AD32" s="18">
        <f t="shared" si="68"/>
        <v>3.4792811869843767</v>
      </c>
      <c r="AE32" s="18">
        <f t="shared" si="68"/>
        <v>7.8036464916328931</v>
      </c>
      <c r="AG32" t="str">
        <f>$A$14</f>
        <v>Sales and customer service occupations</v>
      </c>
      <c r="AH32" s="18">
        <f t="shared" ref="AH32:AK32" si="69">AH14/AH$18*100</f>
        <v>10.815856987387292</v>
      </c>
      <c r="AI32" s="18">
        <f t="shared" si="69"/>
        <v>20.016390745858594</v>
      </c>
      <c r="AJ32" s="18">
        <f t="shared" si="69"/>
        <v>7.2258743892426578</v>
      </c>
      <c r="AK32" s="18">
        <f t="shared" si="69"/>
        <v>14.543933073888219</v>
      </c>
      <c r="AL32" s="18"/>
      <c r="AM32" s="18">
        <f t="shared" ref="AM32:AP32" si="70">AM14/AM$18*100</f>
        <v>9.3196694950560701</v>
      </c>
      <c r="AN32" s="18">
        <f t="shared" si="70"/>
        <v>19.189698781827758</v>
      </c>
      <c r="AO32" s="18">
        <f t="shared" si="70"/>
        <v>4.6124406849616593</v>
      </c>
      <c r="AP32" s="18">
        <f t="shared" si="70"/>
        <v>13.167977394324886</v>
      </c>
      <c r="AQ32" s="18"/>
      <c r="AR32" s="18">
        <f t="shared" ref="AR32:AU32" si="71">AR14/AR$18*100</f>
        <v>8.2267510309445058</v>
      </c>
      <c r="AS32" s="18">
        <f t="shared" si="71"/>
        <v>19.309885694341769</v>
      </c>
      <c r="AT32" s="18">
        <f t="shared" si="71"/>
        <v>2.8612194658475953</v>
      </c>
      <c r="AU32" s="18">
        <f t="shared" si="71"/>
        <v>12.30936799181976</v>
      </c>
    </row>
    <row r="33" spans="1:47" x14ac:dyDescent="0.2">
      <c r="A33" t="str">
        <f>$A$15</f>
        <v>Process, plant and machine operatives</v>
      </c>
      <c r="B33" s="18">
        <f t="shared" si="29"/>
        <v>7.8700960523198695</v>
      </c>
      <c r="C33" s="18">
        <f t="shared" ref="C33:O33" si="72">C15/C$18*100</f>
        <v>2.5586211524055793</v>
      </c>
      <c r="D33" s="18">
        <f t="shared" si="72"/>
        <v>5.8912630552521428</v>
      </c>
      <c r="E33" s="18">
        <f t="shared" si="72"/>
        <v>6.0502912941961373</v>
      </c>
      <c r="F33" s="18"/>
      <c r="G33" s="18">
        <f t="shared" si="72"/>
        <v>6.5528541542124232</v>
      </c>
      <c r="H33" s="18">
        <f t="shared" si="72"/>
        <v>2.6626080980347155</v>
      </c>
      <c r="I33" s="18">
        <f t="shared" si="72"/>
        <v>8.1594811395833649</v>
      </c>
      <c r="J33" s="18">
        <f t="shared" si="72"/>
        <v>5.5251758615747937</v>
      </c>
      <c r="K33" s="18"/>
      <c r="L33" s="18">
        <f t="shared" si="72"/>
        <v>4.9976174020602597</v>
      </c>
      <c r="M33" s="18">
        <f t="shared" si="72"/>
        <v>3.2006516665235019</v>
      </c>
      <c r="N33" s="18">
        <f t="shared" si="72"/>
        <v>8.9713466021735613</v>
      </c>
      <c r="O33" s="18">
        <f t="shared" si="72"/>
        <v>4.860657895648238</v>
      </c>
      <c r="Q33" t="str">
        <f>$A$15</f>
        <v>Process, plant and machine operatives</v>
      </c>
      <c r="R33" s="18">
        <f t="shared" ref="R33:U33" si="73">R15/R$18*100</f>
        <v>12.05551862575124</v>
      </c>
      <c r="S33" s="18">
        <f t="shared" si="73"/>
        <v>8.1777086436321884</v>
      </c>
      <c r="T33" s="18">
        <f t="shared" si="73"/>
        <v>8.7272496360345375</v>
      </c>
      <c r="U33" s="18">
        <f t="shared" si="73"/>
        <v>10.986848445395921</v>
      </c>
      <c r="V33" s="18"/>
      <c r="W33" s="18">
        <f t="shared" ref="W33:Z33" si="74">W15/W$18*100</f>
        <v>10.306518274651348</v>
      </c>
      <c r="X33" s="18">
        <f t="shared" si="74"/>
        <v>8.3760898489622448</v>
      </c>
      <c r="Y33" s="18">
        <f t="shared" si="74"/>
        <v>13.597765073597627</v>
      </c>
      <c r="Z33" s="18">
        <f t="shared" si="74"/>
        <v>10.36218065401065</v>
      </c>
      <c r="AA33" s="18"/>
      <c r="AB33" s="18">
        <f t="shared" ref="AB33:AE33" si="75">AB15/AB$18*100</f>
        <v>8.086364458845221</v>
      </c>
      <c r="AC33" s="18">
        <f t="shared" si="75"/>
        <v>9.3545083846347499</v>
      </c>
      <c r="AD33" s="18">
        <f t="shared" si="75"/>
        <v>14.577760762170278</v>
      </c>
      <c r="AE33" s="18">
        <f t="shared" si="75"/>
        <v>9.0821846388876715</v>
      </c>
      <c r="AG33" t="str">
        <f>$A$15</f>
        <v>Process, plant and machine operatives</v>
      </c>
      <c r="AH33" s="18">
        <f t="shared" ref="AH33:AK33" si="76">AH15/AH$18*100</f>
        <v>1.8419880596553246</v>
      </c>
      <c r="AI33" s="18">
        <f t="shared" si="76"/>
        <v>0.7054148049773552</v>
      </c>
      <c r="AJ33" s="18">
        <f t="shared" si="76"/>
        <v>1.548580602376519</v>
      </c>
      <c r="AK33" s="18">
        <f t="shared" si="76"/>
        <v>1.3146851105786146</v>
      </c>
      <c r="AL33" s="18"/>
      <c r="AM33" s="18">
        <f t="shared" ref="AM33:AP33" si="77">AM15/AM$18*100</f>
        <v>1.3631490175182641</v>
      </c>
      <c r="AN33" s="18">
        <f t="shared" si="77"/>
        <v>0.5709181412854839</v>
      </c>
      <c r="AO33" s="18">
        <f t="shared" si="77"/>
        <v>1.5710995960243144</v>
      </c>
      <c r="AP33" s="18">
        <f t="shared" si="77"/>
        <v>1.0390328234161228</v>
      </c>
      <c r="AQ33" s="18"/>
      <c r="AR33" s="18">
        <f t="shared" ref="AR33:AU33" si="78">AR15/AR$18*100</f>
        <v>1.1214825177626027</v>
      </c>
      <c r="AS33" s="18">
        <f t="shared" si="78"/>
        <v>0.76982138382853693</v>
      </c>
      <c r="AT33" s="18">
        <f t="shared" si="78"/>
        <v>2.2186937606333039</v>
      </c>
      <c r="AU33" s="18">
        <f t="shared" si="78"/>
        <v>1.0734554654708388</v>
      </c>
    </row>
    <row r="34" spans="1:47" x14ac:dyDescent="0.2">
      <c r="A34" t="str">
        <f>$A$16</f>
        <v>Elementary occupations</v>
      </c>
      <c r="B34" s="18">
        <f t="shared" si="29"/>
        <v>8.9604577042497713</v>
      </c>
      <c r="C34" s="18">
        <f t="shared" ref="C34:O34" si="79">C16/C$18*100</f>
        <v>22.35745237410238</v>
      </c>
      <c r="D34" s="18">
        <f t="shared" si="79"/>
        <v>7.5204547735879244</v>
      </c>
      <c r="E34" s="18">
        <f t="shared" si="79"/>
        <v>12.797755291641295</v>
      </c>
      <c r="F34" s="18"/>
      <c r="G34" s="18">
        <f t="shared" si="79"/>
        <v>8.2997566910533429</v>
      </c>
      <c r="H34" s="18">
        <f t="shared" si="79"/>
        <v>20.157678841407915</v>
      </c>
      <c r="I34" s="18">
        <f t="shared" si="79"/>
        <v>6.2857029683988959</v>
      </c>
      <c r="J34" s="18">
        <f t="shared" si="79"/>
        <v>11.728737745162826</v>
      </c>
      <c r="K34" s="18"/>
      <c r="L34" s="18">
        <f t="shared" si="79"/>
        <v>8.6574635449834041</v>
      </c>
      <c r="M34" s="18">
        <f t="shared" si="79"/>
        <v>17.075010012199517</v>
      </c>
      <c r="N34" s="18">
        <f t="shared" si="79"/>
        <v>8.4549986377675612</v>
      </c>
      <c r="O34" s="18">
        <f t="shared" si="79"/>
        <v>11.180323937923189</v>
      </c>
      <c r="Q34" t="str">
        <f>$A$16</f>
        <v>Elementary occupations</v>
      </c>
      <c r="R34" s="18">
        <f t="shared" ref="R34:U34" si="80">R16/R$18*100</f>
        <v>10.792475572409026</v>
      </c>
      <c r="S34" s="18">
        <f t="shared" si="80"/>
        <v>32.296641621599328</v>
      </c>
      <c r="T34" s="18">
        <f t="shared" si="80"/>
        <v>5.0815014896010409</v>
      </c>
      <c r="U34" s="18">
        <f t="shared" si="80"/>
        <v>13.22363701775034</v>
      </c>
      <c r="V34" s="18"/>
      <c r="W34" s="18">
        <f t="shared" ref="W34:Z34" si="81">W16/W$18*100</f>
        <v>10.009340209025163</v>
      </c>
      <c r="X34" s="18">
        <f t="shared" si="81"/>
        <v>29.9237999246808</v>
      </c>
      <c r="Y34" s="18">
        <f t="shared" si="81"/>
        <v>5.9440597651675553</v>
      </c>
      <c r="Z34" s="18">
        <f t="shared" si="81"/>
        <v>12.934332045660085</v>
      </c>
      <c r="AA34" s="18"/>
      <c r="AB34" s="18">
        <f t="shared" ref="AB34:AE34" si="82">AB16/AB$18*100</f>
        <v>10.057530730485302</v>
      </c>
      <c r="AC34" s="18">
        <f t="shared" si="82"/>
        <v>25.0900458966637</v>
      </c>
      <c r="AD34" s="18">
        <f t="shared" si="82"/>
        <v>7.2513532616033824</v>
      </c>
      <c r="AE34" s="18">
        <f t="shared" si="82"/>
        <v>12.446190206190909</v>
      </c>
      <c r="AG34" t="str">
        <f>$A$16</f>
        <v>Elementary occupations</v>
      </c>
      <c r="AH34" s="18">
        <f t="shared" ref="AH34:AK34" si="83">AH16/AH$18*100</f>
        <v>6.3218707133306893</v>
      </c>
      <c r="AI34" s="18">
        <f t="shared" si="83"/>
        <v>19.079452408714598</v>
      </c>
      <c r="AJ34" s="18">
        <f t="shared" si="83"/>
        <v>11.255169070730767</v>
      </c>
      <c r="AK34" s="18">
        <f t="shared" si="83"/>
        <v>12.38920980662416</v>
      </c>
      <c r="AL34" s="18"/>
      <c r="AM34" s="18">
        <f t="shared" ref="AM34:AP34" si="84">AM16/AM$18*100</f>
        <v>5.9361370170084031</v>
      </c>
      <c r="AN34" s="18">
        <f t="shared" si="84"/>
        <v>16.582328769980354</v>
      </c>
      <c r="AO34" s="18">
        <f t="shared" si="84"/>
        <v>6.6995974619492209</v>
      </c>
      <c r="AP34" s="18">
        <f t="shared" si="84"/>
        <v>10.610593622899939</v>
      </c>
      <c r="AQ34" s="18"/>
      <c r="AR34" s="18">
        <f t="shared" ref="AR34:AU34" si="85">AR16/AR$18*100</f>
        <v>6.9004892255216239</v>
      </c>
      <c r="AS34" s="18">
        <f t="shared" si="85"/>
        <v>13.908996756235666</v>
      </c>
      <c r="AT34" s="18">
        <f t="shared" si="85"/>
        <v>9.9047308797335241</v>
      </c>
      <c r="AU34" s="18">
        <f t="shared" si="85"/>
        <v>10.044694081937886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3.8500278853837173</v>
      </c>
      <c r="C44" s="27">
        <f t="shared" ref="C44:E44" si="93">H8-C8</f>
        <v>1.423566309742073</v>
      </c>
      <c r="D44" s="27">
        <f t="shared" si="93"/>
        <v>-0.30199683780635134</v>
      </c>
      <c r="E44" s="27">
        <f t="shared" si="93"/>
        <v>4.971597357319439</v>
      </c>
      <c r="F44" s="27"/>
      <c r="G44" s="27">
        <f>L8-G8</f>
        <v>1.4298563022148727</v>
      </c>
      <c r="H44" s="27">
        <f t="shared" ref="H44:J44" si="94">M8-H8</f>
        <v>1.1346625423029826</v>
      </c>
      <c r="I44" s="27">
        <f t="shared" si="94"/>
        <v>0.57050917005708612</v>
      </c>
      <c r="J44" s="27">
        <f t="shared" si="94"/>
        <v>3.1350280145749423</v>
      </c>
      <c r="K44" s="27"/>
      <c r="L44" s="27">
        <f>L8-B8</f>
        <v>5.27988418759859</v>
      </c>
      <c r="M44" s="27">
        <f t="shared" ref="M44:O44" si="95">M8-C8</f>
        <v>2.5582288520450556</v>
      </c>
      <c r="N44" s="27">
        <f t="shared" si="95"/>
        <v>0.26851233225073479</v>
      </c>
      <c r="O44" s="27">
        <f t="shared" si="95"/>
        <v>8.1066253718943813</v>
      </c>
      <c r="Q44" t="str">
        <f>$A$8</f>
        <v>Managers, directors and senior officials</v>
      </c>
      <c r="R44" s="27">
        <f>W8-R8</f>
        <v>2.3286026497613825</v>
      </c>
      <c r="S44" s="27">
        <f t="shared" ref="S44:S52" si="96">X8-S8</f>
        <v>0.56010838408356889</v>
      </c>
      <c r="T44" s="27">
        <f t="shared" ref="T44:T52" si="97">Y8-T8</f>
        <v>-1.0566608200080783</v>
      </c>
      <c r="U44" s="27">
        <f t="shared" ref="U44:U52" si="98">Z8-U8</f>
        <v>1.8320502138368759</v>
      </c>
      <c r="V44" s="27"/>
      <c r="W44" s="27">
        <f>AB8-W8</f>
        <v>0.6096422430174826</v>
      </c>
      <c r="X44" s="27">
        <f t="shared" ref="X44:X52" si="99">AC8-X8</f>
        <v>0.2772017708890373</v>
      </c>
      <c r="Y44" s="27">
        <f t="shared" ref="Y44:Y52" si="100">AD8-Y8</f>
        <v>0.60519839116685681</v>
      </c>
      <c r="Z44" s="27">
        <f t="shared" ref="Z44:Z52" si="101">AE8-Z8</f>
        <v>1.4920424050733736</v>
      </c>
      <c r="AA44" s="27"/>
      <c r="AB44" s="27">
        <f>AB8-R8</f>
        <v>2.9382448927788651</v>
      </c>
      <c r="AC44" s="27">
        <f t="shared" ref="AC44:AC52" si="102">AC8-S8</f>
        <v>0.83731015497260619</v>
      </c>
      <c r="AD44" s="27">
        <f t="shared" ref="AD44:AD52" si="103">AD8-T8</f>
        <v>-0.45146242884122145</v>
      </c>
      <c r="AE44" s="27">
        <f t="shared" ref="AE44:AE52" si="104">AE8-U8</f>
        <v>3.3240926189102495</v>
      </c>
      <c r="AG44" t="str">
        <f>$A$8</f>
        <v>Managers, directors and senior officials</v>
      </c>
      <c r="AH44" s="27">
        <f>AM8-AH8</f>
        <v>1.5214252356223215</v>
      </c>
      <c r="AI44" s="27">
        <f t="shared" ref="AI44:AI52" si="105">AN8-AI8</f>
        <v>0.86345792565850354</v>
      </c>
      <c r="AJ44" s="27">
        <f t="shared" ref="AJ44:AJ52" si="106">AO8-AJ8</f>
        <v>0.75466398220172781</v>
      </c>
      <c r="AK44" s="27">
        <f t="shared" ref="AK44:AK52" si="107">AP8-AK8</f>
        <v>3.1395471434825541</v>
      </c>
      <c r="AL44" s="27"/>
      <c r="AM44" s="27">
        <f>AR8-AM8</f>
        <v>0.82021405919739543</v>
      </c>
      <c r="AN44" s="27">
        <f t="shared" ref="AN44:AN52" si="108">AS8-AN8</f>
        <v>0.85746077141394528</v>
      </c>
      <c r="AO44" s="27">
        <f t="shared" ref="AO44:AO52" si="109">AT8-AO8</f>
        <v>-3.4689221109764468E-2</v>
      </c>
      <c r="AP44" s="27">
        <f t="shared" ref="AP44:AP52" si="110">AU8-AP8</f>
        <v>1.6429856095015758</v>
      </c>
      <c r="AQ44" s="27"/>
      <c r="AR44" s="27">
        <f>AR8-AH8</f>
        <v>2.3416392948197169</v>
      </c>
      <c r="AS44" s="27">
        <f t="shared" ref="AS44:AS52" si="111">AS8-AI8</f>
        <v>1.7209186970724488</v>
      </c>
      <c r="AT44" s="27">
        <f t="shared" ref="AT44:AT52" si="112">AT8-AJ8</f>
        <v>0.71997476109196334</v>
      </c>
      <c r="AU44" s="27">
        <f t="shared" ref="AU44:AU52" si="113">AU8-AK8</f>
        <v>4.7825327529841299</v>
      </c>
    </row>
    <row r="45" spans="1:47" x14ac:dyDescent="0.2">
      <c r="A45" t="str">
        <f>$A$9</f>
        <v>Professional occupations</v>
      </c>
      <c r="B45" s="27">
        <f t="shared" ref="B45:B54" si="114">G9-B9</f>
        <v>8.7107566376693484</v>
      </c>
      <c r="C45" s="27">
        <f t="shared" ref="C45:C54" si="115">H9-C9</f>
        <v>4.132293931016541</v>
      </c>
      <c r="D45" s="27">
        <f t="shared" ref="D45:D54" si="116">I9-D9</f>
        <v>-1.3806764985261637</v>
      </c>
      <c r="E45" s="27">
        <f t="shared" ref="E45:E54" si="117">J9-E9</f>
        <v>11.462374070159726</v>
      </c>
      <c r="F45" s="27"/>
      <c r="G45" s="27">
        <f t="shared" ref="G45:G54" si="118">L9-G9</f>
        <v>14.446186973005439</v>
      </c>
      <c r="H45" s="27">
        <f t="shared" ref="H45:H54" si="119">M9-H9</f>
        <v>4.3397132216259457</v>
      </c>
      <c r="I45" s="27">
        <f t="shared" ref="I45:I54" si="120">N9-I9</f>
        <v>-0.39305621320955364</v>
      </c>
      <c r="J45" s="27">
        <f t="shared" ref="J45:J54" si="121">O9-J9</f>
        <v>18.392843981421819</v>
      </c>
      <c r="K45" s="27"/>
      <c r="L45" s="27">
        <f t="shared" ref="L45:L54" si="122">L9-B9</f>
        <v>23.156943610674787</v>
      </c>
      <c r="M45" s="27">
        <f t="shared" ref="M45:M54" si="123">M9-C9</f>
        <v>8.4720071526424867</v>
      </c>
      <c r="N45" s="27">
        <f t="shared" ref="N45:N54" si="124">N9-D9</f>
        <v>-1.7737327117357173</v>
      </c>
      <c r="O45" s="27">
        <f t="shared" ref="O45:O54" si="125">O9-E9</f>
        <v>29.855218051581545</v>
      </c>
      <c r="Q45" t="str">
        <f>$A$9</f>
        <v>Professional occupations</v>
      </c>
      <c r="R45" s="27">
        <f t="shared" ref="R45:R52" si="126">W9-R9</f>
        <v>3.6807854729967033</v>
      </c>
      <c r="S45" s="27">
        <f t="shared" si="96"/>
        <v>1.0682376016863953</v>
      </c>
      <c r="T45" s="27">
        <f t="shared" si="97"/>
        <v>-1.9370335631348574</v>
      </c>
      <c r="U45" s="27">
        <f t="shared" si="98"/>
        <v>2.8119895115482407</v>
      </c>
      <c r="V45" s="27"/>
      <c r="W45" s="27">
        <f t="shared" ref="W45:W52" si="127">AB9-W9</f>
        <v>8.0292466903925828</v>
      </c>
      <c r="X45" s="27">
        <f t="shared" si="99"/>
        <v>1.1820081880262023</v>
      </c>
      <c r="Y45" s="27">
        <f t="shared" si="100"/>
        <v>-0.42389860686905312</v>
      </c>
      <c r="Z45" s="27">
        <f t="shared" si="101"/>
        <v>8.7873562715497329</v>
      </c>
      <c r="AA45" s="27"/>
      <c r="AB45" s="27">
        <f t="shared" ref="AB45:AB52" si="128">AB9-R9</f>
        <v>11.710032163389286</v>
      </c>
      <c r="AC45" s="27">
        <f t="shared" si="102"/>
        <v>2.2502457897125976</v>
      </c>
      <c r="AD45" s="27">
        <f t="shared" si="103"/>
        <v>-2.3609321700039105</v>
      </c>
      <c r="AE45" s="27">
        <f t="shared" si="104"/>
        <v>11.599345783097974</v>
      </c>
      <c r="AG45" t="str">
        <f>$A$9</f>
        <v>Professional occupations</v>
      </c>
      <c r="AH45" s="27">
        <f t="shared" ref="AH45:AH52" si="129">AM9-AH9</f>
        <v>5.0299711646726308</v>
      </c>
      <c r="AI45" s="27">
        <f t="shared" si="105"/>
        <v>3.0640563293301533</v>
      </c>
      <c r="AJ45" s="27">
        <f t="shared" si="106"/>
        <v>0.55635706460869283</v>
      </c>
      <c r="AK45" s="27">
        <f t="shared" si="107"/>
        <v>8.6503845586114707</v>
      </c>
      <c r="AL45" s="27"/>
      <c r="AM45" s="27">
        <f t="shared" ref="AM45:AM52" si="130">AR9-AM9</f>
        <v>6.4169402826128703</v>
      </c>
      <c r="AN45" s="27">
        <f t="shared" si="108"/>
        <v>3.1577050335997328</v>
      </c>
      <c r="AO45" s="27">
        <f t="shared" si="109"/>
        <v>3.0842393659501699E-2</v>
      </c>
      <c r="AP45" s="27">
        <f t="shared" si="110"/>
        <v>9.605487709872115</v>
      </c>
      <c r="AQ45" s="27"/>
      <c r="AR45" s="27">
        <f t="shared" ref="AR45:AR52" si="131">AR9-AH9</f>
        <v>11.446911447285501</v>
      </c>
      <c r="AS45" s="27">
        <f t="shared" si="111"/>
        <v>6.221761362929886</v>
      </c>
      <c r="AT45" s="27">
        <f t="shared" si="112"/>
        <v>0.58719945826819453</v>
      </c>
      <c r="AU45" s="27">
        <f t="shared" si="113"/>
        <v>18.255872268483586</v>
      </c>
    </row>
    <row r="46" spans="1:47" x14ac:dyDescent="0.2">
      <c r="A46" t="str">
        <f>$A$10</f>
        <v>Associate professional occupations</v>
      </c>
      <c r="B46" s="27">
        <f t="shared" si="114"/>
        <v>3.7568339453542379</v>
      </c>
      <c r="C46" s="27">
        <f t="shared" si="115"/>
        <v>1.7494927256183157</v>
      </c>
      <c r="D46" s="27">
        <f t="shared" si="116"/>
        <v>-0.98947479737001665</v>
      </c>
      <c r="E46" s="27">
        <f t="shared" si="117"/>
        <v>4.5168518736025334</v>
      </c>
      <c r="F46" s="27"/>
      <c r="G46" s="27">
        <f t="shared" si="118"/>
        <v>6.7696974235140672</v>
      </c>
      <c r="H46" s="27">
        <f t="shared" si="119"/>
        <v>3.8488185583824404</v>
      </c>
      <c r="I46" s="27">
        <f t="shared" si="120"/>
        <v>9.9285286393007155E-2</v>
      </c>
      <c r="J46" s="27">
        <f t="shared" si="121"/>
        <v>10.71780126828952</v>
      </c>
      <c r="K46" s="27"/>
      <c r="L46" s="27">
        <f t="shared" si="122"/>
        <v>10.526531368868305</v>
      </c>
      <c r="M46" s="27">
        <f t="shared" si="123"/>
        <v>5.5983112840007561</v>
      </c>
      <c r="N46" s="27">
        <f t="shared" si="124"/>
        <v>-0.89018951097700949</v>
      </c>
      <c r="O46" s="27">
        <f t="shared" si="125"/>
        <v>15.234653141892053</v>
      </c>
      <c r="Q46" t="str">
        <f>$A$10</f>
        <v>Associate professional occupations</v>
      </c>
      <c r="R46" s="27">
        <f t="shared" si="126"/>
        <v>1.9895972335684213</v>
      </c>
      <c r="S46" s="27">
        <f t="shared" si="96"/>
        <v>0.6753522246743906</v>
      </c>
      <c r="T46" s="27">
        <f t="shared" si="97"/>
        <v>-0.76172254108934867</v>
      </c>
      <c r="U46" s="27">
        <f t="shared" si="98"/>
        <v>1.9032269171534644</v>
      </c>
      <c r="V46" s="27"/>
      <c r="W46" s="27">
        <f>AB10-W10</f>
        <v>-0.3705037834759608</v>
      </c>
      <c r="X46" s="27">
        <f t="shared" si="99"/>
        <v>0.22058565550112252</v>
      </c>
      <c r="Y46" s="27">
        <f t="shared" si="100"/>
        <v>0.12962292550848176</v>
      </c>
      <c r="Z46" s="27">
        <f t="shared" si="101"/>
        <v>-2.0295202466357409E-2</v>
      </c>
      <c r="AA46" s="27"/>
      <c r="AB46" s="27">
        <f t="shared" si="128"/>
        <v>1.6190934500924605</v>
      </c>
      <c r="AC46" s="27">
        <f t="shared" si="102"/>
        <v>0.89593788017551312</v>
      </c>
      <c r="AD46" s="27">
        <f t="shared" si="103"/>
        <v>-0.63209961558086691</v>
      </c>
      <c r="AE46" s="27">
        <f t="shared" si="104"/>
        <v>1.882931714687107</v>
      </c>
      <c r="AG46" t="str">
        <f>$A$10</f>
        <v>Associate professional occupations</v>
      </c>
      <c r="AH46" s="27">
        <f t="shared" si="129"/>
        <v>1.7672367117858183</v>
      </c>
      <c r="AI46" s="27">
        <f t="shared" si="105"/>
        <v>1.0741405009439227</v>
      </c>
      <c r="AJ46" s="27">
        <f t="shared" si="106"/>
        <v>-0.2277522562806662</v>
      </c>
      <c r="AK46" s="27">
        <f t="shared" si="107"/>
        <v>2.6136249564490726</v>
      </c>
      <c r="AL46" s="27"/>
      <c r="AM46" s="27">
        <f t="shared" si="130"/>
        <v>7.1402012069900476</v>
      </c>
      <c r="AN46" s="27">
        <f t="shared" si="108"/>
        <v>3.6282329028813205</v>
      </c>
      <c r="AO46" s="27">
        <f t="shared" si="109"/>
        <v>-3.0337639115468829E-2</v>
      </c>
      <c r="AP46" s="27">
        <f t="shared" si="110"/>
        <v>10.738096470755902</v>
      </c>
      <c r="AQ46" s="27"/>
      <c r="AR46" s="27">
        <f t="shared" si="131"/>
        <v>8.9074379187758659</v>
      </c>
      <c r="AS46" s="27">
        <f t="shared" si="111"/>
        <v>4.7023734038252432</v>
      </c>
      <c r="AT46" s="27">
        <f t="shared" si="112"/>
        <v>-0.25808989539613503</v>
      </c>
      <c r="AU46" s="27">
        <f t="shared" si="113"/>
        <v>13.351721427204975</v>
      </c>
    </row>
    <row r="47" spans="1:47" x14ac:dyDescent="0.2">
      <c r="A47" t="str">
        <f>$A$11</f>
        <v>Administrative and secretarial occupations</v>
      </c>
      <c r="B47" s="27">
        <f t="shared" si="114"/>
        <v>-1.1432726376526148</v>
      </c>
      <c r="C47" s="27">
        <f t="shared" si="115"/>
        <v>-0.71879554758266906</v>
      </c>
      <c r="D47" s="27">
        <f t="shared" si="116"/>
        <v>-0.505489074668797</v>
      </c>
      <c r="E47" s="27">
        <f t="shared" si="117"/>
        <v>-2.3675572599040819</v>
      </c>
      <c r="F47" s="27"/>
      <c r="G47" s="27">
        <f t="shared" si="118"/>
        <v>0.93592386051000531</v>
      </c>
      <c r="H47" s="27">
        <f t="shared" si="119"/>
        <v>-1.6554329812206774</v>
      </c>
      <c r="I47" s="27">
        <f t="shared" si="120"/>
        <v>0.44918046574343218</v>
      </c>
      <c r="J47" s="27">
        <f t="shared" si="121"/>
        <v>-0.27032865496723701</v>
      </c>
      <c r="K47" s="27"/>
      <c r="L47" s="27">
        <f t="shared" si="122"/>
        <v>-0.20734877714260946</v>
      </c>
      <c r="M47" s="27">
        <f t="shared" si="123"/>
        <v>-2.3742285288033464</v>
      </c>
      <c r="N47" s="27">
        <f t="shared" si="124"/>
        <v>-5.6308608925364823E-2</v>
      </c>
      <c r="O47" s="27">
        <f t="shared" si="125"/>
        <v>-2.637885914871319</v>
      </c>
      <c r="Q47" t="str">
        <f>$A$11</f>
        <v>Administrative and secretarial occupations</v>
      </c>
      <c r="R47" s="27">
        <f t="shared" si="126"/>
        <v>0.5973597353190705</v>
      </c>
      <c r="S47" s="27">
        <f t="shared" si="96"/>
        <v>0.43953878833669169</v>
      </c>
      <c r="T47" s="27">
        <f t="shared" si="97"/>
        <v>-0.25932924207533592</v>
      </c>
      <c r="U47" s="27">
        <f t="shared" si="98"/>
        <v>0.77756928158042626</v>
      </c>
      <c r="V47" s="27"/>
      <c r="W47" s="27">
        <f t="shared" si="127"/>
        <v>2.7791876721875024</v>
      </c>
      <c r="X47" s="27">
        <f t="shared" si="99"/>
        <v>0.11900931679115079</v>
      </c>
      <c r="Y47" s="27">
        <f t="shared" si="100"/>
        <v>0.2147030746381452</v>
      </c>
      <c r="Z47" s="27">
        <f t="shared" si="101"/>
        <v>3.1129000636167987</v>
      </c>
      <c r="AA47" s="27"/>
      <c r="AB47" s="27">
        <f t="shared" si="128"/>
        <v>3.3765474075065729</v>
      </c>
      <c r="AC47" s="27">
        <f t="shared" si="102"/>
        <v>0.55854810512784248</v>
      </c>
      <c r="AD47" s="27">
        <f t="shared" si="103"/>
        <v>-4.4626167437190722E-2</v>
      </c>
      <c r="AE47" s="27">
        <f t="shared" si="104"/>
        <v>3.890469345197225</v>
      </c>
      <c r="AG47" t="str">
        <f>$A$11</f>
        <v>Administrative and secretarial occupations</v>
      </c>
      <c r="AH47" s="27">
        <f t="shared" si="129"/>
        <v>-1.7406323729716711</v>
      </c>
      <c r="AI47" s="27">
        <f t="shared" si="105"/>
        <v>-1.1583343359193528</v>
      </c>
      <c r="AJ47" s="27">
        <f t="shared" si="106"/>
        <v>-0.24615983259346108</v>
      </c>
      <c r="AK47" s="27">
        <f t="shared" si="107"/>
        <v>-3.1451265414844869</v>
      </c>
      <c r="AL47" s="27"/>
      <c r="AM47" s="27">
        <f t="shared" si="130"/>
        <v>-1.843263811677506</v>
      </c>
      <c r="AN47" s="27">
        <f t="shared" si="108"/>
        <v>-1.7744422980118344</v>
      </c>
      <c r="AO47" s="27">
        <f t="shared" si="109"/>
        <v>0.23447739110528687</v>
      </c>
      <c r="AP47" s="27">
        <f>AU11-AP11</f>
        <v>-3.383228718584057</v>
      </c>
      <c r="AQ47" s="27"/>
      <c r="AR47" s="27">
        <f t="shared" si="131"/>
        <v>-3.583896184649177</v>
      </c>
      <c r="AS47" s="27">
        <f t="shared" si="111"/>
        <v>-2.9327766339311871</v>
      </c>
      <c r="AT47" s="27">
        <f t="shared" si="112"/>
        <v>-1.1682441488174211E-2</v>
      </c>
      <c r="AU47" s="27">
        <f t="shared" si="113"/>
        <v>-6.5283552600685439</v>
      </c>
    </row>
    <row r="48" spans="1:47" x14ac:dyDescent="0.2">
      <c r="A48" t="str">
        <f>$A$12</f>
        <v>Skilled trades occupations</v>
      </c>
      <c r="B48" s="27">
        <f t="shared" si="114"/>
        <v>-4.9070470885950748</v>
      </c>
      <c r="C48" s="27">
        <f t="shared" si="115"/>
        <v>-0.55545773618403604</v>
      </c>
      <c r="D48" s="27">
        <f t="shared" si="116"/>
        <v>-0.83687712214245558</v>
      </c>
      <c r="E48" s="27">
        <f t="shared" si="117"/>
        <v>-6.2993819469215708</v>
      </c>
      <c r="F48" s="27"/>
      <c r="G48" s="27">
        <f t="shared" si="118"/>
        <v>-3.6457290142495253</v>
      </c>
      <c r="H48" s="27">
        <f t="shared" si="119"/>
        <v>0.82979683423294315</v>
      </c>
      <c r="I48" s="27">
        <f t="shared" si="120"/>
        <v>0.54534522880546099</v>
      </c>
      <c r="J48" s="27">
        <f t="shared" si="121"/>
        <v>-2.270586951211115</v>
      </c>
      <c r="K48" s="27"/>
      <c r="L48" s="27">
        <f t="shared" si="122"/>
        <v>-8.5527761028446001</v>
      </c>
      <c r="M48" s="27">
        <f t="shared" si="123"/>
        <v>0.2743390980489071</v>
      </c>
      <c r="N48" s="27">
        <f t="shared" si="124"/>
        <v>-0.29153189333699459</v>
      </c>
      <c r="O48" s="27">
        <f t="shared" si="125"/>
        <v>-8.5699688981326858</v>
      </c>
      <c r="Q48" t="str">
        <f>$A$12</f>
        <v>Skilled trades occupations</v>
      </c>
      <c r="R48" s="27">
        <f t="shared" si="126"/>
        <v>-5.2316967511028736</v>
      </c>
      <c r="S48" s="27">
        <f t="shared" si="96"/>
        <v>-0.41087477614711165</v>
      </c>
      <c r="T48" s="27">
        <f t="shared" si="97"/>
        <v>-1.223793687736098</v>
      </c>
      <c r="U48" s="27">
        <f t="shared" si="98"/>
        <v>-6.8663652149860788</v>
      </c>
      <c r="V48" s="27"/>
      <c r="W48" s="27">
        <f t="shared" si="127"/>
        <v>-3.6130916313846662</v>
      </c>
      <c r="X48" s="27">
        <f t="shared" si="99"/>
        <v>0.51734636938231304</v>
      </c>
      <c r="Y48" s="27">
        <f t="shared" si="100"/>
        <v>0.17086665868420248</v>
      </c>
      <c r="Z48" s="27">
        <f t="shared" si="101"/>
        <v>-2.9248786033181524</v>
      </c>
      <c r="AA48" s="27"/>
      <c r="AB48" s="27">
        <f t="shared" si="128"/>
        <v>-8.8447883824875397</v>
      </c>
      <c r="AC48" s="27">
        <f t="shared" si="102"/>
        <v>0.10647159323520139</v>
      </c>
      <c r="AD48" s="27">
        <f t="shared" si="103"/>
        <v>-1.0529270290518955</v>
      </c>
      <c r="AE48" s="27">
        <f t="shared" si="104"/>
        <v>-9.7912438183042312</v>
      </c>
      <c r="AG48" t="str">
        <f>$A$12</f>
        <v>Skilled trades occupations</v>
      </c>
      <c r="AH48" s="27">
        <f t="shared" si="129"/>
        <v>0.32464966250780258</v>
      </c>
      <c r="AI48" s="27">
        <f t="shared" si="105"/>
        <v>-0.14458296003692661</v>
      </c>
      <c r="AJ48" s="27">
        <f t="shared" si="106"/>
        <v>0.38691656559365084</v>
      </c>
      <c r="AK48" s="27">
        <f t="shared" si="107"/>
        <v>0.5669832680645257</v>
      </c>
      <c r="AL48" s="27"/>
      <c r="AM48" s="27">
        <f t="shared" si="130"/>
        <v>-3.2637382864865838E-2</v>
      </c>
      <c r="AN48" s="27">
        <f t="shared" si="108"/>
        <v>0.31245046485063122</v>
      </c>
      <c r="AO48" s="27">
        <f t="shared" si="109"/>
        <v>0.37447857012125496</v>
      </c>
      <c r="AP48" s="27">
        <f t="shared" si="110"/>
        <v>0.65429165210702145</v>
      </c>
      <c r="AQ48" s="27"/>
      <c r="AR48" s="27">
        <f t="shared" si="131"/>
        <v>0.29201227964293675</v>
      </c>
      <c r="AS48" s="27">
        <f t="shared" si="111"/>
        <v>0.1678675048137046</v>
      </c>
      <c r="AT48" s="27">
        <f t="shared" si="112"/>
        <v>0.7613951357149058</v>
      </c>
      <c r="AU48" s="27">
        <f t="shared" si="113"/>
        <v>1.2212749201715472</v>
      </c>
    </row>
    <row r="49" spans="1:47" x14ac:dyDescent="0.2">
      <c r="A49" t="str">
        <f>$A$13</f>
        <v>Caring, leisure and other service occupations</v>
      </c>
      <c r="B49" s="27">
        <f t="shared" si="114"/>
        <v>-0.60824932145064992</v>
      </c>
      <c r="C49" s="27">
        <f t="shared" si="115"/>
        <v>0.4278029429895831</v>
      </c>
      <c r="D49" s="27">
        <f t="shared" si="116"/>
        <v>9.9439080794244905E-2</v>
      </c>
      <c r="E49" s="27">
        <f t="shared" si="117"/>
        <v>-8.1007297666822353E-2</v>
      </c>
      <c r="F49" s="27"/>
      <c r="G49" s="27">
        <f t="shared" si="118"/>
        <v>1.5769268164748098</v>
      </c>
      <c r="H49" s="27">
        <f t="shared" si="119"/>
        <v>-0.32917178050962903</v>
      </c>
      <c r="I49" s="27">
        <f t="shared" si="120"/>
        <v>0.53514242323618744</v>
      </c>
      <c r="J49" s="27">
        <f t="shared" si="121"/>
        <v>1.7828974592013651</v>
      </c>
      <c r="K49" s="27"/>
      <c r="L49" s="27">
        <f t="shared" si="122"/>
        <v>0.9686774950241599</v>
      </c>
      <c r="M49" s="27">
        <f t="shared" si="123"/>
        <v>9.8631162479954071E-2</v>
      </c>
      <c r="N49" s="27">
        <f t="shared" si="124"/>
        <v>0.63458150403043234</v>
      </c>
      <c r="O49" s="27">
        <f t="shared" si="125"/>
        <v>1.7018901615345428</v>
      </c>
      <c r="Q49" t="str">
        <f>$A$13</f>
        <v>Caring, leisure and other service occupations</v>
      </c>
      <c r="R49" s="27">
        <f t="shared" si="126"/>
        <v>0.13516779836513315</v>
      </c>
      <c r="S49" s="27">
        <f t="shared" si="96"/>
        <v>0.41223037287062336</v>
      </c>
      <c r="T49" s="27">
        <f t="shared" si="97"/>
        <v>-0.31050327388704896</v>
      </c>
      <c r="U49" s="27">
        <f t="shared" si="98"/>
        <v>0.23689489734870861</v>
      </c>
      <c r="V49" s="27"/>
      <c r="W49" s="27">
        <f t="shared" si="127"/>
        <v>0.25365314540822492</v>
      </c>
      <c r="X49" s="27">
        <f t="shared" si="99"/>
        <v>0.82645813298426551</v>
      </c>
      <c r="Y49" s="27">
        <f t="shared" si="100"/>
        <v>0.200156062827822</v>
      </c>
      <c r="Z49" s="27">
        <f t="shared" si="101"/>
        <v>1.2802673412203109</v>
      </c>
      <c r="AA49" s="27"/>
      <c r="AB49" s="27">
        <f t="shared" si="128"/>
        <v>0.38882094377335807</v>
      </c>
      <c r="AC49" s="27">
        <f t="shared" si="102"/>
        <v>1.2386885058548889</v>
      </c>
      <c r="AD49" s="27">
        <f t="shared" si="103"/>
        <v>-0.11034721105922696</v>
      </c>
      <c r="AE49" s="27">
        <f t="shared" si="104"/>
        <v>1.5171622385690196</v>
      </c>
      <c r="AG49" t="str">
        <f>$A$13</f>
        <v>Caring, leisure and other service occupations</v>
      </c>
      <c r="AH49" s="27">
        <f t="shared" si="129"/>
        <v>-0.74341711981578662</v>
      </c>
      <c r="AI49" s="27">
        <f t="shared" si="105"/>
        <v>1.5572570118960627E-2</v>
      </c>
      <c r="AJ49" s="27">
        <f t="shared" si="106"/>
        <v>0.40994235468129503</v>
      </c>
      <c r="AK49" s="27">
        <f t="shared" si="107"/>
        <v>-0.31790219501553452</v>
      </c>
      <c r="AL49" s="27"/>
      <c r="AM49" s="27">
        <f t="shared" si="130"/>
        <v>1.3232736710665751</v>
      </c>
      <c r="AN49" s="27">
        <f t="shared" si="108"/>
        <v>-1.1556299134938968</v>
      </c>
      <c r="AO49" s="27">
        <f t="shared" si="109"/>
        <v>0.3349863604083656</v>
      </c>
      <c r="AP49" s="27">
        <f t="shared" si="110"/>
        <v>0.50263011798104884</v>
      </c>
      <c r="AQ49" s="27"/>
      <c r="AR49" s="27">
        <f t="shared" si="131"/>
        <v>0.5798565512507885</v>
      </c>
      <c r="AS49" s="27">
        <f t="shared" si="111"/>
        <v>-1.1400573433749361</v>
      </c>
      <c r="AT49" s="27">
        <f t="shared" si="112"/>
        <v>0.74492871508966063</v>
      </c>
      <c r="AU49" s="27">
        <f t="shared" si="113"/>
        <v>0.18472792296551432</v>
      </c>
    </row>
    <row r="50" spans="1:47" x14ac:dyDescent="0.2">
      <c r="A50" t="str">
        <f>$A$14</f>
        <v>Sales and customer service occupations</v>
      </c>
      <c r="B50" s="27">
        <f t="shared" si="114"/>
        <v>-0.46818550206783627</v>
      </c>
      <c r="C50" s="27">
        <f t="shared" si="115"/>
        <v>-0.43769126227039123</v>
      </c>
      <c r="D50" s="27">
        <f t="shared" si="116"/>
        <v>-1.2756029947372907</v>
      </c>
      <c r="E50" s="27">
        <f t="shared" si="117"/>
        <v>-2.1814797590755148</v>
      </c>
      <c r="F50" s="27"/>
      <c r="G50" s="27">
        <f t="shared" si="118"/>
        <v>1.2376927688214856</v>
      </c>
      <c r="H50" s="27">
        <f t="shared" si="119"/>
        <v>2.0079627721048716</v>
      </c>
      <c r="I50" s="27">
        <f t="shared" si="120"/>
        <v>-0.38008816999401729</v>
      </c>
      <c r="J50" s="27">
        <f t="shared" si="121"/>
        <v>2.8655673709323324</v>
      </c>
      <c r="K50" s="27"/>
      <c r="L50" s="27">
        <f t="shared" si="122"/>
        <v>0.76950726675364933</v>
      </c>
      <c r="M50" s="27">
        <f t="shared" si="123"/>
        <v>1.5702715098344804</v>
      </c>
      <c r="N50" s="27">
        <f t="shared" si="124"/>
        <v>-1.655691164731308</v>
      </c>
      <c r="O50" s="27">
        <f t="shared" si="125"/>
        <v>0.68408761185681755</v>
      </c>
      <c r="Q50" t="str">
        <f>$A$14</f>
        <v>Sales and customer service occupations</v>
      </c>
      <c r="R50" s="27">
        <f t="shared" si="126"/>
        <v>0.59297457761010364</v>
      </c>
      <c r="S50" s="27">
        <f t="shared" si="96"/>
        <v>0.18857642650811535</v>
      </c>
      <c r="T50" s="27">
        <f t="shared" si="97"/>
        <v>-0.78742722344431815</v>
      </c>
      <c r="U50" s="27">
        <f t="shared" si="98"/>
        <v>-5.8762193260992746E-3</v>
      </c>
      <c r="V50" s="27"/>
      <c r="W50" s="27">
        <f t="shared" si="127"/>
        <v>1.0539194232735341</v>
      </c>
      <c r="X50" s="27">
        <f t="shared" si="99"/>
        <v>1.0731255853670678</v>
      </c>
      <c r="Y50" s="27">
        <f t="shared" si="100"/>
        <v>-8.2866488673703276E-2</v>
      </c>
      <c r="Z50" s="27">
        <f t="shared" si="101"/>
        <v>2.0441785199668985</v>
      </c>
      <c r="AA50" s="27"/>
      <c r="AB50" s="27">
        <f t="shared" si="128"/>
        <v>1.6468940008836377</v>
      </c>
      <c r="AC50" s="27">
        <f t="shared" si="102"/>
        <v>1.2617020118751832</v>
      </c>
      <c r="AD50" s="27">
        <f t="shared" si="103"/>
        <v>-0.87029371211802142</v>
      </c>
      <c r="AE50" s="27">
        <f t="shared" si="104"/>
        <v>2.0383023006407992</v>
      </c>
      <c r="AG50" t="str">
        <f>$A$14</f>
        <v>Sales and customer service occupations</v>
      </c>
      <c r="AH50" s="27">
        <f t="shared" si="129"/>
        <v>-1.0611600796779577</v>
      </c>
      <c r="AI50" s="27">
        <f t="shared" si="105"/>
        <v>-0.62626768877849415</v>
      </c>
      <c r="AJ50" s="27">
        <f t="shared" si="106"/>
        <v>-0.48817577129297429</v>
      </c>
      <c r="AK50" s="27">
        <f t="shared" si="107"/>
        <v>-2.175603539749428</v>
      </c>
      <c r="AL50" s="27"/>
      <c r="AM50" s="27">
        <f t="shared" si="130"/>
        <v>0.18377334554796043</v>
      </c>
      <c r="AN50" s="27">
        <f t="shared" si="108"/>
        <v>0.93483718673781979</v>
      </c>
      <c r="AO50" s="27">
        <f t="shared" si="109"/>
        <v>-0.2972216813203149</v>
      </c>
      <c r="AP50" s="27">
        <f t="shared" si="110"/>
        <v>0.82138885096546943</v>
      </c>
      <c r="AQ50" s="27"/>
      <c r="AR50" s="27">
        <f t="shared" si="131"/>
        <v>-0.87738673412999724</v>
      </c>
      <c r="AS50" s="27">
        <f t="shared" si="111"/>
        <v>0.30856949795932564</v>
      </c>
      <c r="AT50" s="27">
        <f t="shared" si="112"/>
        <v>-0.78539745261328919</v>
      </c>
      <c r="AU50" s="27">
        <f t="shared" si="113"/>
        <v>-1.3542146887839586</v>
      </c>
    </row>
    <row r="51" spans="1:47" x14ac:dyDescent="0.2">
      <c r="A51" t="str">
        <f>$A$15</f>
        <v>Process, plant and machine operatives</v>
      </c>
      <c r="B51" s="27">
        <f t="shared" si="114"/>
        <v>-2.8572351282731887</v>
      </c>
      <c r="C51" s="27">
        <f t="shared" si="115"/>
        <v>0.2470809666345648</v>
      </c>
      <c r="D51" s="27">
        <f t="shared" si="116"/>
        <v>0.65574636737978631</v>
      </c>
      <c r="E51" s="27">
        <f t="shared" si="117"/>
        <v>-1.9544077942588345</v>
      </c>
      <c r="F51" s="27"/>
      <c r="G51" s="27">
        <f t="shared" si="118"/>
        <v>-2.7077749905827968</v>
      </c>
      <c r="H51" s="27">
        <f t="shared" si="119"/>
        <v>0.96927108241220505</v>
      </c>
      <c r="I51" s="27">
        <f t="shared" si="120"/>
        <v>0.64496234398197183</v>
      </c>
      <c r="J51" s="27">
        <f t="shared" si="121"/>
        <v>-1.0935415641886195</v>
      </c>
      <c r="K51" s="27"/>
      <c r="L51" s="27">
        <f t="shared" si="122"/>
        <v>-5.5650101188559855</v>
      </c>
      <c r="M51" s="27">
        <f t="shared" si="123"/>
        <v>1.2163520490467699</v>
      </c>
      <c r="N51" s="27">
        <f t="shared" si="124"/>
        <v>1.3007087113617581</v>
      </c>
      <c r="O51" s="27">
        <f t="shared" si="125"/>
        <v>-3.047949358447454</v>
      </c>
      <c r="Q51" t="str">
        <f>$A$15</f>
        <v>Process, plant and machine operatives</v>
      </c>
      <c r="R51" s="27">
        <f t="shared" si="126"/>
        <v>-2.4435715302052845</v>
      </c>
      <c r="S51" s="27">
        <f t="shared" si="96"/>
        <v>0.3683680472784352</v>
      </c>
      <c r="T51" s="27">
        <f t="shared" si="97"/>
        <v>0.64670978905260412</v>
      </c>
      <c r="U51" s="27">
        <f t="shared" si="98"/>
        <v>-1.4284936938742483</v>
      </c>
      <c r="V51" s="27"/>
      <c r="W51" s="27">
        <f t="shared" si="127"/>
        <v>-2.6364623517725434</v>
      </c>
      <c r="X51" s="27">
        <f t="shared" si="99"/>
        <v>0.74921381937646014</v>
      </c>
      <c r="Y51" s="27">
        <f t="shared" si="100"/>
        <v>0.48418442384542981</v>
      </c>
      <c r="Z51" s="27">
        <f t="shared" si="101"/>
        <v>-1.4030641085506517</v>
      </c>
      <c r="AA51" s="27"/>
      <c r="AB51" s="27">
        <f t="shared" si="128"/>
        <v>-5.0800338819778279</v>
      </c>
      <c r="AC51" s="27">
        <f t="shared" si="102"/>
        <v>1.1175818666548953</v>
      </c>
      <c r="AD51" s="27">
        <f t="shared" si="103"/>
        <v>1.1308942128980339</v>
      </c>
      <c r="AE51" s="27">
        <f t="shared" si="104"/>
        <v>-2.8315578024249</v>
      </c>
      <c r="AG51" t="str">
        <f>$A$15</f>
        <v>Process, plant and machine operatives</v>
      </c>
      <c r="AH51" s="27">
        <f t="shared" si="129"/>
        <v>-0.41366359806789665</v>
      </c>
      <c r="AI51" s="27">
        <f t="shared" si="105"/>
        <v>-0.1212870806438735</v>
      </c>
      <c r="AJ51" s="27">
        <f t="shared" si="106"/>
        <v>9.0365783271825761E-3</v>
      </c>
      <c r="AK51" s="27">
        <f t="shared" si="107"/>
        <v>-0.52591410038458797</v>
      </c>
      <c r="AL51" s="27"/>
      <c r="AM51" s="27">
        <f t="shared" si="130"/>
        <v>-7.1312638810254958E-2</v>
      </c>
      <c r="AN51" s="27">
        <f t="shared" si="108"/>
        <v>0.22005726303574979</v>
      </c>
      <c r="AO51" s="27">
        <f t="shared" si="109"/>
        <v>0.16077792013654457</v>
      </c>
      <c r="AP51" s="27">
        <f t="shared" si="110"/>
        <v>0.30952254436203974</v>
      </c>
      <c r="AQ51" s="27"/>
      <c r="AR51" s="27">
        <f t="shared" si="131"/>
        <v>-0.48497623687815161</v>
      </c>
      <c r="AS51" s="27">
        <f t="shared" si="111"/>
        <v>9.8770182391876293E-2</v>
      </c>
      <c r="AT51" s="27">
        <f t="shared" si="112"/>
        <v>0.16981449846372715</v>
      </c>
      <c r="AU51" s="27">
        <f t="shared" si="113"/>
        <v>-0.21639155602254823</v>
      </c>
    </row>
    <row r="52" spans="1:47" x14ac:dyDescent="0.2">
      <c r="A52" t="str">
        <f>$A$16</f>
        <v>Elementary occupations</v>
      </c>
      <c r="B52" s="27">
        <f t="shared" si="114"/>
        <v>-1.1745034157388758</v>
      </c>
      <c r="C52" s="27">
        <f t="shared" si="115"/>
        <v>-1.8396783085097326</v>
      </c>
      <c r="D52" s="27">
        <f t="shared" si="116"/>
        <v>-0.94480751900632143</v>
      </c>
      <c r="E52" s="27">
        <f t="shared" si="117"/>
        <v>-3.9589892432549334</v>
      </c>
      <c r="F52" s="27"/>
      <c r="G52" s="27">
        <f t="shared" si="118"/>
        <v>2.869812838927043</v>
      </c>
      <c r="H52" s="27">
        <f t="shared" si="119"/>
        <v>-2.4871275816365142</v>
      </c>
      <c r="I52" s="27">
        <f t="shared" si="120"/>
        <v>1.2136338186563944</v>
      </c>
      <c r="J52" s="27">
        <f t="shared" si="121"/>
        <v>1.5963190759469228</v>
      </c>
      <c r="K52" s="27"/>
      <c r="L52" s="27">
        <f t="shared" si="122"/>
        <v>1.6953094231881671</v>
      </c>
      <c r="M52" s="27">
        <f t="shared" si="123"/>
        <v>-4.3268058901462467</v>
      </c>
      <c r="N52" s="27">
        <f t="shared" si="124"/>
        <v>0.26882629965007299</v>
      </c>
      <c r="O52" s="27">
        <f t="shared" si="125"/>
        <v>-2.3626701673080106</v>
      </c>
      <c r="Q52" t="str">
        <f>$A$16</f>
        <v>Elementary occupations</v>
      </c>
      <c r="R52" s="27">
        <f t="shared" si="126"/>
        <v>-1.0624865823469829</v>
      </c>
      <c r="S52" s="27">
        <f t="shared" si="96"/>
        <v>0.36670166079259658</v>
      </c>
      <c r="T52" s="27">
        <f t="shared" si="97"/>
        <v>-8.9830960890008971E-2</v>
      </c>
      <c r="U52" s="27">
        <f t="shared" si="98"/>
        <v>-0.78561588244439307</v>
      </c>
      <c r="V52" s="27"/>
      <c r="W52" s="27">
        <f t="shared" si="127"/>
        <v>0.75976214689077359</v>
      </c>
      <c r="X52" s="27">
        <f t="shared" si="99"/>
        <v>-0.56158910897763548</v>
      </c>
      <c r="Y52" s="27">
        <f t="shared" si="100"/>
        <v>0.43460362097895144</v>
      </c>
      <c r="Z52" s="27">
        <f t="shared" si="101"/>
        <v>0.63277665889208734</v>
      </c>
      <c r="AA52" s="27"/>
      <c r="AB52" s="27">
        <f t="shared" si="128"/>
        <v>-0.30272443545620931</v>
      </c>
      <c r="AC52" s="27">
        <f t="shared" si="102"/>
        <v>-0.19488744818503889</v>
      </c>
      <c r="AD52" s="27">
        <f t="shared" si="103"/>
        <v>0.34477266008894247</v>
      </c>
      <c r="AE52" s="27">
        <f t="shared" si="104"/>
        <v>-0.15283922355230573</v>
      </c>
      <c r="AG52" t="str">
        <f>$A$16</f>
        <v>Elementary occupations</v>
      </c>
      <c r="AH52" s="27">
        <f t="shared" si="129"/>
        <v>-0.1120168333918885</v>
      </c>
      <c r="AI52" s="27">
        <f t="shared" si="105"/>
        <v>-2.2063799693023292</v>
      </c>
      <c r="AJ52" s="27">
        <f t="shared" si="106"/>
        <v>-0.85497655811631379</v>
      </c>
      <c r="AK52" s="27">
        <f t="shared" si="107"/>
        <v>-3.1733733608105297</v>
      </c>
      <c r="AL52" s="27"/>
      <c r="AM52" s="27">
        <f t="shared" si="130"/>
        <v>2.1100506920362792</v>
      </c>
      <c r="AN52" s="27">
        <f t="shared" si="108"/>
        <v>-1.9255384726588751</v>
      </c>
      <c r="AO52" s="27">
        <f t="shared" si="109"/>
        <v>0.77903019767744386</v>
      </c>
      <c r="AP52" s="27">
        <f t="shared" si="110"/>
        <v>0.96354241705484611</v>
      </c>
      <c r="AQ52" s="27"/>
      <c r="AR52" s="27">
        <f t="shared" si="131"/>
        <v>1.9980338586443906</v>
      </c>
      <c r="AS52" s="27">
        <f t="shared" si="111"/>
        <v>-4.1319184419612043</v>
      </c>
      <c r="AT52" s="27">
        <f t="shared" si="112"/>
        <v>-7.5946360438869931E-2</v>
      </c>
      <c r="AU52" s="27">
        <f t="shared" si="113"/>
        <v>-2.2098309437556836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5.1591253746290704</v>
      </c>
      <c r="C54" s="29">
        <f t="shared" si="115"/>
        <v>4.4286140214542797</v>
      </c>
      <c r="D54" s="29">
        <f t="shared" si="116"/>
        <v>-5.4797393960833745</v>
      </c>
      <c r="E54" s="29">
        <f t="shared" si="117"/>
        <v>4.1079999999998904</v>
      </c>
      <c r="F54" s="29"/>
      <c r="G54" s="29">
        <f t="shared" si="118"/>
        <v>22.912592978635388</v>
      </c>
      <c r="H54" s="29">
        <f t="shared" si="119"/>
        <v>8.6584926676945599</v>
      </c>
      <c r="I54" s="29">
        <f t="shared" si="120"/>
        <v>3.2849143536699685</v>
      </c>
      <c r="J54" s="29">
        <f t="shared" si="121"/>
        <v>34.855999999999938</v>
      </c>
      <c r="K54" s="29"/>
      <c r="L54" s="29">
        <f t="shared" si="122"/>
        <v>28.071718353264458</v>
      </c>
      <c r="M54" s="29">
        <f t="shared" si="123"/>
        <v>13.08710668914884</v>
      </c>
      <c r="N54" s="29">
        <f t="shared" si="124"/>
        <v>-2.1948250424134059</v>
      </c>
      <c r="O54" s="29">
        <f t="shared" si="125"/>
        <v>38.963999999999828</v>
      </c>
      <c r="Q54" s="24" t="str">
        <f>$A$18</f>
        <v>All occupations</v>
      </c>
      <c r="R54" s="29">
        <f t="shared" ref="R54" si="132">W18-R18</f>
        <v>0.58673260396568594</v>
      </c>
      <c r="S54" s="29">
        <f t="shared" ref="S54" si="133">X18-S18</f>
        <v>3.6682387300837007</v>
      </c>
      <c r="T54" s="29">
        <f t="shared" ref="T54" si="134">Y18-T18</f>
        <v>-5.7795915232124919</v>
      </c>
      <c r="U54" s="29">
        <f t="shared" ref="U54" si="135">Z18-U18</f>
        <v>-1.5246201891631017</v>
      </c>
      <c r="V54" s="29"/>
      <c r="W54" s="29">
        <f t="shared" ref="W54" si="136">AB18-W18</f>
        <v>6.8653535545369095</v>
      </c>
      <c r="X54" s="29">
        <f t="shared" ref="X54" si="137">AC18-X18</f>
        <v>4.4033597293399822</v>
      </c>
      <c r="Y54" s="29">
        <f t="shared" ref="Y54" si="138">AD18-Y18</f>
        <v>1.7325700621071363</v>
      </c>
      <c r="Z54" s="29">
        <f t="shared" ref="Z54" si="139">AE18-Z18</f>
        <v>13.001283345984035</v>
      </c>
      <c r="AA54" s="29"/>
      <c r="AB54" s="29">
        <f t="shared" ref="AB54" si="140">AB18-R18</f>
        <v>7.4520861585025955</v>
      </c>
      <c r="AC54" s="29">
        <f t="shared" ref="AC54" si="141">AC18-S18</f>
        <v>8.0715984594236829</v>
      </c>
      <c r="AD54" s="29">
        <f t="shared" ref="AD54" si="142">AD18-T18</f>
        <v>-4.0470214611053557</v>
      </c>
      <c r="AE54" s="29">
        <f t="shared" ref="AE54" si="143">AE18-U18</f>
        <v>11.476663156820933</v>
      </c>
      <c r="AG54" s="24" t="str">
        <f>$A$18</f>
        <v>All occupations</v>
      </c>
      <c r="AH54" s="29">
        <f t="shared" ref="AH54" si="144">AM18-AH18</f>
        <v>4.5723927706633987</v>
      </c>
      <c r="AI54" s="29">
        <f t="shared" ref="AI54" si="145">AN18-AI18</f>
        <v>0.76037529137053639</v>
      </c>
      <c r="AJ54" s="29">
        <f t="shared" ref="AJ54" si="146">AO18-AJ18</f>
        <v>0.29985212712913167</v>
      </c>
      <c r="AK54" s="29">
        <f t="shared" ref="AK54" si="147">AP18-AK18</f>
        <v>5.6326201891630774</v>
      </c>
      <c r="AL54" s="29"/>
      <c r="AM54" s="29">
        <f t="shared" ref="AM54" si="148">AR18-AM18</f>
        <v>16.047239424098507</v>
      </c>
      <c r="AN54" s="29">
        <f t="shared" ref="AN54" si="149">AS18-AN18</f>
        <v>4.2551329383546062</v>
      </c>
      <c r="AO54" s="29">
        <f t="shared" ref="AO54" si="150">AT18-AO18</f>
        <v>1.5523442915628536</v>
      </c>
      <c r="AP54" s="29">
        <f t="shared" ref="AP54" si="151">AU18-AP18</f>
        <v>21.854716654015931</v>
      </c>
      <c r="AQ54" s="29"/>
      <c r="AR54" s="29">
        <f t="shared" ref="AR54" si="152">AR18-AH18</f>
        <v>20.619632194761905</v>
      </c>
      <c r="AS54" s="29">
        <f t="shared" ref="AS54" si="153">AS18-AI18</f>
        <v>5.0155082297251425</v>
      </c>
      <c r="AT54" s="29">
        <f t="shared" ref="AT54" si="154">AT18-AJ18</f>
        <v>1.8521964186919853</v>
      </c>
      <c r="AU54" s="29">
        <f t="shared" ref="AU54" si="155">AU18-AK18</f>
        <v>27.487336843179008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North of Tyne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0.19700277350473971</v>
      </c>
      <c r="N7" s="91">
        <f>'Occ T2'!I180</f>
        <v>0.53351290000283047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-1.0577736721806286</v>
      </c>
      <c r="N9" s="91">
        <f>'Occ T2'!I178</f>
        <v>-0.64960281223297445</v>
      </c>
    </row>
    <row r="10" spans="1:14" x14ac:dyDescent="0.2">
      <c r="L10" s="91" t="str">
        <f>'Occ T3'!A48</f>
        <v>91 Elementary trades and related occupations</v>
      </c>
      <c r="M10" s="91">
        <f>'Occ T2'!H177</f>
        <v>-5.2236085826192884</v>
      </c>
      <c r="N10" s="91">
        <f>'Occ T2'!I177</f>
        <v>5.1902504674331551</v>
      </c>
    </row>
    <row r="11" spans="1:14" x14ac:dyDescent="0.2">
      <c r="L11" s="114" t="str">
        <f>"["&amp;'Occ T3'!A47&amp;"]"</f>
        <v>[Elementary occupations]</v>
      </c>
      <c r="M11" s="91">
        <f>'Occ T1'!H88</f>
        <v>-1.5358297914546348</v>
      </c>
      <c r="N11" s="91">
        <f>'Occ T1'!I88</f>
        <v>0.21307741168592464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1.1450010457687343</v>
      </c>
      <c r="N13" s="91">
        <f>'Occ T2'!I176</f>
        <v>-0.35989645192087139</v>
      </c>
    </row>
    <row r="14" spans="1:14" x14ac:dyDescent="0.2">
      <c r="L14" s="91" t="str">
        <f>'Occ T3'!A44</f>
        <v>81 Process, plant and machine operatives</v>
      </c>
      <c r="M14" s="91">
        <f>'Occ T2'!H175</f>
        <v>-4.6603009828605435</v>
      </c>
      <c r="N14" s="91">
        <f>'Occ T2'!I175</f>
        <v>-0.27127806775202323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-1.6059822058065998</v>
      </c>
      <c r="N15" s="91">
        <f>'Occ T1'!I87</f>
        <v>-0.32166198625287468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1.5384534728974941</v>
      </c>
      <c r="N17" s="91">
        <f>'Occ T2'!I174</f>
        <v>1.7178976809164803</v>
      </c>
    </row>
    <row r="18" spans="12:14" x14ac:dyDescent="0.2">
      <c r="L18" s="91" t="str">
        <f>'Occ T3'!A40</f>
        <v>71 Sales occupations</v>
      </c>
      <c r="M18" s="91">
        <f>'Occ T2'!H173</f>
        <v>-1.4925556295941056</v>
      </c>
      <c r="N18" s="91">
        <f>'Occ T2'!I173</f>
        <v>0.10256748505950153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-0.9764020332256429</v>
      </c>
      <c r="N19" s="91">
        <f>'Occ T1'!I86</f>
        <v>0.42732241584246822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2.177036600756499</v>
      </c>
      <c r="N21" s="91">
        <f>'Occ T2'!I172</f>
        <v>-1.3726661465461532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-0.58743610175648886</v>
      </c>
      <c r="N22" s="91">
        <f>'Occ T2'!I171</f>
        <v>-0.3494963341756252</v>
      </c>
    </row>
    <row r="23" spans="12:14" x14ac:dyDescent="0.2">
      <c r="L23" s="91" t="str">
        <f>'Occ T3'!A35</f>
        <v>61 Caring personal service occupations</v>
      </c>
      <c r="M23" s="91">
        <f>'Occ T2'!H170</f>
        <v>9.9305262880711176E-2</v>
      </c>
      <c r="N23" s="91">
        <f>'Occ T2'!I170</f>
        <v>0.48930853112965078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-3.8774353743398215E-2</v>
      </c>
      <c r="N24" s="91">
        <f>'Occ T1'!I85</f>
        <v>0.27926806163427464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-2.301525582165731</v>
      </c>
      <c r="N26" s="91">
        <f>'Occ T2'!I169</f>
        <v>0.54763897969087871</v>
      </c>
    </row>
    <row r="27" spans="12:14" x14ac:dyDescent="0.2">
      <c r="L27" s="91" t="str">
        <f>'Occ T3'!A31</f>
        <v>53 Skilled construction and building trades</v>
      </c>
      <c r="M27" s="91">
        <f>'Occ T2'!H168</f>
        <v>-2.61254817837967</v>
      </c>
      <c r="N27" s="91">
        <f>'Occ T2'!I168</f>
        <v>-1.211255201671968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-3.9922975017768203</v>
      </c>
      <c r="N28" s="91">
        <f>'Occ T2'!I167</f>
        <v>-0.81176882351029489</v>
      </c>
    </row>
    <row r="29" spans="12:14" x14ac:dyDescent="0.2">
      <c r="L29" s="91" t="str">
        <f>'Occ T3'!A29</f>
        <v>51 Skilled agricultural and related trades</v>
      </c>
      <c r="M29" s="91">
        <f>'Occ T2'!H166</f>
        <v>-3.7423398242864003</v>
      </c>
      <c r="N29" s="91">
        <f>'Occ T2'!I166</f>
        <v>0.57419805638718735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-3.1856441457429385</v>
      </c>
      <c r="N30" s="91">
        <f>'Occ T1'!I84</f>
        <v>-0.43524675757706799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-2.4690569296077602</v>
      </c>
      <c r="N32" s="91">
        <f>'Occ T2'!I165</f>
        <v>-1.5676471344583276</v>
      </c>
    </row>
    <row r="33" spans="12:14" x14ac:dyDescent="0.2">
      <c r="L33" s="91" t="str">
        <f>'Occ T3'!A25</f>
        <v>41 Administrative occupations</v>
      </c>
      <c r="M33" s="91">
        <f>'Occ T2'!H164</f>
        <v>-0.64920188702330961</v>
      </c>
      <c r="N33" s="91">
        <f>'Occ T2'!I164</f>
        <v>0.23535176646143352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-0.97023697362440542</v>
      </c>
      <c r="N34" s="91">
        <f>'Occ T1'!I83</f>
        <v>-3.8128611092425047E-2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1.6376362372913178</v>
      </c>
      <c r="N36" s="91">
        <f>'Occ T2'!I163</f>
        <v>0.48697479344870231</v>
      </c>
    </row>
    <row r="37" spans="12:14" x14ac:dyDescent="0.2">
      <c r="L37" s="91" t="str">
        <f>'Occ T3'!A21</f>
        <v>34 Culture, media and sports occupations</v>
      </c>
      <c r="M37" s="91">
        <f>'Occ T2'!H162</f>
        <v>-0.78561931541970553</v>
      </c>
      <c r="N37" s="91">
        <f>'Occ T2'!I162</f>
        <v>-0.14011889804724786</v>
      </c>
    </row>
    <row r="38" spans="12:14" x14ac:dyDescent="0.2">
      <c r="L38" s="91" t="str">
        <f>'Occ T3'!A20</f>
        <v>33 Protective service occupations</v>
      </c>
      <c r="M38" s="91">
        <f>'Occ T2'!H161</f>
        <v>2.1544140240165932</v>
      </c>
      <c r="N38" s="91">
        <f>'Occ T2'!I161</f>
        <v>-0.84083187484025323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2.7430255396453829</v>
      </c>
      <c r="N39" s="91">
        <f>'Occ T2'!I160</f>
        <v>4.4657536709224122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3.2771294708775045</v>
      </c>
      <c r="N40" s="91">
        <f>'Occ T2'!I159</f>
        <v>0.1589607979900709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1.9054781350820171</v>
      </c>
      <c r="N41" s="91">
        <f>'Occ T1'!I82</f>
        <v>1.299532307815876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3.9487508175134689</v>
      </c>
      <c r="N43" s="91">
        <f>'Occ T2'!I158</f>
        <v>1.090091209398425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1.9538091895161536</v>
      </c>
      <c r="N44" s="91">
        <f>'Occ T2'!I157</f>
        <v>0.65514414830225576</v>
      </c>
    </row>
    <row r="45" spans="12:14" x14ac:dyDescent="0.2">
      <c r="L45" s="91" t="str">
        <f>'Occ T3'!A13</f>
        <v>22 Health professionals</v>
      </c>
      <c r="M45" s="91">
        <f>'Occ T2'!H156</f>
        <v>2.4043424429550653</v>
      </c>
      <c r="N45" s="91">
        <f>'Occ T2'!I156</f>
        <v>0.78452651518472472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2.3698647072658563</v>
      </c>
      <c r="N46" s="91">
        <f>'Occ T2'!I155</f>
        <v>2.3395469770028043</v>
      </c>
    </row>
    <row r="47" spans="12:14" x14ac:dyDescent="0.2">
      <c r="L47" s="114" t="str">
        <f>"["&amp;'Occ T3'!A11&amp;"]"</f>
        <v>[Professional occupations]</v>
      </c>
      <c r="M47" s="91">
        <f>'Occ T1'!H81</f>
        <v>2.6686471565149583</v>
      </c>
      <c r="N47" s="91">
        <f>'Occ T1'!I81</f>
        <v>1.2115302695456576</v>
      </c>
    </row>
    <row r="49" spans="12:14" x14ac:dyDescent="0.2">
      <c r="L49" s="107" t="str">
        <f>'Occ T3'!A9</f>
        <v>12 Other managers and proprietors</v>
      </c>
      <c r="M49" s="91">
        <f>'Occ T2'!H154</f>
        <v>2.2227394843772785</v>
      </c>
      <c r="N49" s="91">
        <f>'Occ T2'!I154</f>
        <v>1.3406942006176203</v>
      </c>
    </row>
    <row r="50" spans="12:14" x14ac:dyDescent="0.2">
      <c r="L50" s="107" t="str">
        <f>'Occ T3'!A8</f>
        <v>11 Corporate managers and directors</v>
      </c>
      <c r="M50" s="91">
        <f>'Occ T2'!H153</f>
        <v>3.6185408602546154</v>
      </c>
      <c r="N50" s="91">
        <f>'Occ T2'!I153</f>
        <v>-1.3578201307240523E-2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3.0430813742650109</v>
      </c>
      <c r="N51" s="91">
        <f>'Occ T1'!I80</f>
        <v>0.56246136246624889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North of Tyne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3.475308811080879</v>
      </c>
      <c r="N82" s="94">
        <f>'Occ T2'!F119</f>
        <v>-4.342846753637275E-2</v>
      </c>
    </row>
    <row r="83" spans="12:14" x14ac:dyDescent="0.2">
      <c r="L83" s="10" t="str">
        <f>name!D5</f>
        <v>12 Other managers and proprietors</v>
      </c>
      <c r="M83" s="94">
        <f>'Occ T2'!D9-'Occ T2'!B9</f>
        <v>1.4962885462385298</v>
      </c>
      <c r="N83" s="94">
        <f>'Occ T2'!F120</f>
        <v>3.1784564821113293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2.3043371093647806</v>
      </c>
      <c r="N84" s="94">
        <f>'Occ T2'!F121</f>
        <v>8.6461688501763767</v>
      </c>
    </row>
    <row r="85" spans="12:14" x14ac:dyDescent="0.2">
      <c r="L85" s="10" t="str">
        <f>name!D7</f>
        <v>22 Health professionals</v>
      </c>
      <c r="M85" s="94">
        <f>'Occ T2'!D11-'Occ T2'!B11</f>
        <v>3.3734103089537761</v>
      </c>
      <c r="N85" s="94">
        <f>'Occ T2'!F122</f>
        <v>3.745555611003212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1.7574428696424356</v>
      </c>
      <c r="N86" s="94">
        <f>'Occ T2'!F123</f>
        <v>1.9612349541574545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4.0271837821986871</v>
      </c>
      <c r="N87" s="94">
        <f>'Occ T2'!F124</f>
        <v>4.0398845660848615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1.3164756034561087</v>
      </c>
      <c r="N88" s="94">
        <f>'Occ T2'!F125</f>
        <v>0.21317211889951082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1.3508409692308678</v>
      </c>
      <c r="N89" s="94">
        <f>'Occ T2'!F126</f>
        <v>9.8822615629507613</v>
      </c>
    </row>
    <row r="90" spans="12:14" x14ac:dyDescent="0.2">
      <c r="L90" s="10" t="str">
        <f>name!D12</f>
        <v>33 Protective service occupations</v>
      </c>
      <c r="M90" s="94">
        <f>'Occ T2'!D16-'Occ T2'!B16</f>
        <v>0.59357775339061103</v>
      </c>
      <c r="N90" s="94">
        <f>'Occ T2'!F127</f>
        <v>-0.69850910131412203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-0.22998417345282895</v>
      </c>
      <c r="N91" s="94">
        <f>'Occ T2'!F128</f>
        <v>-0.11899971158186329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1.4859417209777774</v>
      </c>
      <c r="N92" s="94">
        <f>'Occ T2'!F129</f>
        <v>1.4398763993352048</v>
      </c>
    </row>
    <row r="93" spans="12:14" x14ac:dyDescent="0.2">
      <c r="L93" s="10" t="str">
        <f>name!D15</f>
        <v>41 Administrative occupations</v>
      </c>
      <c r="M93" s="94">
        <f>'Occ T2'!D19-'Occ T2'!B19</f>
        <v>-1.3045022690344368</v>
      </c>
      <c r="N93" s="94">
        <f>'Occ T2'!F130</f>
        <v>1.4143870482425882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-1.0630549908696363</v>
      </c>
      <c r="N94" s="94">
        <f>'Occ T2'!F131</f>
        <v>-1.6847157032098385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-0.90078989974042667</v>
      </c>
      <c r="N95" s="94">
        <f>'Occ T2'!F132</f>
        <v>0.38448240966238778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-2.8683823985124999</v>
      </c>
      <c r="N96" s="94">
        <f>'Occ T2'!F133</f>
        <v>-1.4610183145088307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-1.5724849544401973</v>
      </c>
      <c r="N97" s="94">
        <f>'Occ T2'!F134</f>
        <v>-1.856256024350893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-0.95772469422847006</v>
      </c>
      <c r="N98" s="94">
        <f>'Occ T2'!F135</f>
        <v>0.66220497798619693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0.15548165376137391</v>
      </c>
      <c r="N99" s="94">
        <f>'Occ T2'!F136</f>
        <v>2.3858287421682078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-0.29240205768739003</v>
      </c>
      <c r="N100" s="94">
        <f>'Occ T2'!F137</f>
        <v>-0.50037844173352042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5.5913106259146972E-2</v>
      </c>
      <c r="N101" s="94">
        <f>'Occ T2'!F138</f>
        <v>-0.10255284123327946</v>
      </c>
    </row>
    <row r="102" spans="12:14" x14ac:dyDescent="0.2">
      <c r="L102" s="10" t="str">
        <f>name!D24</f>
        <v>71 Sales occupations</v>
      </c>
      <c r="M102" s="94">
        <f>'Occ T2'!D28-'Occ T2'!B28</f>
        <v>-2.7663655715139726</v>
      </c>
      <c r="N102" s="94">
        <f>'Occ T2'!F139</f>
        <v>0.54895877337279586</v>
      </c>
    </row>
    <row r="103" spans="12:14" x14ac:dyDescent="0.2">
      <c r="L103" s="10" t="str">
        <f>name!D25</f>
        <v>72 Customer service occupations</v>
      </c>
      <c r="M103" s="94">
        <f>'Occ T2'!D29-'Occ T2'!B29</f>
        <v>0.58488581243843196</v>
      </c>
      <c r="N103" s="94">
        <f>'Occ T2'!F140</f>
        <v>2.3166085975596422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-2.6855938241140489</v>
      </c>
      <c r="N104" s="94">
        <f>'Occ T2'!F141</f>
        <v>-0.39789333727364173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0.73118602985521974</v>
      </c>
      <c r="N105" s="94">
        <f>'Occ T2'!F142</f>
        <v>-0.69564822691499018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-1.5464675830576358</v>
      </c>
      <c r="N106" s="94">
        <f>'Occ T2'!F143</f>
        <v>5.7106853278491441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-2.412521660197271</v>
      </c>
      <c r="N107" s="94">
        <f>'Occ T2'!F144</f>
        <v>-4.114366251902176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4.1079999999998336</v>
      </c>
      <c r="N109" s="94">
        <f>'Occ T2'!F146</f>
        <v>34.856000000000108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North of Tyne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4.9715973573194034</v>
      </c>
      <c r="N153" s="94">
        <f>'Occ T1'!H8</f>
        <v>3.1350280145749565</v>
      </c>
    </row>
    <row r="154" spans="1:14" x14ac:dyDescent="0.2">
      <c r="L154" s="10" t="str">
        <f>name!E5</f>
        <v>Professional occupations</v>
      </c>
      <c r="M154" s="94">
        <f>'Occ T1'!D9-'Occ T1'!B9</f>
        <v>11.462374070159683</v>
      </c>
      <c r="N154" s="94">
        <f>'Occ T1'!H9</f>
        <v>18.392843981421905</v>
      </c>
    </row>
    <row r="155" spans="1:14" x14ac:dyDescent="0.2">
      <c r="L155" s="10" t="str">
        <f>name!E6</f>
        <v>Associate professional occupations</v>
      </c>
      <c r="M155" s="94">
        <f>'Occ T1'!D10-'Occ T1'!B10</f>
        <v>4.5168518736025405</v>
      </c>
      <c r="N155" s="94">
        <f>'Occ T1'!H10</f>
        <v>10.717801268289492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-2.3675572599040748</v>
      </c>
      <c r="N156" s="94">
        <f>'Occ T1'!H11</f>
        <v>-0.27032865496725123</v>
      </c>
    </row>
    <row r="157" spans="1:14" x14ac:dyDescent="0.2">
      <c r="L157" s="10" t="str">
        <f>name!E8</f>
        <v>Skilled trades occupations</v>
      </c>
      <c r="M157" s="94">
        <f>'Occ T1'!D12-'Occ T1'!B12</f>
        <v>-6.2993819469215921</v>
      </c>
      <c r="N157" s="94">
        <f>'Occ T1'!H12</f>
        <v>-2.2705869512111363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-8.1007297666872091E-2</v>
      </c>
      <c r="N158" s="94">
        <f>'Occ T1'!H13</f>
        <v>1.7828974592014148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-2.1814797590755433</v>
      </c>
      <c r="N159" s="94">
        <f>'Occ T1'!H14</f>
        <v>2.865567370932439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-1.9544077942588274</v>
      </c>
      <c r="N160" s="94">
        <f>'Occ T1'!H15</f>
        <v>-1.0935415641886337</v>
      </c>
    </row>
    <row r="161" spans="12:14" x14ac:dyDescent="0.2">
      <c r="L161" s="10" t="str">
        <f>name!E12</f>
        <v>Elementary occupations</v>
      </c>
      <c r="M161" s="94">
        <f>'Occ T1'!D16-'Occ T1'!B16</f>
        <v>-3.958989243254905</v>
      </c>
      <c r="N161" s="94">
        <f>'Occ T1'!H16</f>
        <v>1.5963190759469654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4.1079999999997767</v>
      </c>
      <c r="N163" s="94">
        <f>'Occ T1'!H18</f>
        <v>34.856000000000151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North of Tyne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26.699907216578332</v>
      </c>
      <c r="N5" s="87">
        <f>SUM(N6:N7)</f>
        <v>28.384276376917931</v>
      </c>
      <c r="O5" s="87">
        <f t="shared" ref="O5:AL5" si="1">SUM(O6:O7)</f>
        <v>28.370860777004474</v>
      </c>
      <c r="P5" s="87">
        <f t="shared" si="1"/>
        <v>29.795286095802915</v>
      </c>
      <c r="Q5" s="87">
        <f t="shared" si="1"/>
        <v>28.914486912764971</v>
      </c>
      <c r="R5" s="87">
        <f t="shared" si="1"/>
        <v>30.745709137772344</v>
      </c>
      <c r="S5" s="87">
        <f t="shared" si="1"/>
        <v>28.76573851329702</v>
      </c>
      <c r="T5" s="87">
        <f t="shared" si="1"/>
        <v>30.484962868666123</v>
      </c>
      <c r="U5" s="87">
        <f t="shared" si="1"/>
        <v>32.665102271387369</v>
      </c>
      <c r="V5" s="87">
        <f t="shared" si="1"/>
        <v>36.15627280207687</v>
      </c>
      <c r="W5" s="87">
        <f t="shared" si="1"/>
        <v>35.717306495091748</v>
      </c>
      <c r="X5" s="87">
        <f t="shared" si="1"/>
        <v>32.282854949568922</v>
      </c>
      <c r="Y5" s="87">
        <f t="shared" si="1"/>
        <v>32.555949830190471</v>
      </c>
      <c r="Z5" s="87">
        <f t="shared" si="1"/>
        <v>32.987283162948955</v>
      </c>
      <c r="AA5" s="87">
        <f t="shared" si="1"/>
        <v>33.525216693399379</v>
      </c>
      <c r="AB5" s="87">
        <f t="shared" si="1"/>
        <v>34.015659730481005</v>
      </c>
      <c r="AC5" s="87">
        <f t="shared" si="1"/>
        <v>34.472993601196656</v>
      </c>
      <c r="AD5" s="87">
        <f t="shared" si="1"/>
        <v>34.944482179120016</v>
      </c>
      <c r="AE5" s="87">
        <f t="shared" si="1"/>
        <v>35.430312396692649</v>
      </c>
      <c r="AF5" s="87">
        <f t="shared" si="1"/>
        <v>35.91336616549394</v>
      </c>
      <c r="AG5" s="87">
        <f t="shared" si="1"/>
        <v>36.409591542403248</v>
      </c>
      <c r="AH5" s="87">
        <f t="shared" si="1"/>
        <v>36.944328078112157</v>
      </c>
      <c r="AI5" s="87">
        <f t="shared" si="1"/>
        <v>37.505701989119132</v>
      </c>
      <c r="AJ5" s="87">
        <f t="shared" si="1"/>
        <v>38.012034546049314</v>
      </c>
      <c r="AK5" s="87">
        <f t="shared" si="1"/>
        <v>38.516969464390826</v>
      </c>
      <c r="AL5" s="87">
        <f t="shared" si="1"/>
        <v>38.852334509666704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16.569861289368689</v>
      </c>
      <c r="N6" s="11">
        <v>17.087151311567585</v>
      </c>
      <c r="O6" s="11">
        <v>17.080778010201538</v>
      </c>
      <c r="P6" s="11">
        <v>17.445416880133134</v>
      </c>
      <c r="Q6" s="11">
        <v>16.728085246380456</v>
      </c>
      <c r="R6" s="11">
        <v>17.867606514747891</v>
      </c>
      <c r="S6" s="11">
        <v>18.298054286395999</v>
      </c>
      <c r="T6" s="11">
        <v>18.710910961377934</v>
      </c>
      <c r="U6" s="11">
        <v>20.277000476754235</v>
      </c>
      <c r="V6" s="11">
        <v>21.049506096668921</v>
      </c>
      <c r="W6" s="11">
        <v>21.34291532582877</v>
      </c>
      <c r="X6" s="11">
        <v>18.555429175238388</v>
      </c>
      <c r="Y6" s="11">
        <v>18.687302081528284</v>
      </c>
      <c r="Z6" s="11">
        <v>18.873964958576245</v>
      </c>
      <c r="AA6" s="11">
        <v>19.098469891536492</v>
      </c>
      <c r="AB6" s="11">
        <v>19.290993138592803</v>
      </c>
      <c r="AC6" s="11">
        <v>19.47406404290631</v>
      </c>
      <c r="AD6" s="11">
        <v>19.664349079823481</v>
      </c>
      <c r="AE6" s="11">
        <v>19.860043911605068</v>
      </c>
      <c r="AF6" s="11">
        <v>20.053798606755446</v>
      </c>
      <c r="AG6" s="11">
        <v>20.254148155091375</v>
      </c>
      <c r="AH6" s="11">
        <v>20.472889879163816</v>
      </c>
      <c r="AI6" s="11">
        <v>20.705245266257666</v>
      </c>
      <c r="AJ6" s="11">
        <v>20.913550122236156</v>
      </c>
      <c r="AK6" s="11">
        <v>21.122187890584872</v>
      </c>
      <c r="AL6" s="11">
        <v>21.299486858292397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10.130045927209643</v>
      </c>
      <c r="N7" s="11">
        <v>11.297125065350347</v>
      </c>
      <c r="O7" s="11">
        <v>11.290082766802938</v>
      </c>
      <c r="P7" s="11">
        <v>12.349869215669781</v>
      </c>
      <c r="Q7" s="11">
        <v>12.186401666384517</v>
      </c>
      <c r="R7" s="11">
        <v>12.878102623024452</v>
      </c>
      <c r="S7" s="11">
        <v>10.467684226901021</v>
      </c>
      <c r="T7" s="11">
        <v>11.774051907288191</v>
      </c>
      <c r="U7" s="11">
        <v>12.388101794633132</v>
      </c>
      <c r="V7" s="11">
        <v>15.106766705407946</v>
      </c>
      <c r="W7" s="11">
        <v>14.374391169262982</v>
      </c>
      <c r="X7" s="11">
        <v>13.727425774330534</v>
      </c>
      <c r="Y7" s="11">
        <v>13.868647748662188</v>
      </c>
      <c r="Z7" s="11">
        <v>14.113318204372709</v>
      </c>
      <c r="AA7" s="11">
        <v>14.426746801862885</v>
      </c>
      <c r="AB7" s="11">
        <v>14.724666591888202</v>
      </c>
      <c r="AC7" s="11">
        <v>14.998929558290348</v>
      </c>
      <c r="AD7" s="11">
        <v>15.280133099296533</v>
      </c>
      <c r="AE7" s="11">
        <v>15.570268485087579</v>
      </c>
      <c r="AF7" s="11">
        <v>15.859567558738492</v>
      </c>
      <c r="AG7" s="11">
        <v>16.155443387311877</v>
      </c>
      <c r="AH7" s="11">
        <v>16.471438198948341</v>
      </c>
      <c r="AI7" s="11">
        <v>16.800456722861462</v>
      </c>
      <c r="AJ7" s="11">
        <v>17.098484423813158</v>
      </c>
      <c r="AK7" s="11">
        <v>17.39478157380595</v>
      </c>
      <c r="AL7" s="11">
        <v>17.552847651374311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80.07275221790681</v>
      </c>
      <c r="N9" s="87">
        <f>SUM(N10:N13)</f>
        <v>74.553982695864221</v>
      </c>
      <c r="O9" s="87">
        <f t="shared" ref="O9:AL9" si="3">SUM(O10:O13)</f>
        <v>77.133576035618219</v>
      </c>
      <c r="P9" s="87">
        <f t="shared" si="3"/>
        <v>75.611640304690312</v>
      </c>
      <c r="Q9" s="87">
        <f t="shared" si="3"/>
        <v>77.113178032464887</v>
      </c>
      <c r="R9" s="87">
        <f t="shared" si="3"/>
        <v>81.439772092648766</v>
      </c>
      <c r="S9" s="87">
        <f t="shared" si="3"/>
        <v>80.937283148618107</v>
      </c>
      <c r="T9" s="87">
        <f t="shared" si="3"/>
        <v>81.731085203388631</v>
      </c>
      <c r="U9" s="87">
        <f t="shared" si="3"/>
        <v>86.388785656217522</v>
      </c>
      <c r="V9" s="87">
        <f t="shared" si="3"/>
        <v>86.648738078618834</v>
      </c>
      <c r="W9" s="87">
        <f t="shared" si="3"/>
        <v>92.90214616280845</v>
      </c>
      <c r="X9" s="87">
        <f t="shared" si="3"/>
        <v>94.246837991636809</v>
      </c>
      <c r="Y9" s="87">
        <f t="shared" si="3"/>
        <v>95.582547535957659</v>
      </c>
      <c r="Z9" s="87">
        <f t="shared" si="3"/>
        <v>96.843902308293394</v>
      </c>
      <c r="AA9" s="87">
        <f t="shared" si="3"/>
        <v>98.279915869618321</v>
      </c>
      <c r="AB9" s="87">
        <f t="shared" si="3"/>
        <v>99.473636991752912</v>
      </c>
      <c r="AC9" s="87">
        <f t="shared" si="3"/>
        <v>100.61111137998165</v>
      </c>
      <c r="AD9" s="87">
        <f t="shared" si="3"/>
        <v>101.75856028195929</v>
      </c>
      <c r="AE9" s="87">
        <f t="shared" si="3"/>
        <v>102.89909918299898</v>
      </c>
      <c r="AF9" s="87">
        <f t="shared" si="3"/>
        <v>104.0385006467944</v>
      </c>
      <c r="AG9" s="87">
        <f t="shared" si="3"/>
        <v>105.22907260228673</v>
      </c>
      <c r="AH9" s="87">
        <f t="shared" si="3"/>
        <v>106.46595893000121</v>
      </c>
      <c r="AI9" s="87">
        <f t="shared" si="3"/>
        <v>107.69044419036926</v>
      </c>
      <c r="AJ9" s="87">
        <f t="shared" si="3"/>
        <v>108.91686754976831</v>
      </c>
      <c r="AK9" s="87">
        <f t="shared" si="3"/>
        <v>110.13233231024509</v>
      </c>
      <c r="AL9" s="87">
        <f t="shared" si="3"/>
        <v>111.29499014423035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18.904463587462384</v>
      </c>
      <c r="N10" s="11">
        <v>17.277475645441413</v>
      </c>
      <c r="O10" s="11">
        <v>17.196787246082373</v>
      </c>
      <c r="P10" s="11">
        <v>16.445778244236013</v>
      </c>
      <c r="Q10" s="11">
        <v>16.748477480897851</v>
      </c>
      <c r="R10" s="11">
        <v>18.546841998940309</v>
      </c>
      <c r="S10" s="11">
        <v>18.239901990022361</v>
      </c>
      <c r="T10" s="11">
        <v>18.105802701586885</v>
      </c>
      <c r="U10" s="11">
        <v>20.292858616740002</v>
      </c>
      <c r="V10" s="11">
        <v>20.637435193798378</v>
      </c>
      <c r="W10" s="11">
        <v>20.851179108305089</v>
      </c>
      <c r="X10" s="11">
        <v>24.10621535909366</v>
      </c>
      <c r="Y10" s="11">
        <v>24.402254224378051</v>
      </c>
      <c r="Z10" s="11">
        <v>24.760455810868123</v>
      </c>
      <c r="AA10" s="11">
        <v>25.173966220825303</v>
      </c>
      <c r="AB10" s="11">
        <v>25.543394967666124</v>
      </c>
      <c r="AC10" s="11">
        <v>25.897403570772724</v>
      </c>
      <c r="AD10" s="11">
        <v>26.26979084747844</v>
      </c>
      <c r="AE10" s="11">
        <v>26.656294470201466</v>
      </c>
      <c r="AF10" s="11">
        <v>27.046859032238874</v>
      </c>
      <c r="AG10" s="11">
        <v>27.449312146261349</v>
      </c>
      <c r="AH10" s="11">
        <v>27.856947194894694</v>
      </c>
      <c r="AI10" s="11">
        <v>28.264569934993002</v>
      </c>
      <c r="AJ10" s="11">
        <v>28.674769311099386</v>
      </c>
      <c r="AK10" s="11">
        <v>29.086645032525375</v>
      </c>
      <c r="AL10" s="11">
        <v>29.497347958481466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21.470503647835855</v>
      </c>
      <c r="N11" s="11">
        <v>20.963792168173452</v>
      </c>
      <c r="O11" s="11">
        <v>22.916966817911632</v>
      </c>
      <c r="P11" s="11">
        <v>23.936872618479939</v>
      </c>
      <c r="Q11" s="11">
        <v>25.839086423687114</v>
      </c>
      <c r="R11" s="11">
        <v>26.74366789310935</v>
      </c>
      <c r="S11" s="11">
        <v>26.584433346416059</v>
      </c>
      <c r="T11" s="11">
        <v>28.12239103013578</v>
      </c>
      <c r="U11" s="11">
        <v>28.876939946577071</v>
      </c>
      <c r="V11" s="11">
        <v>27.602682397195057</v>
      </c>
      <c r="W11" s="11">
        <v>30.117078202063126</v>
      </c>
      <c r="X11" s="11">
        <v>28.895471029332143</v>
      </c>
      <c r="Y11" s="11">
        <v>29.299445694844813</v>
      </c>
      <c r="Z11" s="11">
        <v>29.682407400542424</v>
      </c>
      <c r="AA11" s="11">
        <v>30.137180077049383</v>
      </c>
      <c r="AB11" s="11">
        <v>30.508423916268473</v>
      </c>
      <c r="AC11" s="11">
        <v>30.86888034477937</v>
      </c>
      <c r="AD11" s="11">
        <v>31.214113972851663</v>
      </c>
      <c r="AE11" s="11">
        <v>31.529026336002975</v>
      </c>
      <c r="AF11" s="11">
        <v>31.840966116781541</v>
      </c>
      <c r="AG11" s="11">
        <v>32.165801334670853</v>
      </c>
      <c r="AH11" s="11">
        <v>32.515769455245255</v>
      </c>
      <c r="AI11" s="11">
        <v>32.870032803183371</v>
      </c>
      <c r="AJ11" s="11">
        <v>33.222533889761145</v>
      </c>
      <c r="AK11" s="11">
        <v>33.563007866134399</v>
      </c>
      <c r="AL11" s="11">
        <v>33.862633813066338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18.332364645166702</v>
      </c>
      <c r="N12" s="11">
        <v>17.385031803783576</v>
      </c>
      <c r="O12" s="11">
        <v>19.163132890106052</v>
      </c>
      <c r="P12" s="11">
        <v>16.97271335554149</v>
      </c>
      <c r="Q12" s="11">
        <v>16.818093664361189</v>
      </c>
      <c r="R12" s="11">
        <v>17.300536052192989</v>
      </c>
      <c r="S12" s="11">
        <v>17.124916409857622</v>
      </c>
      <c r="T12" s="11">
        <v>17.236971974057941</v>
      </c>
      <c r="U12" s="11">
        <v>17.808748772945368</v>
      </c>
      <c r="V12" s="11">
        <v>18.137579161801348</v>
      </c>
      <c r="W12" s="11">
        <v>19.057978921835424</v>
      </c>
      <c r="X12" s="11">
        <v>18.644995421715194</v>
      </c>
      <c r="Y12" s="11">
        <v>19.110539199901954</v>
      </c>
      <c r="Z12" s="11">
        <v>19.348543311478497</v>
      </c>
      <c r="AA12" s="11">
        <v>19.581973655461233</v>
      </c>
      <c r="AB12" s="11">
        <v>19.725953489551451</v>
      </c>
      <c r="AC12" s="11">
        <v>19.845744971854845</v>
      </c>
      <c r="AD12" s="11">
        <v>19.976627393849057</v>
      </c>
      <c r="AE12" s="11">
        <v>20.103510587983969</v>
      </c>
      <c r="AF12" s="11">
        <v>20.225538480901108</v>
      </c>
      <c r="AG12" s="11">
        <v>20.353183096414774</v>
      </c>
      <c r="AH12" s="11">
        <v>20.486950076394422</v>
      </c>
      <c r="AI12" s="11">
        <v>20.621865259117456</v>
      </c>
      <c r="AJ12" s="11">
        <v>20.756458828130473</v>
      </c>
      <c r="AK12" s="11">
        <v>20.888812599899637</v>
      </c>
      <c r="AL12" s="11">
        <v>21.019213875992879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21.365420337441869</v>
      </c>
      <c r="N13" s="11">
        <v>18.927683078465773</v>
      </c>
      <c r="O13" s="11">
        <v>17.856689081518155</v>
      </c>
      <c r="P13" s="11">
        <v>18.256276086432873</v>
      </c>
      <c r="Q13" s="11">
        <v>17.70752046351873</v>
      </c>
      <c r="R13" s="11">
        <v>18.848726148406119</v>
      </c>
      <c r="S13" s="11">
        <v>18.988031402322061</v>
      </c>
      <c r="T13" s="11">
        <v>18.265919497608021</v>
      </c>
      <c r="U13" s="11">
        <v>19.410238319955081</v>
      </c>
      <c r="V13" s="11">
        <v>20.271041325824061</v>
      </c>
      <c r="W13" s="11">
        <v>22.875909930604806</v>
      </c>
      <c r="X13" s="11">
        <v>22.600156181495823</v>
      </c>
      <c r="Y13" s="11">
        <v>22.770308416832847</v>
      </c>
      <c r="Z13" s="11">
        <v>23.052495785404343</v>
      </c>
      <c r="AA13" s="11">
        <v>23.386795916282406</v>
      </c>
      <c r="AB13" s="11">
        <v>23.695864618266871</v>
      </c>
      <c r="AC13" s="11">
        <v>23.999082492574711</v>
      </c>
      <c r="AD13" s="11">
        <v>24.298028067780134</v>
      </c>
      <c r="AE13" s="11">
        <v>24.610267788810578</v>
      </c>
      <c r="AF13" s="11">
        <v>24.925137016872888</v>
      </c>
      <c r="AG13" s="11">
        <v>25.260776024939759</v>
      </c>
      <c r="AH13" s="11">
        <v>25.606292203466833</v>
      </c>
      <c r="AI13" s="11">
        <v>25.933976193075438</v>
      </c>
      <c r="AJ13" s="11">
        <v>26.263105520777309</v>
      </c>
      <c r="AK13" s="11">
        <v>26.593866811685672</v>
      </c>
      <c r="AL13" s="11">
        <v>26.915794496689667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46.241109163914651</v>
      </c>
      <c r="N15" s="87">
        <f>SUM(N16:N20)</f>
        <v>44.252277071656721</v>
      </c>
      <c r="O15" s="87">
        <f t="shared" ref="O15:AL15" si="5">SUM(O16:O20)</f>
        <v>44.72185527556681</v>
      </c>
      <c r="P15" s="87">
        <f t="shared" si="5"/>
        <v>43.996603056160822</v>
      </c>
      <c r="Q15" s="87">
        <f t="shared" si="5"/>
        <v>43.71664482042867</v>
      </c>
      <c r="R15" s="87">
        <f t="shared" si="5"/>
        <v>45.636474997268905</v>
      </c>
      <c r="S15" s="87">
        <f t="shared" si="5"/>
        <v>44.683672441363385</v>
      </c>
      <c r="T15" s="87">
        <f t="shared" si="5"/>
        <v>45.963692056120536</v>
      </c>
      <c r="U15" s="87">
        <f t="shared" si="5"/>
        <v>48.182451538009587</v>
      </c>
      <c r="V15" s="87">
        <f t="shared" si="5"/>
        <v>47.825194050067751</v>
      </c>
      <c r="W15" s="87">
        <f t="shared" si="5"/>
        <v>50.153326870871446</v>
      </c>
      <c r="X15" s="87">
        <f t="shared" si="5"/>
        <v>51.942740110375347</v>
      </c>
      <c r="Y15" s="87">
        <f t="shared" si="5"/>
        <v>52.406164874822544</v>
      </c>
      <c r="Z15" s="87">
        <f t="shared" si="5"/>
        <v>53.026044359832014</v>
      </c>
      <c r="AA15" s="87">
        <f t="shared" si="5"/>
        <v>53.761286821307884</v>
      </c>
      <c r="AB15" s="87">
        <f t="shared" si="5"/>
        <v>54.40418135624131</v>
      </c>
      <c r="AC15" s="87">
        <f t="shared" si="5"/>
        <v>55.007868389564841</v>
      </c>
      <c r="AD15" s="87">
        <f t="shared" si="5"/>
        <v>55.611667608126247</v>
      </c>
      <c r="AE15" s="87">
        <f t="shared" si="5"/>
        <v>56.236108939231713</v>
      </c>
      <c r="AF15" s="87">
        <f t="shared" si="5"/>
        <v>56.840446561890559</v>
      </c>
      <c r="AG15" s="87">
        <f t="shared" si="5"/>
        <v>57.4907415212312</v>
      </c>
      <c r="AH15" s="87">
        <f t="shared" si="5"/>
        <v>58.140849218561442</v>
      </c>
      <c r="AI15" s="87">
        <f t="shared" si="5"/>
        <v>58.795534238806937</v>
      </c>
      <c r="AJ15" s="87">
        <f t="shared" si="5"/>
        <v>59.469914318569678</v>
      </c>
      <c r="AK15" s="87">
        <f t="shared" si="5"/>
        <v>60.144229115281334</v>
      </c>
      <c r="AL15" s="87">
        <f t="shared" si="5"/>
        <v>60.871128139160938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8.5293052227721571</v>
      </c>
      <c r="N16" s="11">
        <v>7.9099568285267257</v>
      </c>
      <c r="O16" s="11">
        <v>8.0131665565704484</v>
      </c>
      <c r="P16" s="11">
        <v>7.7443581048961061</v>
      </c>
      <c r="Q16" s="11">
        <v>6.9979524806949147</v>
      </c>
      <c r="R16" s="11">
        <v>7.5247040108647596</v>
      </c>
      <c r="S16" s="11">
        <v>7.5944192186865704</v>
      </c>
      <c r="T16" s="11">
        <v>8.3513111364332033</v>
      </c>
      <c r="U16" s="11">
        <v>8.7588759766397573</v>
      </c>
      <c r="V16" s="11">
        <v>8.3553356031242458</v>
      </c>
      <c r="W16" s="11">
        <v>8.8411796143208683</v>
      </c>
      <c r="X16" s="11">
        <v>8.0269130024512236</v>
      </c>
      <c r="Y16" s="11">
        <v>8.0963363239156774</v>
      </c>
      <c r="Z16" s="11">
        <v>8.1733136800651529</v>
      </c>
      <c r="AA16" s="11">
        <v>8.2630086784060168</v>
      </c>
      <c r="AB16" s="11">
        <v>8.3414863769019139</v>
      </c>
      <c r="AC16" s="11">
        <v>8.414090597944119</v>
      </c>
      <c r="AD16" s="11">
        <v>8.4837601304578829</v>
      </c>
      <c r="AE16" s="11">
        <v>8.5507606456467116</v>
      </c>
      <c r="AF16" s="11">
        <v>8.6139808229417021</v>
      </c>
      <c r="AG16" s="11">
        <v>8.6874963462596195</v>
      </c>
      <c r="AH16" s="11">
        <v>8.7587082952038493</v>
      </c>
      <c r="AI16" s="11">
        <v>8.8356845547098679</v>
      </c>
      <c r="AJ16" s="11">
        <v>8.9082295883648666</v>
      </c>
      <c r="AK16" s="11">
        <v>8.9848724620709337</v>
      </c>
      <c r="AL16" s="11">
        <v>9.0543517332203791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6.7567432601157877</v>
      </c>
      <c r="N17" s="11">
        <v>8.1885962854910108</v>
      </c>
      <c r="O17" s="11">
        <v>8.5714996275977349</v>
      </c>
      <c r="P17" s="11">
        <v>8.5753649683238731</v>
      </c>
      <c r="Q17" s="11">
        <v>9.1356073993152567</v>
      </c>
      <c r="R17" s="11">
        <v>9.3235582766558167</v>
      </c>
      <c r="S17" s="11">
        <v>9.1933619671981486</v>
      </c>
      <c r="T17" s="11">
        <v>9.4218195658274411</v>
      </c>
      <c r="U17" s="11">
        <v>10.447443882942371</v>
      </c>
      <c r="V17" s="11">
        <v>9.6177733623693111</v>
      </c>
      <c r="W17" s="11">
        <v>10.674399245886685</v>
      </c>
      <c r="X17" s="11">
        <v>15.792532273101648</v>
      </c>
      <c r="Y17" s="11">
        <v>16.139808341797057</v>
      </c>
      <c r="Z17" s="11">
        <v>16.478757673503715</v>
      </c>
      <c r="AA17" s="11">
        <v>16.855600449562736</v>
      </c>
      <c r="AB17" s="11">
        <v>17.188621372842466</v>
      </c>
      <c r="AC17" s="11">
        <v>17.507182463712766</v>
      </c>
      <c r="AD17" s="11">
        <v>17.826463736456098</v>
      </c>
      <c r="AE17" s="11">
        <v>18.156424955285889</v>
      </c>
      <c r="AF17" s="11">
        <v>18.480829812945146</v>
      </c>
      <c r="AG17" s="11">
        <v>18.81667314907682</v>
      </c>
      <c r="AH17" s="11">
        <v>19.144143117997505</v>
      </c>
      <c r="AI17" s="11">
        <v>19.474612918404965</v>
      </c>
      <c r="AJ17" s="11">
        <v>19.829568018908009</v>
      </c>
      <c r="AK17" s="11">
        <v>20.188705875073133</v>
      </c>
      <c r="AL17" s="11">
        <v>20.556660808837446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7.0558905661240905</v>
      </c>
      <c r="N18" s="11">
        <v>7.1371172076048781</v>
      </c>
      <c r="O18" s="11">
        <v>6.4248292346092715</v>
      </c>
      <c r="P18" s="11">
        <v>5.4622515157174298</v>
      </c>
      <c r="Q18" s="11">
        <v>5.3112367208040165</v>
      </c>
      <c r="R18" s="11">
        <v>5.2779694294321988</v>
      </c>
      <c r="S18" s="11">
        <v>5.6983510746480857</v>
      </c>
      <c r="T18" s="11">
        <v>5.603359164773579</v>
      </c>
      <c r="U18" s="11">
        <v>5.4770904009813064</v>
      </c>
      <c r="V18" s="11">
        <v>5.5835699108471921</v>
      </c>
      <c r="W18" s="11">
        <v>5.8715471828228099</v>
      </c>
      <c r="X18" s="11">
        <v>4.6670402919455887</v>
      </c>
      <c r="Y18" s="11">
        <v>4.6841071882582925</v>
      </c>
      <c r="Z18" s="11">
        <v>4.7243130182626425</v>
      </c>
      <c r="AA18" s="11">
        <v>4.7644358490773211</v>
      </c>
      <c r="AB18" s="11">
        <v>4.8075499660796037</v>
      </c>
      <c r="AC18" s="11">
        <v>4.8477525709920872</v>
      </c>
      <c r="AD18" s="11">
        <v>4.8868103540170589</v>
      </c>
      <c r="AE18" s="11">
        <v>4.9242355027452565</v>
      </c>
      <c r="AF18" s="11">
        <v>4.9592837372010719</v>
      </c>
      <c r="AG18" s="11">
        <v>4.9927040282998689</v>
      </c>
      <c r="AH18" s="11">
        <v>5.0267028971064853</v>
      </c>
      <c r="AI18" s="11">
        <v>5.0686329896640281</v>
      </c>
      <c r="AJ18" s="11">
        <v>5.1083509261105355</v>
      </c>
      <c r="AK18" s="11">
        <v>5.1415297995515363</v>
      </c>
      <c r="AL18" s="11">
        <v>5.1730380815086878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4.1395435452048277</v>
      </c>
      <c r="N19" s="11">
        <v>3.9517375851447567</v>
      </c>
      <c r="O19" s="11">
        <v>4.7140541459922822</v>
      </c>
      <c r="P19" s="11">
        <v>5.5926638165169642</v>
      </c>
      <c r="Q19" s="11">
        <v>4.9770337057746445</v>
      </c>
      <c r="R19" s="11">
        <v>5.9475695039814083</v>
      </c>
      <c r="S19" s="11">
        <v>4.9296041801561756</v>
      </c>
      <c r="T19" s="11">
        <v>5.2741938670536594</v>
      </c>
      <c r="U19" s="11">
        <v>5.4145876069183139</v>
      </c>
      <c r="V19" s="11">
        <v>5.9785991779905574</v>
      </c>
      <c r="W19" s="11">
        <v>5.7175853305285793</v>
      </c>
      <c r="X19" s="11">
        <v>4.9259740012275506</v>
      </c>
      <c r="Y19" s="11">
        <v>4.8963383808354051</v>
      </c>
      <c r="Z19" s="11">
        <v>4.9283963832730739</v>
      </c>
      <c r="AA19" s="11">
        <v>4.9838633548488751</v>
      </c>
      <c r="AB19" s="11">
        <v>5.034314128366467</v>
      </c>
      <c r="AC19" s="11">
        <v>5.081791333214662</v>
      </c>
      <c r="AD19" s="11">
        <v>5.1296268780166834</v>
      </c>
      <c r="AE19" s="11">
        <v>5.1802382146517303</v>
      </c>
      <c r="AF19" s="11">
        <v>5.2315621267916921</v>
      </c>
      <c r="AG19" s="11">
        <v>5.2904973703584179</v>
      </c>
      <c r="AH19" s="11">
        <v>5.3491668760539879</v>
      </c>
      <c r="AI19" s="11">
        <v>5.3998763320848697</v>
      </c>
      <c r="AJ19" s="11">
        <v>5.4500636620924769</v>
      </c>
      <c r="AK19" s="11">
        <v>5.4900341626821865</v>
      </c>
      <c r="AL19" s="11">
        <v>5.598585618946716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19.759626569697787</v>
      </c>
      <c r="N20" s="11">
        <v>17.064869164889355</v>
      </c>
      <c r="O20" s="11">
        <v>16.998305710797073</v>
      </c>
      <c r="P20" s="11">
        <v>16.621964650706445</v>
      </c>
      <c r="Q20" s="11">
        <v>17.294814513839835</v>
      </c>
      <c r="R20" s="11">
        <v>17.562673776334726</v>
      </c>
      <c r="S20" s="11">
        <v>17.267936000674407</v>
      </c>
      <c r="T20" s="11">
        <v>17.313008322032648</v>
      </c>
      <c r="U20" s="11">
        <v>18.084453670527832</v>
      </c>
      <c r="V20" s="11">
        <v>18.28991599573644</v>
      </c>
      <c r="W20" s="11">
        <v>19.048615497312504</v>
      </c>
      <c r="X20" s="11">
        <v>18.530280541649333</v>
      </c>
      <c r="Y20" s="11">
        <v>18.58957464001611</v>
      </c>
      <c r="Z20" s="11">
        <v>18.721263604727429</v>
      </c>
      <c r="AA20" s="11">
        <v>18.894378489412937</v>
      </c>
      <c r="AB20" s="11">
        <v>19.032209512050851</v>
      </c>
      <c r="AC20" s="11">
        <v>19.157051423701212</v>
      </c>
      <c r="AD20" s="11">
        <v>19.285006509178523</v>
      </c>
      <c r="AE20" s="11">
        <v>19.424449620902127</v>
      </c>
      <c r="AF20" s="11">
        <v>19.554790062010948</v>
      </c>
      <c r="AG20" s="11">
        <v>19.703370627236474</v>
      </c>
      <c r="AH20" s="11">
        <v>19.862128032199621</v>
      </c>
      <c r="AI20" s="11">
        <v>20.016727443943203</v>
      </c>
      <c r="AJ20" s="11">
        <v>20.17370212309379</v>
      </c>
      <c r="AK20" s="11">
        <v>20.339086815903549</v>
      </c>
      <c r="AL20" s="11">
        <v>20.488491896647709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52.070350720212829</v>
      </c>
      <c r="N22" s="87">
        <f>SUM(N23:N24)</f>
        <v>49.338110612149706</v>
      </c>
      <c r="O22" s="87">
        <f t="shared" ref="O22:AL22" si="7">SUM(O23:O24)</f>
        <v>48.518192433302296</v>
      </c>
      <c r="P22" s="87">
        <f t="shared" si="7"/>
        <v>46.300474172034988</v>
      </c>
      <c r="Q22" s="87">
        <f t="shared" si="7"/>
        <v>47.950804284975476</v>
      </c>
      <c r="R22" s="87">
        <f t="shared" si="7"/>
        <v>49.759946487493266</v>
      </c>
      <c r="S22" s="87">
        <f t="shared" si="7"/>
        <v>47.566185378863864</v>
      </c>
      <c r="T22" s="87">
        <f t="shared" si="7"/>
        <v>47.147402442371643</v>
      </c>
      <c r="U22" s="87">
        <f t="shared" si="7"/>
        <v>48.085343880812331</v>
      </c>
      <c r="V22" s="87">
        <f t="shared" si="7"/>
        <v>45.654474347858766</v>
      </c>
      <c r="W22" s="87">
        <f t="shared" si="7"/>
        <v>47.392389227589192</v>
      </c>
      <c r="X22" s="87">
        <f t="shared" si="7"/>
        <v>48.715512636477328</v>
      </c>
      <c r="Y22" s="87">
        <f t="shared" si="7"/>
        <v>48.673650634772308</v>
      </c>
      <c r="Z22" s="87">
        <f t="shared" si="7"/>
        <v>48.659659479706548</v>
      </c>
      <c r="AA22" s="87">
        <f t="shared" si="7"/>
        <v>48.748397676834053</v>
      </c>
      <c r="AB22" s="87">
        <f t="shared" si="7"/>
        <v>48.760748105837166</v>
      </c>
      <c r="AC22" s="87">
        <f t="shared" si="7"/>
        <v>48.674969371295674</v>
      </c>
      <c r="AD22" s="87">
        <f t="shared" si="7"/>
        <v>48.548204697601086</v>
      </c>
      <c r="AE22" s="87">
        <f t="shared" si="7"/>
        <v>48.380411925506593</v>
      </c>
      <c r="AF22" s="87">
        <f t="shared" si="7"/>
        <v>48.245254834459594</v>
      </c>
      <c r="AG22" s="87">
        <f t="shared" si="7"/>
        <v>48.088679195592519</v>
      </c>
      <c r="AH22" s="87">
        <f t="shared" si="7"/>
        <v>47.809496313475911</v>
      </c>
      <c r="AI22" s="87">
        <f t="shared" si="7"/>
        <v>47.505722781938076</v>
      </c>
      <c r="AJ22" s="87">
        <f t="shared" si="7"/>
        <v>47.286000728158427</v>
      </c>
      <c r="AK22" s="87">
        <f t="shared" si="7"/>
        <v>47.071803135440319</v>
      </c>
      <c r="AL22" s="87">
        <f t="shared" si="7"/>
        <v>47.12206057262194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41.850568306164888</v>
      </c>
      <c r="N23" s="11">
        <v>40.08999533592165</v>
      </c>
      <c r="O23" s="11">
        <v>39.431252317102967</v>
      </c>
      <c r="P23" s="11">
        <v>37.26519057918712</v>
      </c>
      <c r="Q23" s="11">
        <v>38.658261991697685</v>
      </c>
      <c r="R23" s="11">
        <v>40.713076117337614</v>
      </c>
      <c r="S23" s="11">
        <v>39.116144547708437</v>
      </c>
      <c r="T23" s="11">
        <v>38.710739484390018</v>
      </c>
      <c r="U23" s="11">
        <v>39.146294265227695</v>
      </c>
      <c r="V23" s="11">
        <v>37.7646317363427</v>
      </c>
      <c r="W23" s="11">
        <v>39.408573848303178</v>
      </c>
      <c r="X23" s="11">
        <v>40.660709347843358</v>
      </c>
      <c r="Y23" s="11">
        <v>40.697093336823649</v>
      </c>
      <c r="Z23" s="11">
        <v>40.773132983090264</v>
      </c>
      <c r="AA23" s="11">
        <v>40.921383574642007</v>
      </c>
      <c r="AB23" s="11">
        <v>41.026622158030257</v>
      </c>
      <c r="AC23" s="11">
        <v>41.063449018843507</v>
      </c>
      <c r="AD23" s="11">
        <v>41.072827475822571</v>
      </c>
      <c r="AE23" s="11">
        <v>41.041800253827937</v>
      </c>
      <c r="AF23" s="11">
        <v>41.028878804631958</v>
      </c>
      <c r="AG23" s="11">
        <v>41.018961182064388</v>
      </c>
      <c r="AH23" s="11">
        <v>41.007963558600103</v>
      </c>
      <c r="AI23" s="11">
        <v>40.981579204042717</v>
      </c>
      <c r="AJ23" s="11">
        <v>40.915617964086813</v>
      </c>
      <c r="AK23" s="11">
        <v>40.83155541713532</v>
      </c>
      <c r="AL23" s="11">
        <v>40.822960896545766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10.219782414047943</v>
      </c>
      <c r="N24" s="11">
        <v>9.2481152762280541</v>
      </c>
      <c r="O24" s="11">
        <v>9.0869401161993313</v>
      </c>
      <c r="P24" s="11">
        <v>9.0352835928478665</v>
      </c>
      <c r="Q24" s="11">
        <v>9.2925422932777888</v>
      </c>
      <c r="R24" s="11">
        <v>9.0468703701556503</v>
      </c>
      <c r="S24" s="11">
        <v>8.4500408311554249</v>
      </c>
      <c r="T24" s="11">
        <v>8.4366629579816284</v>
      </c>
      <c r="U24" s="11">
        <v>8.93904961558464</v>
      </c>
      <c r="V24" s="11">
        <v>7.8898426115160643</v>
      </c>
      <c r="W24" s="11">
        <v>7.983815379286014</v>
      </c>
      <c r="X24" s="11">
        <v>8.0548032886339733</v>
      </c>
      <c r="Y24" s="11">
        <v>7.9765572979486601</v>
      </c>
      <c r="Z24" s="11">
        <v>7.8865264966162858</v>
      </c>
      <c r="AA24" s="11">
        <v>7.8270141021920434</v>
      </c>
      <c r="AB24" s="11">
        <v>7.7341259478069126</v>
      </c>
      <c r="AC24" s="11">
        <v>7.6115203524521684</v>
      </c>
      <c r="AD24" s="11">
        <v>7.4753772217785173</v>
      </c>
      <c r="AE24" s="11">
        <v>7.338611671678656</v>
      </c>
      <c r="AF24" s="11">
        <v>7.2163760298276358</v>
      </c>
      <c r="AG24" s="11">
        <v>7.0697180135281323</v>
      </c>
      <c r="AH24" s="11">
        <v>6.801532754875808</v>
      </c>
      <c r="AI24" s="11">
        <v>6.5241435778953569</v>
      </c>
      <c r="AJ24" s="11">
        <v>6.3703827640716106</v>
      </c>
      <c r="AK24" s="11">
        <v>6.2402477183050014</v>
      </c>
      <c r="AL24" s="11">
        <v>6.2990996760761755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44.881980140202501</v>
      </c>
      <c r="N26" s="87">
        <f>SUM(N27:N30)</f>
        <v>46.150379046545055</v>
      </c>
      <c r="O26" s="87">
        <f t="shared" ref="O26:AL26" si="9">SUM(O27:O30)</f>
        <v>38.945059842365353</v>
      </c>
      <c r="P26" s="87">
        <f t="shared" si="9"/>
        <v>42.568895771791084</v>
      </c>
      <c r="Q26" s="87">
        <f t="shared" si="9"/>
        <v>42.965660744222774</v>
      </c>
      <c r="R26" s="87">
        <f>SUM(R27:R30)</f>
        <v>42.149852585469745</v>
      </c>
      <c r="S26" s="87">
        <f t="shared" si="9"/>
        <v>38.735530894497622</v>
      </c>
      <c r="T26" s="87">
        <f t="shared" si="9"/>
        <v>40.976339919617054</v>
      </c>
      <c r="U26" s="87">
        <f t="shared" si="9"/>
        <v>41.351393371203756</v>
      </c>
      <c r="V26" s="87">
        <f t="shared" si="9"/>
        <v>41.270591165410103</v>
      </c>
      <c r="W26" s="87">
        <f t="shared" si="9"/>
        <v>35.850470638548153</v>
      </c>
      <c r="X26" s="87">
        <f t="shared" si="9"/>
        <v>35.791670273810524</v>
      </c>
      <c r="Y26" s="87">
        <f t="shared" si="9"/>
        <v>35.579585999085602</v>
      </c>
      <c r="Z26" s="87">
        <f t="shared" si="9"/>
        <v>35.371023021607925</v>
      </c>
      <c r="AA26" s="87">
        <f t="shared" si="9"/>
        <v>35.281673873638169</v>
      </c>
      <c r="AB26" s="87">
        <f t="shared" si="9"/>
        <v>35.196267510121316</v>
      </c>
      <c r="AC26" s="87">
        <f t="shared" si="9"/>
        <v>35.068719362932484</v>
      </c>
      <c r="AD26" s="87">
        <f t="shared" si="9"/>
        <v>34.901993022155118</v>
      </c>
      <c r="AE26" s="87">
        <f t="shared" si="9"/>
        <v>34.750510823056516</v>
      </c>
      <c r="AF26" s="87">
        <f t="shared" si="9"/>
        <v>34.593514570788372</v>
      </c>
      <c r="AG26" s="87">
        <f t="shared" si="9"/>
        <v>34.44544998422181</v>
      </c>
      <c r="AH26" s="87">
        <f t="shared" si="9"/>
        <v>34.301038366286328</v>
      </c>
      <c r="AI26" s="87">
        <f t="shared" si="9"/>
        <v>34.148575463073378</v>
      </c>
      <c r="AJ26" s="87">
        <f t="shared" si="9"/>
        <v>33.974122135647555</v>
      </c>
      <c r="AK26" s="87">
        <f t="shared" si="9"/>
        <v>33.804463379970514</v>
      </c>
      <c r="AL26" s="87">
        <f t="shared" si="9"/>
        <v>33.579883687337016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5.2671550268029641</v>
      </c>
      <c r="N27" s="11">
        <v>7.7711405574725347</v>
      </c>
      <c r="O27" s="11">
        <v>4.2076983962857666</v>
      </c>
      <c r="P27" s="11">
        <v>5.422899519785318</v>
      </c>
      <c r="Q27" s="11">
        <v>6.1353822522421888</v>
      </c>
      <c r="R27" s="11">
        <v>5.1880968581767481</v>
      </c>
      <c r="S27" s="11">
        <v>3.8688321956571574</v>
      </c>
      <c r="T27" s="11">
        <v>4.664356159876327</v>
      </c>
      <c r="U27" s="11">
        <v>5.5050855504636909</v>
      </c>
      <c r="V27" s="11">
        <v>4.211445874141047</v>
      </c>
      <c r="W27" s="11">
        <v>4.2873069584363215</v>
      </c>
      <c r="X27" s="11">
        <v>4.060966430481713</v>
      </c>
      <c r="Y27" s="11">
        <v>4.1005778148682754</v>
      </c>
      <c r="Z27" s="11">
        <v>4.1582901422484539</v>
      </c>
      <c r="AA27" s="11">
        <v>4.2186633240948606</v>
      </c>
      <c r="AB27" s="11">
        <v>4.2648964270643193</v>
      </c>
      <c r="AC27" s="11">
        <v>4.3087668102850571</v>
      </c>
      <c r="AD27" s="11">
        <v>4.3487913979806967</v>
      </c>
      <c r="AE27" s="11">
        <v>4.3912164330547796</v>
      </c>
      <c r="AF27" s="11">
        <v>4.4328974531461789</v>
      </c>
      <c r="AG27" s="11">
        <v>4.4767456031940407</v>
      </c>
      <c r="AH27" s="11">
        <v>4.5190850060644161</v>
      </c>
      <c r="AI27" s="11">
        <v>4.5583610040804539</v>
      </c>
      <c r="AJ27" s="11">
        <v>4.5967440930556531</v>
      </c>
      <c r="AK27" s="11">
        <v>4.6349104735838926</v>
      </c>
      <c r="AL27" s="11">
        <v>4.6717893680987093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16.381100315250727</v>
      </c>
      <c r="N28" s="11">
        <v>16.021168238587691</v>
      </c>
      <c r="O28" s="11">
        <v>13.97876208228533</v>
      </c>
      <c r="P28" s="11">
        <v>15.004408844268228</v>
      </c>
      <c r="Q28" s="11">
        <v>15.301183547764083</v>
      </c>
      <c r="R28" s="11">
        <v>15.563646965578616</v>
      </c>
      <c r="S28" s="11">
        <v>15.04322703221357</v>
      </c>
      <c r="T28" s="11">
        <v>14.730343799840243</v>
      </c>
      <c r="U28" s="11">
        <v>15.026582261765846</v>
      </c>
      <c r="V28" s="11">
        <v>15.074510265343612</v>
      </c>
      <c r="W28" s="11">
        <v>12.695264567066117</v>
      </c>
      <c r="X28" s="11">
        <v>12.66402259241975</v>
      </c>
      <c r="Y28" s="11">
        <v>12.555080580452064</v>
      </c>
      <c r="Z28" s="11">
        <v>12.453482047522572</v>
      </c>
      <c r="AA28" s="11">
        <v>12.381604444443274</v>
      </c>
      <c r="AB28" s="11">
        <v>12.298285025646875</v>
      </c>
      <c r="AC28" s="11">
        <v>12.204715768483428</v>
      </c>
      <c r="AD28" s="11">
        <v>12.09768030339578</v>
      </c>
      <c r="AE28" s="11">
        <v>11.986374392934206</v>
      </c>
      <c r="AF28" s="11">
        <v>11.873542111699855</v>
      </c>
      <c r="AG28" s="11">
        <v>11.768282454040497</v>
      </c>
      <c r="AH28" s="11">
        <v>11.666740492900422</v>
      </c>
      <c r="AI28" s="11">
        <v>11.561465861791913</v>
      </c>
      <c r="AJ28" s="11">
        <v>11.450923917904051</v>
      </c>
      <c r="AK28" s="11">
        <v>11.342629485410823</v>
      </c>
      <c r="AL28" s="11">
        <v>11.234246252557286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16.171636757306061</v>
      </c>
      <c r="N29" s="11">
        <v>14.936593828606638</v>
      </c>
      <c r="O29" s="11">
        <v>13.150566898912039</v>
      </c>
      <c r="P29" s="11">
        <v>14.166730467770808</v>
      </c>
      <c r="Q29" s="11">
        <v>13.779345822172656</v>
      </c>
      <c r="R29" s="11">
        <v>12.683580501653594</v>
      </c>
      <c r="S29" s="11">
        <v>11.995892607614106</v>
      </c>
      <c r="T29" s="11">
        <v>13.03206905667966</v>
      </c>
      <c r="U29" s="11">
        <v>12.94661697650729</v>
      </c>
      <c r="V29" s="11">
        <v>13.738686608649775</v>
      </c>
      <c r="W29" s="11">
        <v>11.111095547213397</v>
      </c>
      <c r="X29" s="11">
        <v>11.060783373999097</v>
      </c>
      <c r="Y29" s="11">
        <v>10.924110357458352</v>
      </c>
      <c r="Z29" s="11">
        <v>10.720452293477413</v>
      </c>
      <c r="AA29" s="11">
        <v>10.575617520166817</v>
      </c>
      <c r="AB29" s="11">
        <v>10.473567594294158</v>
      </c>
      <c r="AC29" s="11">
        <v>10.359300840067734</v>
      </c>
      <c r="AD29" s="11">
        <v>10.234937127854012</v>
      </c>
      <c r="AE29" s="11">
        <v>10.119068361481126</v>
      </c>
      <c r="AF29" s="11">
        <v>9.9972467222622861</v>
      </c>
      <c r="AG29" s="11">
        <v>9.8747662062390393</v>
      </c>
      <c r="AH29" s="11">
        <v>9.7506474030999186</v>
      </c>
      <c r="AI29" s="11">
        <v>9.6289064578020724</v>
      </c>
      <c r="AJ29" s="11">
        <v>9.5047833758681524</v>
      </c>
      <c r="AK29" s="11">
        <v>9.3799127594133438</v>
      </c>
      <c r="AL29" s="11">
        <v>9.254839522862504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7.0620880408427507</v>
      </c>
      <c r="N30" s="11">
        <v>7.4214764218781912</v>
      </c>
      <c r="O30" s="11">
        <v>7.6080324648822204</v>
      </c>
      <c r="P30" s="11">
        <v>7.9748569399667337</v>
      </c>
      <c r="Q30" s="11">
        <v>7.749749122043843</v>
      </c>
      <c r="R30" s="11">
        <v>8.7145282600607903</v>
      </c>
      <c r="S30" s="11">
        <v>7.8275790590127849</v>
      </c>
      <c r="T30" s="11">
        <v>8.5495709032208254</v>
      </c>
      <c r="U30" s="11">
        <v>7.87310858246693</v>
      </c>
      <c r="V30" s="11">
        <v>8.245948417275665</v>
      </c>
      <c r="W30" s="11">
        <v>7.7568035658323202</v>
      </c>
      <c r="X30" s="11">
        <v>8.0058978769099678</v>
      </c>
      <c r="Y30" s="11">
        <v>7.9998172463069128</v>
      </c>
      <c r="Z30" s="11">
        <v>8.0387985383594849</v>
      </c>
      <c r="AA30" s="11">
        <v>8.105788584933217</v>
      </c>
      <c r="AB30" s="11">
        <v>8.1595184631159654</v>
      </c>
      <c r="AC30" s="11">
        <v>8.1959359440962594</v>
      </c>
      <c r="AD30" s="11">
        <v>8.2205841929246262</v>
      </c>
      <c r="AE30" s="11">
        <v>8.2538516355864004</v>
      </c>
      <c r="AF30" s="11">
        <v>8.2898282836800554</v>
      </c>
      <c r="AG30" s="11">
        <v>8.3256557207482302</v>
      </c>
      <c r="AH30" s="11">
        <v>8.3645654642215703</v>
      </c>
      <c r="AI30" s="11">
        <v>8.3998421393989418</v>
      </c>
      <c r="AJ30" s="11">
        <v>8.421670748819702</v>
      </c>
      <c r="AK30" s="11">
        <v>8.4470106615624569</v>
      </c>
      <c r="AL30" s="11">
        <v>8.4190085438185172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40.137794052012367</v>
      </c>
      <c r="N32" s="87">
        <f t="shared" si="10"/>
        <v>36.798121512055289</v>
      </c>
      <c r="O32" s="87">
        <f t="shared" si="10"/>
        <v>37.887188163664412</v>
      </c>
      <c r="P32" s="87">
        <f t="shared" si="10"/>
        <v>38.709409915623979</v>
      </c>
      <c r="Q32" s="87">
        <f t="shared" si="10"/>
        <v>40.576526824462768</v>
      </c>
      <c r="R32" s="87">
        <f t="shared" si="10"/>
        <v>41.816373099858595</v>
      </c>
      <c r="S32" s="87">
        <f t="shared" si="10"/>
        <v>40.477855081890347</v>
      </c>
      <c r="T32" s="87">
        <f t="shared" si="10"/>
        <v>41.75597707951183</v>
      </c>
      <c r="U32" s="87">
        <f t="shared" si="10"/>
        <v>42.842454228233215</v>
      </c>
      <c r="V32" s="87">
        <f t="shared" si="10"/>
        <v>41.200467609606498</v>
      </c>
      <c r="W32" s="87">
        <f t="shared" si="10"/>
        <v>41.735365802191723</v>
      </c>
      <c r="X32" s="87">
        <f t="shared" si="10"/>
        <v>40.75870907518771</v>
      </c>
      <c r="Y32" s="87">
        <f t="shared" si="10"/>
        <v>40.955496970341272</v>
      </c>
      <c r="Z32" s="87">
        <f t="shared" si="10"/>
        <v>41.207664418247212</v>
      </c>
      <c r="AA32" s="87">
        <f t="shared" si="10"/>
        <v>41.527283767851188</v>
      </c>
      <c r="AB32" s="87">
        <f t="shared" si="10"/>
        <v>41.740804157990354</v>
      </c>
      <c r="AC32" s="87">
        <f t="shared" si="10"/>
        <v>41.904200438012154</v>
      </c>
      <c r="AD32" s="87">
        <f t="shared" si="10"/>
        <v>42.038677159145401</v>
      </c>
      <c r="AE32" s="87">
        <f t="shared" ref="AE32" si="11">SUM(AE33:AE35)</f>
        <v>42.194050573291399</v>
      </c>
      <c r="AF32" s="87">
        <f t="shared" ref="AF32" si="12">SUM(AF33:AF35)</f>
        <v>42.33102898278355</v>
      </c>
      <c r="AG32" s="87">
        <f t="shared" ref="AG32" si="13">SUM(AG33:AG35)</f>
        <v>42.503363518515734</v>
      </c>
      <c r="AH32" s="87">
        <f t="shared" ref="AH32" si="14">SUM(AH33:AH35)</f>
        <v>42.692164139873022</v>
      </c>
      <c r="AI32" s="87">
        <f t="shared" ref="AI32" si="15">SUM(AI33:AI35)</f>
        <v>42.899566625960972</v>
      </c>
      <c r="AJ32" s="87">
        <f t="shared" ref="AJ32" si="16">SUM(AJ33:AJ35)</f>
        <v>43.110838278487435</v>
      </c>
      <c r="AK32" s="87">
        <f t="shared" ref="AK32" si="17">SUM(AK33:AK35)</f>
        <v>43.324441447523839</v>
      </c>
      <c r="AL32" s="87">
        <f t="shared" ref="AL32" si="18">SUM(AL33:AL35)</f>
        <v>43.518263261393137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30.566661367007793</v>
      </c>
      <c r="N33" s="11">
        <v>26.895570466663951</v>
      </c>
      <c r="O33" s="11">
        <v>28.519604165990572</v>
      </c>
      <c r="P33" s="11">
        <v>29.062450373959905</v>
      </c>
      <c r="Q33" s="11">
        <v>30.540295071939067</v>
      </c>
      <c r="R33" s="11">
        <v>31.251748967833304</v>
      </c>
      <c r="S33" s="11">
        <v>31.086517502369844</v>
      </c>
      <c r="T33" s="11">
        <v>31.81164502428042</v>
      </c>
      <c r="U33" s="11">
        <v>31.933453389069914</v>
      </c>
      <c r="V33" s="11">
        <v>30.223749536085876</v>
      </c>
      <c r="W33" s="11">
        <v>31.407230621594678</v>
      </c>
      <c r="X33" s="11">
        <v>31.492846304772709</v>
      </c>
      <c r="Y33" s="11">
        <v>31.700818253775665</v>
      </c>
      <c r="Z33" s="11">
        <v>31.906151507647149</v>
      </c>
      <c r="AA33" s="11">
        <v>32.154580649985768</v>
      </c>
      <c r="AB33" s="11">
        <v>32.312037447322602</v>
      </c>
      <c r="AC33" s="11">
        <v>32.429724614360985</v>
      </c>
      <c r="AD33" s="11">
        <v>32.526767493101893</v>
      </c>
      <c r="AE33" s="11">
        <v>32.648736543375996</v>
      </c>
      <c r="AF33" s="11">
        <v>32.757941757284044</v>
      </c>
      <c r="AG33" s="11">
        <v>32.898574722781163</v>
      </c>
      <c r="AH33" s="11">
        <v>33.056032024715748</v>
      </c>
      <c r="AI33" s="11">
        <v>33.234444383516518</v>
      </c>
      <c r="AJ33" s="11">
        <v>33.410259186055036</v>
      </c>
      <c r="AK33" s="11">
        <v>33.599065737047574</v>
      </c>
      <c r="AL33" s="11">
        <v>33.793059363762886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8.7017884019201119</v>
      </c>
      <c r="N34" s="11">
        <v>9.3086353545795006</v>
      </c>
      <c r="O34" s="11">
        <v>8.810273405954927</v>
      </c>
      <c r="P34" s="11">
        <v>9.1506685887786023</v>
      </c>
      <c r="Q34" s="11">
        <v>9.4955368632360369</v>
      </c>
      <c r="R34" s="11">
        <v>10.072845267511463</v>
      </c>
      <c r="S34" s="11">
        <v>8.9605280344237936</v>
      </c>
      <c r="T34" s="11">
        <v>9.4583526120746644</v>
      </c>
      <c r="U34" s="11">
        <v>10.428334384958083</v>
      </c>
      <c r="V34" s="11">
        <v>10.527061024163389</v>
      </c>
      <c r="W34" s="11">
        <v>9.7804432098240728</v>
      </c>
      <c r="X34" s="11">
        <v>8.870776500633033</v>
      </c>
      <c r="Y34" s="11">
        <v>8.8576762609812221</v>
      </c>
      <c r="Z34" s="11">
        <v>8.900924895802218</v>
      </c>
      <c r="AA34" s="11">
        <v>8.9681282744561184</v>
      </c>
      <c r="AB34" s="11">
        <v>9.0200526439545978</v>
      </c>
      <c r="AC34" s="11">
        <v>9.0618329949474283</v>
      </c>
      <c r="AD34" s="11">
        <v>9.095399285582987</v>
      </c>
      <c r="AE34" s="11">
        <v>9.1249466638596548</v>
      </c>
      <c r="AF34" s="11">
        <v>9.1490528910405153</v>
      </c>
      <c r="AG34" s="11">
        <v>9.1772369638775437</v>
      </c>
      <c r="AH34" s="11">
        <v>9.2050810965894705</v>
      </c>
      <c r="AI34" s="11">
        <v>9.230206267934479</v>
      </c>
      <c r="AJ34" s="11">
        <v>9.2618310929248793</v>
      </c>
      <c r="AK34" s="11">
        <v>9.283324352446046</v>
      </c>
      <c r="AL34" s="11">
        <v>9.2800647680905524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0.86934428308445644</v>
      </c>
      <c r="N35" s="11">
        <v>0.59391569081183959</v>
      </c>
      <c r="O35" s="11">
        <v>0.55731059171891173</v>
      </c>
      <c r="P35" s="11">
        <v>0.49629095288547703</v>
      </c>
      <c r="Q35" s="11">
        <v>0.54069488928766662</v>
      </c>
      <c r="R35" s="11">
        <v>0.49177886451382863</v>
      </c>
      <c r="S35" s="11">
        <v>0.43080954509670999</v>
      </c>
      <c r="T35" s="11">
        <v>0.48597944315674141</v>
      </c>
      <c r="U35" s="11">
        <v>0.48066645420522269</v>
      </c>
      <c r="V35" s="11">
        <v>0.44965704935723189</v>
      </c>
      <c r="W35" s="11">
        <v>0.5476919707729756</v>
      </c>
      <c r="X35" s="11">
        <v>0.39508626978196698</v>
      </c>
      <c r="Y35" s="11">
        <v>0.39700245558438269</v>
      </c>
      <c r="Z35" s="11">
        <v>0.400588014797847</v>
      </c>
      <c r="AA35" s="11">
        <v>0.40457484340930344</v>
      </c>
      <c r="AB35" s="11">
        <v>0.4087140667131518</v>
      </c>
      <c r="AC35" s="11">
        <v>0.41264282870373958</v>
      </c>
      <c r="AD35" s="11">
        <v>0.4165103804605213</v>
      </c>
      <c r="AE35" s="11">
        <v>0.42036736605574765</v>
      </c>
      <c r="AF35" s="11">
        <v>0.42403433445899164</v>
      </c>
      <c r="AG35" s="11">
        <v>0.42755183185702161</v>
      </c>
      <c r="AH35" s="11">
        <v>0.43105101856780831</v>
      </c>
      <c r="AI35" s="11">
        <v>0.43491597450997888</v>
      </c>
      <c r="AJ35" s="11">
        <v>0.43874799950751892</v>
      </c>
      <c r="AK35" s="11">
        <v>0.44205135803021939</v>
      </c>
      <c r="AL35" s="11">
        <v>0.44513912953969614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39.970287851544896</v>
      </c>
      <c r="N37" s="87">
        <f t="shared" ref="N37:AL37" si="19">SUM(N38:N39)</f>
        <v>41.370668773055058</v>
      </c>
      <c r="O37" s="87">
        <f t="shared" si="19"/>
        <v>42.945784158627959</v>
      </c>
      <c r="P37" s="87">
        <f t="shared" si="19"/>
        <v>40.150522391549792</v>
      </c>
      <c r="Q37" s="87">
        <f t="shared" si="19"/>
        <v>44.163794115688908</v>
      </c>
      <c r="R37" s="87">
        <f t="shared" si="19"/>
        <v>45.56520127726133</v>
      </c>
      <c r="S37" s="87">
        <f t="shared" si="19"/>
        <v>45.314252940116091</v>
      </c>
      <c r="T37" s="87">
        <f t="shared" si="19"/>
        <v>43.405779367869556</v>
      </c>
      <c r="U37" s="87">
        <f t="shared" si="19"/>
        <v>42.615504212343808</v>
      </c>
      <c r="V37" s="87">
        <f t="shared" si="19"/>
        <v>43.351016822871088</v>
      </c>
      <c r="W37" s="87">
        <f t="shared" si="19"/>
        <v>43.383721518185787</v>
      </c>
      <c r="X37" s="87">
        <f t="shared" si="19"/>
        <v>43.467160140987609</v>
      </c>
      <c r="Y37" s="87">
        <f t="shared" si="19"/>
        <v>43.645189078606421</v>
      </c>
      <c r="Z37" s="87">
        <f t="shared" si="19"/>
        <v>43.943904298534903</v>
      </c>
      <c r="AA37" s="87">
        <f t="shared" si="19"/>
        <v>44.314293358476604</v>
      </c>
      <c r="AB37" s="87">
        <f t="shared" si="19"/>
        <v>44.596893836368871</v>
      </c>
      <c r="AC37" s="87">
        <f t="shared" si="19"/>
        <v>44.829899023370544</v>
      </c>
      <c r="AD37" s="87">
        <f t="shared" si="19"/>
        <v>45.025237895684029</v>
      </c>
      <c r="AE37" s="87">
        <f t="shared" si="19"/>
        <v>45.212200939877818</v>
      </c>
      <c r="AF37" s="87">
        <f t="shared" si="19"/>
        <v>45.403444077292342</v>
      </c>
      <c r="AG37" s="87">
        <f t="shared" si="19"/>
        <v>45.586979671202322</v>
      </c>
      <c r="AH37" s="87">
        <f t="shared" si="19"/>
        <v>45.747344986075802</v>
      </c>
      <c r="AI37" s="87">
        <f t="shared" si="19"/>
        <v>45.870490048683159</v>
      </c>
      <c r="AJ37" s="87">
        <f t="shared" si="19"/>
        <v>46.019388298806732</v>
      </c>
      <c r="AK37" s="87">
        <f t="shared" si="19"/>
        <v>46.152268155606848</v>
      </c>
      <c r="AL37" s="87">
        <f t="shared" si="19"/>
        <v>46.249288889118226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33.047101993739098</v>
      </c>
      <c r="N38" s="11">
        <v>34.660401035770896</v>
      </c>
      <c r="O38" s="11">
        <v>36.004301257828558</v>
      </c>
      <c r="P38" s="11">
        <v>33.4594650245621</v>
      </c>
      <c r="Q38" s="11">
        <v>37.543373281527032</v>
      </c>
      <c r="R38" s="11">
        <v>38.192028666192719</v>
      </c>
      <c r="S38" s="11">
        <v>38.185429057717755</v>
      </c>
      <c r="T38" s="11">
        <v>35.515632976110233</v>
      </c>
      <c r="U38" s="11">
        <v>34.373363364972711</v>
      </c>
      <c r="V38" s="11">
        <v>35.580385663727775</v>
      </c>
      <c r="W38" s="11">
        <v>35.425663094678747</v>
      </c>
      <c r="X38" s="11">
        <v>35.072879514678561</v>
      </c>
      <c r="Y38" s="11">
        <v>35.136184253126665</v>
      </c>
      <c r="Z38" s="11">
        <v>35.303617020995404</v>
      </c>
      <c r="AA38" s="11">
        <v>35.523722715981464</v>
      </c>
      <c r="AB38" s="11">
        <v>35.668425838181179</v>
      </c>
      <c r="AC38" s="11">
        <v>35.777300706956019</v>
      </c>
      <c r="AD38" s="11">
        <v>35.854061221100054</v>
      </c>
      <c r="AE38" s="11">
        <v>35.916314499785599</v>
      </c>
      <c r="AF38" s="11">
        <v>35.97367549826798</v>
      </c>
      <c r="AG38" s="11">
        <v>36.021369271294077</v>
      </c>
      <c r="AH38" s="11">
        <v>36.03820186405023</v>
      </c>
      <c r="AI38" s="11">
        <v>36.019518786920202</v>
      </c>
      <c r="AJ38" s="11">
        <v>36.025929045897648</v>
      </c>
      <c r="AK38" s="11">
        <v>36.019970346504408</v>
      </c>
      <c r="AL38" s="11">
        <v>35.974621868051543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6.9231858578057945</v>
      </c>
      <c r="N39" s="11">
        <v>6.7102677372841617</v>
      </c>
      <c r="O39" s="11">
        <v>6.9414829007994001</v>
      </c>
      <c r="P39" s="11">
        <v>6.6910573669876907</v>
      </c>
      <c r="Q39" s="11">
        <v>6.6204208341618793</v>
      </c>
      <c r="R39" s="11">
        <v>7.3731726110686111</v>
      </c>
      <c r="S39" s="11">
        <v>7.1288238823983399</v>
      </c>
      <c r="T39" s="11">
        <v>7.8901463917593251</v>
      </c>
      <c r="U39" s="11">
        <v>8.2421408473710951</v>
      </c>
      <c r="V39" s="11">
        <v>7.7706311591433126</v>
      </c>
      <c r="W39" s="11">
        <v>7.9580584235070431</v>
      </c>
      <c r="X39" s="11">
        <v>8.3942806263090493</v>
      </c>
      <c r="Y39" s="11">
        <v>8.5090048254797583</v>
      </c>
      <c r="Z39" s="11">
        <v>8.6402872775395014</v>
      </c>
      <c r="AA39" s="11">
        <v>8.7905706424951386</v>
      </c>
      <c r="AB39" s="11">
        <v>8.928467998187692</v>
      </c>
      <c r="AC39" s="11">
        <v>9.0525983164145245</v>
      </c>
      <c r="AD39" s="11">
        <v>9.1711766745839789</v>
      </c>
      <c r="AE39" s="11">
        <v>9.2958864400922163</v>
      </c>
      <c r="AF39" s="11">
        <v>9.4297685790243637</v>
      </c>
      <c r="AG39" s="11">
        <v>9.5656103999082465</v>
      </c>
      <c r="AH39" s="11">
        <v>9.7091431220255728</v>
      </c>
      <c r="AI39" s="11">
        <v>9.8509712617629592</v>
      </c>
      <c r="AJ39" s="11">
        <v>9.9934592529090871</v>
      </c>
      <c r="AK39" s="11">
        <v>10.132297809102438</v>
      </c>
      <c r="AL39" s="11">
        <v>10.274667021066685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26.03234922923027</v>
      </c>
      <c r="N41" s="87">
        <f t="shared" ref="N41" si="20">SUM(N42:N43)</f>
        <v>24.775593967877803</v>
      </c>
      <c r="O41" s="87">
        <f t="shared" ref="O41" si="21">SUM(O42:O43)</f>
        <v>24.284671831545069</v>
      </c>
      <c r="P41" s="87">
        <f t="shared" ref="P41" si="22">SUM(P42:P43)</f>
        <v>26.674274487625055</v>
      </c>
      <c r="Q41" s="87">
        <f t="shared" ref="Q41" si="23">SUM(Q42:Q43)</f>
        <v>24.908050167289677</v>
      </c>
      <c r="R41" s="87">
        <f t="shared" ref="R41" si="24">SUM(R42:R43)</f>
        <v>25.133515065220195</v>
      </c>
      <c r="S41" s="87">
        <f t="shared" ref="S41" si="25">SUM(S42:S43)</f>
        <v>25.631739155218142</v>
      </c>
      <c r="T41" s="87">
        <f t="shared" ref="T41" si="26">SUM(T42:T43)</f>
        <v>26.448615083031584</v>
      </c>
      <c r="U41" s="87">
        <f t="shared" ref="U41" si="27">SUM(U42:U43)</f>
        <v>28.902349937526992</v>
      </c>
      <c r="V41" s="87">
        <f t="shared" ref="V41" si="28">SUM(V42:V43)</f>
        <v>26.268510990387664</v>
      </c>
      <c r="W41" s="87">
        <f t="shared" ref="W41" si="29">SUM(W42:W43)</f>
        <v>23.179107270961367</v>
      </c>
      <c r="X41" s="87">
        <f t="shared" ref="X41" si="30">SUM(X42:X43)</f>
        <v>23.722231689064863</v>
      </c>
      <c r="Y41" s="87">
        <f t="shared" ref="Y41" si="31">SUM(Y42:Y43)</f>
        <v>23.599732049440391</v>
      </c>
      <c r="Z41" s="87">
        <f t="shared" ref="Z41" si="32">SUM(Z42:Z43)</f>
        <v>23.527404735595965</v>
      </c>
      <c r="AA41" s="87">
        <f t="shared" ref="AA41" si="33">SUM(AA42:AA43)</f>
        <v>23.493652614225454</v>
      </c>
      <c r="AB41" s="87">
        <f t="shared" ref="AB41" si="34">SUM(AB42:AB43)</f>
        <v>23.38670427010188</v>
      </c>
      <c r="AC41" s="87">
        <f t="shared" ref="AC41" si="35">SUM(AC42:AC43)</f>
        <v>23.261390781809482</v>
      </c>
      <c r="AD41" s="87">
        <f t="shared" ref="AD41" si="36">SUM(AD42:AD43)</f>
        <v>23.111718559494257</v>
      </c>
      <c r="AE41" s="87">
        <f t="shared" ref="AE41" si="37">SUM(AE42:AE43)</f>
        <v>22.942282424208713</v>
      </c>
      <c r="AF41" s="87">
        <f t="shared" ref="AF41" si="38">SUM(AF42:AF43)</f>
        <v>22.784665612524485</v>
      </c>
      <c r="AG41" s="87">
        <f t="shared" ref="AG41" si="39">SUM(AG42:AG43)</f>
        <v>22.641199931229078</v>
      </c>
      <c r="AH41" s="87">
        <f t="shared" ref="AH41" si="40">SUM(AH42:AH43)</f>
        <v>22.524850022439029</v>
      </c>
      <c r="AI41" s="87">
        <f t="shared" ref="AI41" si="41">SUM(AI42:AI43)</f>
        <v>22.421811420017541</v>
      </c>
      <c r="AJ41" s="87">
        <f t="shared" ref="AJ41" si="42">SUM(AJ42:AJ43)</f>
        <v>22.302488736391084</v>
      </c>
      <c r="AK41" s="87">
        <f t="shared" ref="AK41" si="43">SUM(AK42:AK43)</f>
        <v>22.187789039446095</v>
      </c>
      <c r="AL41" s="87">
        <f t="shared" ref="AL41" si="44">SUM(AL42:AL43)</f>
        <v>22.085565706772734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12.558378643544941</v>
      </c>
      <c r="N42" s="11">
        <v>10.760552375235887</v>
      </c>
      <c r="O42" s="11">
        <v>11.589482619759243</v>
      </c>
      <c r="P42" s="11">
        <v>12.459123823215251</v>
      </c>
      <c r="Q42" s="11">
        <v>11.854664437757176</v>
      </c>
      <c r="R42" s="11">
        <v>12.650863139275931</v>
      </c>
      <c r="S42" s="11">
        <v>11.872598286309094</v>
      </c>
      <c r="T42" s="11">
        <v>12.415460373463578</v>
      </c>
      <c r="U42" s="11">
        <v>12.772026217251918</v>
      </c>
      <c r="V42" s="11">
        <v>11.318429105248711</v>
      </c>
      <c r="W42" s="11">
        <v>9.9652693151618816</v>
      </c>
      <c r="X42" s="11">
        <v>10.540646271647022</v>
      </c>
      <c r="Y42" s="11">
        <v>10.494156961591585</v>
      </c>
      <c r="Z42" s="11">
        <v>10.452361222900628</v>
      </c>
      <c r="AA42" s="11">
        <v>10.422357034105545</v>
      </c>
      <c r="AB42" s="11">
        <v>10.353404550684209</v>
      </c>
      <c r="AC42" s="11">
        <v>10.277342727739848</v>
      </c>
      <c r="AD42" s="11">
        <v>10.187817547770937</v>
      </c>
      <c r="AE42" s="11">
        <v>10.085918326599481</v>
      </c>
      <c r="AF42" s="11">
        <v>9.9928417548156077</v>
      </c>
      <c r="AG42" s="11">
        <v>9.9128606061267934</v>
      </c>
      <c r="AH42" s="11">
        <v>9.8407611238496226</v>
      </c>
      <c r="AI42" s="11">
        <v>9.7701351036703166</v>
      </c>
      <c r="AJ42" s="11">
        <v>9.694063273700456</v>
      </c>
      <c r="AK42" s="11">
        <v>9.6254592564397061</v>
      </c>
      <c r="AL42" s="11">
        <v>9.5673759778882399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13.473970585685331</v>
      </c>
      <c r="N43" s="11">
        <v>14.015041592641916</v>
      </c>
      <c r="O43" s="11">
        <v>12.695189211785824</v>
      </c>
      <c r="P43" s="11">
        <v>14.215150664409803</v>
      </c>
      <c r="Q43" s="11">
        <v>13.053385729532501</v>
      </c>
      <c r="R43" s="11">
        <v>12.482651925944264</v>
      </c>
      <c r="S43" s="11">
        <v>13.759140868909046</v>
      </c>
      <c r="T43" s="11">
        <v>14.033154709568004</v>
      </c>
      <c r="U43" s="11">
        <v>16.130323720275076</v>
      </c>
      <c r="V43" s="11">
        <v>14.950081885138953</v>
      </c>
      <c r="W43" s="11">
        <v>13.213837955799484</v>
      </c>
      <c r="X43" s="11">
        <v>13.181585417417843</v>
      </c>
      <c r="Y43" s="11">
        <v>13.105575087848806</v>
      </c>
      <c r="Z43" s="11">
        <v>13.075043512695336</v>
      </c>
      <c r="AA43" s="11">
        <v>13.071295580119907</v>
      </c>
      <c r="AB43" s="11">
        <v>13.03329971941767</v>
      </c>
      <c r="AC43" s="11">
        <v>12.984048054069634</v>
      </c>
      <c r="AD43" s="11">
        <v>12.92390101172332</v>
      </c>
      <c r="AE43" s="11">
        <v>12.85636409760923</v>
      </c>
      <c r="AF43" s="11">
        <v>12.791823857708879</v>
      </c>
      <c r="AG43" s="11">
        <v>12.728339325102285</v>
      </c>
      <c r="AH43" s="11">
        <v>12.684088898589406</v>
      </c>
      <c r="AI43" s="11">
        <v>12.651676316347226</v>
      </c>
      <c r="AJ43" s="11">
        <v>12.608425462690629</v>
      </c>
      <c r="AK43" s="11">
        <v>12.562329783006389</v>
      </c>
      <c r="AL43" s="11">
        <v>12.518189728884494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51.51046940839759</v>
      </c>
      <c r="N45" s="87">
        <f t="shared" ref="N45" si="45">SUM(N46:N47)</f>
        <v>50.358589943878172</v>
      </c>
      <c r="O45" s="87">
        <f t="shared" ref="O45" si="46">SUM(O46:O47)</f>
        <v>48.046811482305507</v>
      </c>
      <c r="P45" s="87">
        <f t="shared" ref="P45" si="47">SUM(P46:P47)</f>
        <v>50.982893804720696</v>
      </c>
      <c r="Q45" s="87">
        <f t="shared" ref="Q45" si="48">SUM(Q46:Q47)</f>
        <v>50.89485409770144</v>
      </c>
      <c r="R45" s="87">
        <f t="shared" ref="R45" si="49">SUM(R46:R47)</f>
        <v>53.163155257007091</v>
      </c>
      <c r="S45" s="87">
        <f t="shared" ref="S45" si="50">SUM(S46:S47)</f>
        <v>52.045742446135272</v>
      </c>
      <c r="T45" s="87">
        <f t="shared" ref="T45" si="51">SUM(T46:T47)</f>
        <v>57.203145979423255</v>
      </c>
      <c r="U45" s="87">
        <f t="shared" ref="U45" si="52">SUM(U46:U47)</f>
        <v>54.531614904265552</v>
      </c>
      <c r="V45" s="87">
        <f t="shared" ref="V45" si="53">SUM(V46:V47)</f>
        <v>53.052734133102199</v>
      </c>
      <c r="W45" s="87">
        <f t="shared" ref="W45" si="54">SUM(W46:W47)</f>
        <v>49.204166013752186</v>
      </c>
      <c r="X45" s="87">
        <f t="shared" ref="X45" si="55">SUM(X46:X47)</f>
        <v>49.03428313289082</v>
      </c>
      <c r="Y45" s="87">
        <f t="shared" ref="Y45" si="56">SUM(Y46:Y47)</f>
        <v>48.743683026783259</v>
      </c>
      <c r="Z45" s="87">
        <f t="shared" ref="Z45" si="57">SUM(Z46:Z47)</f>
        <v>48.785114215233151</v>
      </c>
      <c r="AA45" s="87">
        <f t="shared" ref="AA45" si="58">SUM(AA46:AA47)</f>
        <v>49.031279324649041</v>
      </c>
      <c r="AB45" s="87">
        <f t="shared" ref="AB45" si="59">SUM(AB46:AB47)</f>
        <v>49.254104041105165</v>
      </c>
      <c r="AC45" s="87">
        <f t="shared" ref="AC45" si="60">SUM(AC46:AC47)</f>
        <v>49.4558476518364</v>
      </c>
      <c r="AD45" s="87">
        <f t="shared" ref="AD45" si="61">SUM(AD46:AD47)</f>
        <v>49.63745859671463</v>
      </c>
      <c r="AE45" s="87">
        <f t="shared" ref="AE45" si="62">SUM(AE46:AE47)</f>
        <v>49.812022795135597</v>
      </c>
      <c r="AF45" s="87">
        <f t="shared" ref="AF45" si="63">SUM(AF46:AF47)</f>
        <v>49.97777854797279</v>
      </c>
      <c r="AG45" s="87">
        <f t="shared" ref="AG45" si="64">SUM(AG46:AG47)</f>
        <v>50.14292203331722</v>
      </c>
      <c r="AH45" s="87">
        <f t="shared" ref="AH45" si="65">SUM(AH46:AH47)</f>
        <v>50.29196994517477</v>
      </c>
      <c r="AI45" s="87">
        <f t="shared" ref="AI45" si="66">SUM(AI46:AI47)</f>
        <v>50.452153242031429</v>
      </c>
      <c r="AJ45" s="87">
        <f t="shared" ref="AJ45" si="67">SUM(AJ46:AJ47)</f>
        <v>50.590345408121408</v>
      </c>
      <c r="AK45" s="87">
        <f t="shared" ref="AK45" si="68">SUM(AK46:AK47)</f>
        <v>50.706703952095594</v>
      </c>
      <c r="AL45" s="87">
        <f t="shared" ref="AL45" si="69">SUM(AL46:AL47)</f>
        <v>50.800485089699151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5.9947739577591932</v>
      </c>
      <c r="N46" s="11">
        <v>5.8172172716512884</v>
      </c>
      <c r="O46" s="11">
        <v>5.7232466099628478</v>
      </c>
      <c r="P46" s="11">
        <v>6.0146888554543292</v>
      </c>
      <c r="Q46" s="11">
        <v>6.668668233014837</v>
      </c>
      <c r="R46" s="11">
        <v>6.5728027301422669</v>
      </c>
      <c r="S46" s="11">
        <v>6.4120354207904402</v>
      </c>
      <c r="T46" s="11">
        <v>6.1048825825574475</v>
      </c>
      <c r="U46" s="11">
        <v>6.5678550661848778</v>
      </c>
      <c r="V46" s="11">
        <v>5.8659466094225037</v>
      </c>
      <c r="W46" s="11">
        <v>5.0263351470846311</v>
      </c>
      <c r="X46" s="11">
        <v>8.5594723917057323</v>
      </c>
      <c r="Y46" s="11">
        <v>8.6918512361264408</v>
      </c>
      <c r="Z46" s="11">
        <v>8.8309354731453151</v>
      </c>
      <c r="AA46" s="11">
        <v>9.000113455289366</v>
      </c>
      <c r="AB46" s="11">
        <v>9.1611126969636292</v>
      </c>
      <c r="AC46" s="11">
        <v>9.3232147311790019</v>
      </c>
      <c r="AD46" s="11">
        <v>9.4958180171828612</v>
      </c>
      <c r="AE46" s="11">
        <v>9.644931837755939</v>
      </c>
      <c r="AF46" s="11">
        <v>9.7976167338521414</v>
      </c>
      <c r="AG46" s="11">
        <v>9.9565453684870313</v>
      </c>
      <c r="AH46" s="11">
        <v>10.113854909288374</v>
      </c>
      <c r="AI46" s="11">
        <v>10.26728178247655</v>
      </c>
      <c r="AJ46" s="11">
        <v>10.421304637764589</v>
      </c>
      <c r="AK46" s="11">
        <v>10.577089836402532</v>
      </c>
      <c r="AL46" s="11">
        <v>10.737020474933775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45.515695450638397</v>
      </c>
      <c r="N47" s="11">
        <v>44.541372672226885</v>
      </c>
      <c r="O47" s="11">
        <v>42.323564872342658</v>
      </c>
      <c r="P47" s="11">
        <v>44.968204949266365</v>
      </c>
      <c r="Q47" s="11">
        <v>44.226185864686606</v>
      </c>
      <c r="R47" s="11">
        <v>46.590352526864827</v>
      </c>
      <c r="S47" s="11">
        <v>45.633707025344833</v>
      </c>
      <c r="T47" s="11">
        <v>51.098263396865804</v>
      </c>
      <c r="U47" s="11">
        <v>47.963759838080676</v>
      </c>
      <c r="V47" s="11">
        <v>47.186787523679698</v>
      </c>
      <c r="W47" s="11">
        <v>44.177830866667556</v>
      </c>
      <c r="X47" s="11">
        <v>40.474810741185088</v>
      </c>
      <c r="Y47" s="11">
        <v>40.05183179065682</v>
      </c>
      <c r="Z47" s="11">
        <v>39.954178742087834</v>
      </c>
      <c r="AA47" s="11">
        <v>40.031165869359675</v>
      </c>
      <c r="AB47" s="11">
        <v>40.092991344141538</v>
      </c>
      <c r="AC47" s="11">
        <v>40.1326329206574</v>
      </c>
      <c r="AD47" s="11">
        <v>40.141640579531767</v>
      </c>
      <c r="AE47" s="11">
        <v>40.167090957379656</v>
      </c>
      <c r="AF47" s="11">
        <v>40.180161814120645</v>
      </c>
      <c r="AG47" s="11">
        <v>40.186376664830192</v>
      </c>
      <c r="AH47" s="11">
        <v>40.178115035886393</v>
      </c>
      <c r="AI47" s="11">
        <v>40.184871459554877</v>
      </c>
      <c r="AJ47" s="11">
        <v>40.169040770356816</v>
      </c>
      <c r="AK47" s="11">
        <v>40.129614115693059</v>
      </c>
      <c r="AL47" s="11">
        <v>40.06346461476538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407.61700000000025</v>
      </c>
      <c r="N49" s="87">
        <f t="shared" si="70"/>
        <v>395.98199999999997</v>
      </c>
      <c r="O49" s="87">
        <f t="shared" si="70"/>
        <v>390.8540000000001</v>
      </c>
      <c r="P49" s="87">
        <f t="shared" si="70"/>
        <v>394.78999999999957</v>
      </c>
      <c r="Q49" s="87">
        <f t="shared" si="70"/>
        <v>401.20399999999955</v>
      </c>
      <c r="R49" s="87">
        <f t="shared" si="70"/>
        <v>415.4100000000002</v>
      </c>
      <c r="S49" s="87">
        <f t="shared" si="70"/>
        <v>404.15799999999984</v>
      </c>
      <c r="T49" s="87">
        <f t="shared" si="70"/>
        <v>415.11700000000025</v>
      </c>
      <c r="U49" s="87">
        <f t="shared" si="70"/>
        <v>425.56500000000017</v>
      </c>
      <c r="V49" s="87">
        <f t="shared" si="70"/>
        <v>421.42799999999977</v>
      </c>
      <c r="W49" s="87">
        <f t="shared" si="70"/>
        <v>419.51799999999997</v>
      </c>
      <c r="X49" s="87">
        <f t="shared" si="70"/>
        <v>419.96199999999999</v>
      </c>
      <c r="Y49" s="87">
        <f t="shared" si="70"/>
        <v>421.74199999999996</v>
      </c>
      <c r="Z49" s="87">
        <f t="shared" si="70"/>
        <v>424.35200000000003</v>
      </c>
      <c r="AA49" s="87">
        <f t="shared" si="70"/>
        <v>427.96300000000019</v>
      </c>
      <c r="AB49" s="87">
        <f t="shared" si="70"/>
        <v>430.82899999999989</v>
      </c>
      <c r="AC49" s="87">
        <f t="shared" si="70"/>
        <v>433.28699999999992</v>
      </c>
      <c r="AD49" s="87">
        <f t="shared" si="70"/>
        <v>435.57800000000003</v>
      </c>
      <c r="AE49" s="87">
        <f t="shared" ref="AE49:AL49" si="71">SUM(AE5,AE9,AE15,AE22,AE26,AE32,AE37,AE41,AE45)</f>
        <v>437.85699999999991</v>
      </c>
      <c r="AF49" s="87">
        <f t="shared" si="71"/>
        <v>440.12800000000004</v>
      </c>
      <c r="AG49" s="87">
        <f t="shared" si="71"/>
        <v>442.5379999999999</v>
      </c>
      <c r="AH49" s="87">
        <f t="shared" si="71"/>
        <v>444.91799999999967</v>
      </c>
      <c r="AI49" s="87">
        <f t="shared" si="71"/>
        <v>447.28999999999991</v>
      </c>
      <c r="AJ49" s="87">
        <f t="shared" si="71"/>
        <v>449.6819999999999</v>
      </c>
      <c r="AK49" s="87">
        <f t="shared" si="71"/>
        <v>452.04100000000045</v>
      </c>
      <c r="AL49" s="87">
        <f t="shared" si="71"/>
        <v>454.37400000000025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6.5502437868337968E-2</v>
      </c>
      <c r="N52" s="337">
        <f t="shared" si="73"/>
        <v>7.168072381299638E-2</v>
      </c>
      <c r="O52" s="337">
        <f t="shared" si="73"/>
        <v>7.2586850274026782E-2</v>
      </c>
      <c r="P52" s="337">
        <f t="shared" si="73"/>
        <v>7.5471227983998954E-2</v>
      </c>
      <c r="Q52" s="337">
        <f t="shared" si="73"/>
        <v>7.2069288722856714E-2</v>
      </c>
      <c r="R52" s="337">
        <f t="shared" si="73"/>
        <v>7.4012924912188749E-2</v>
      </c>
      <c r="S52" s="337">
        <f t="shared" si="73"/>
        <v>7.1174487485827401E-2</v>
      </c>
      <c r="T52" s="337">
        <f t="shared" si="73"/>
        <v>7.3437037916216641E-2</v>
      </c>
      <c r="U52" s="337">
        <f t="shared" si="73"/>
        <v>7.6757022479262527E-2</v>
      </c>
      <c r="V52" s="337">
        <f t="shared" si="73"/>
        <v>8.5794661963791888E-2</v>
      </c>
      <c r="W52" s="337">
        <f t="shared" si="73"/>
        <v>8.5138912978922829E-2</v>
      </c>
      <c r="X52" s="337">
        <f t="shared" si="73"/>
        <v>7.6870895341885515E-2</v>
      </c>
      <c r="Y52" s="337">
        <f t="shared" si="73"/>
        <v>7.7193994978423955E-2</v>
      </c>
      <c r="Z52" s="337">
        <f t="shared" si="73"/>
        <v>7.7735660873399809E-2</v>
      </c>
      <c r="AA52" s="337">
        <f t="shared" si="73"/>
        <v>7.8336717644748172E-2</v>
      </c>
      <c r="AB52" s="337">
        <f t="shared" si="73"/>
        <v>7.8953969511061262E-2</v>
      </c>
      <c r="AC52" s="337">
        <f t="shared" si="73"/>
        <v>7.9561569124383294E-2</v>
      </c>
      <c r="AD52" s="337">
        <f t="shared" si="73"/>
        <v>8.0225544401048746E-2</v>
      </c>
      <c r="AE52" s="337">
        <f t="shared" ref="AE52:AL52" si="74">AE5/AE$49</f>
        <v>8.0917542477778492E-2</v>
      </c>
      <c r="AF52" s="337">
        <f t="shared" si="74"/>
        <v>8.1597549270880143E-2</v>
      </c>
      <c r="AG52" s="337">
        <f t="shared" si="74"/>
        <v>8.2274497427120966E-2</v>
      </c>
      <c r="AH52" s="337">
        <f t="shared" si="74"/>
        <v>8.3036263037485972E-2</v>
      </c>
      <c r="AI52" s="337">
        <f t="shared" si="74"/>
        <v>8.3850973616935637E-2</v>
      </c>
      <c r="AJ52" s="337">
        <f t="shared" si="74"/>
        <v>8.4530923065742725E-2</v>
      </c>
      <c r="AK52" s="337">
        <f t="shared" si="74"/>
        <v>8.5206805277377021E-2</v>
      </c>
      <c r="AL52" s="337">
        <f t="shared" si="74"/>
        <v>8.550738930851387E-2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4.06505648424101E-2</v>
      </c>
      <c r="N53" s="336">
        <f t="shared" si="75"/>
        <v>4.3151333423154553E-2</v>
      </c>
      <c r="O53" s="336">
        <f t="shared" si="75"/>
        <v>4.3701172330848692E-2</v>
      </c>
      <c r="P53" s="336">
        <f t="shared" si="75"/>
        <v>4.4189105296824016E-2</v>
      </c>
      <c r="Q53" s="336">
        <f t="shared" si="75"/>
        <v>4.1694712032732659E-2</v>
      </c>
      <c r="R53" s="336">
        <f t="shared" si="75"/>
        <v>4.3011979766370292E-2</v>
      </c>
      <c r="S53" s="336">
        <f t="shared" si="75"/>
        <v>4.5274507213505621E-2</v>
      </c>
      <c r="T53" s="336">
        <f t="shared" si="75"/>
        <v>4.5073824876788765E-2</v>
      </c>
      <c r="U53" s="336">
        <f t="shared" si="75"/>
        <v>4.764724654695341E-2</v>
      </c>
      <c r="V53" s="336">
        <f t="shared" si="75"/>
        <v>4.9948048294534135E-2</v>
      </c>
      <c r="W53" s="336">
        <f t="shared" si="75"/>
        <v>5.0874850008411486E-2</v>
      </c>
      <c r="X53" s="336">
        <f t="shared" si="75"/>
        <v>4.4183590837357636E-2</v>
      </c>
      <c r="Y53" s="336">
        <f t="shared" si="75"/>
        <v>4.4309796229752514E-2</v>
      </c>
      <c r="Z53" s="336">
        <f t="shared" si="75"/>
        <v>4.4477143877196861E-2</v>
      </c>
      <c r="AA53" s="336">
        <f t="shared" si="75"/>
        <v>4.4626451098661528E-2</v>
      </c>
      <c r="AB53" s="336">
        <f t="shared" si="75"/>
        <v>4.477644991073676E-2</v>
      </c>
      <c r="AC53" s="336">
        <f t="shared" si="75"/>
        <v>4.4944953444036664E-2</v>
      </c>
      <c r="AD53" s="336">
        <f t="shared" si="75"/>
        <v>4.5145413863472164E-2</v>
      </c>
      <c r="AE53" s="336">
        <f t="shared" ref="AE53:AL53" si="76">AE6/AE$49</f>
        <v>4.5357374466104397E-2</v>
      </c>
      <c r="AF53" s="336">
        <f t="shared" si="76"/>
        <v>4.5563560161488124E-2</v>
      </c>
      <c r="AG53" s="336">
        <f t="shared" si="76"/>
        <v>4.5768155853489145E-2</v>
      </c>
      <c r="AH53" s="336">
        <f t="shared" si="76"/>
        <v>4.6014973274095074E-2</v>
      </c>
      <c r="AI53" s="336">
        <f t="shared" si="76"/>
        <v>4.6290427387729816E-2</v>
      </c>
      <c r="AJ53" s="336">
        <f t="shared" si="76"/>
        <v>4.650742107141527E-2</v>
      </c>
      <c r="AK53" s="336">
        <f t="shared" si="76"/>
        <v>4.6726265738251289E-2</v>
      </c>
      <c r="AL53" s="336">
        <f t="shared" si="76"/>
        <v>4.6876552924006186E-2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2.4851873025927861E-2</v>
      </c>
      <c r="N54" s="336">
        <f t="shared" si="77"/>
        <v>2.8529390389841831E-2</v>
      </c>
      <c r="O54" s="336">
        <f t="shared" si="77"/>
        <v>2.8885677943178104E-2</v>
      </c>
      <c r="P54" s="336">
        <f t="shared" si="77"/>
        <v>3.1282122687174937E-2</v>
      </c>
      <c r="Q54" s="336">
        <f t="shared" si="77"/>
        <v>3.0374576690124055E-2</v>
      </c>
      <c r="R54" s="336">
        <f t="shared" si="77"/>
        <v>3.1000945145818457E-2</v>
      </c>
      <c r="S54" s="336">
        <f t="shared" si="77"/>
        <v>2.5899980272321776E-2</v>
      </c>
      <c r="T54" s="336">
        <f t="shared" si="77"/>
        <v>2.8363213039427883E-2</v>
      </c>
      <c r="U54" s="336">
        <f t="shared" si="77"/>
        <v>2.9109775932309109E-2</v>
      </c>
      <c r="V54" s="336">
        <f t="shared" si="77"/>
        <v>3.5846613669257746E-2</v>
      </c>
      <c r="W54" s="336">
        <f t="shared" si="77"/>
        <v>3.4264062970511357E-2</v>
      </c>
      <c r="X54" s="336">
        <f t="shared" si="77"/>
        <v>3.2687304504527871E-2</v>
      </c>
      <c r="Y54" s="336">
        <f t="shared" si="77"/>
        <v>3.2884198748671434E-2</v>
      </c>
      <c r="Z54" s="336">
        <f t="shared" si="77"/>
        <v>3.3258516996202935E-2</v>
      </c>
      <c r="AA54" s="336">
        <f t="shared" si="77"/>
        <v>3.3710266546086644E-2</v>
      </c>
      <c r="AB54" s="336">
        <f t="shared" si="77"/>
        <v>3.4177519600324502E-2</v>
      </c>
      <c r="AC54" s="336">
        <f t="shared" si="77"/>
        <v>3.461661568034663E-2</v>
      </c>
      <c r="AD54" s="336">
        <f t="shared" si="77"/>
        <v>3.5080130537576582E-2</v>
      </c>
      <c r="AE54" s="336">
        <f t="shared" ref="AE54:AL54" si="78">AE7/AE$49</f>
        <v>3.5560168011674088E-2</v>
      </c>
      <c r="AF54" s="336">
        <f t="shared" si="78"/>
        <v>3.6033989109392019E-2</v>
      </c>
      <c r="AG54" s="336">
        <f t="shared" si="78"/>
        <v>3.6506341573631827E-2</v>
      </c>
      <c r="AH54" s="336">
        <f t="shared" si="78"/>
        <v>3.7021289763390905E-2</v>
      </c>
      <c r="AI54" s="336">
        <f t="shared" si="78"/>
        <v>3.7560546229205807E-2</v>
      </c>
      <c r="AJ54" s="336">
        <f t="shared" si="78"/>
        <v>3.8023501994327462E-2</v>
      </c>
      <c r="AK54" s="336">
        <f t="shared" si="78"/>
        <v>3.8480539539125724E-2</v>
      </c>
      <c r="AL54" s="336">
        <f t="shared" si="78"/>
        <v>3.8630836384507698E-2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0.19644114994690301</v>
      </c>
      <c r="N56" s="337">
        <f t="shared" si="79"/>
        <v>0.18827619107904961</v>
      </c>
      <c r="O56" s="337">
        <f t="shared" si="79"/>
        <v>0.19734626237832592</v>
      </c>
      <c r="P56" s="337">
        <f t="shared" si="79"/>
        <v>0.19152369691403123</v>
      </c>
      <c r="Q56" s="337">
        <f t="shared" si="79"/>
        <v>0.19220440980764142</v>
      </c>
      <c r="R56" s="337">
        <f t="shared" si="79"/>
        <v>0.19604672995991607</v>
      </c>
      <c r="S56" s="337">
        <f t="shared" si="79"/>
        <v>0.20026148968625671</v>
      </c>
      <c r="T56" s="337">
        <f t="shared" si="79"/>
        <v>0.19688686612060835</v>
      </c>
      <c r="U56" s="337">
        <f t="shared" si="79"/>
        <v>0.20299786320824664</v>
      </c>
      <c r="V56" s="337">
        <f t="shared" si="79"/>
        <v>0.2056074538915755</v>
      </c>
      <c r="W56" s="337">
        <f t="shared" si="79"/>
        <v>0.2214497260256019</v>
      </c>
      <c r="X56" s="337">
        <f t="shared" si="79"/>
        <v>0.2244175377573133</v>
      </c>
      <c r="Y56" s="337">
        <f t="shared" si="79"/>
        <v>0.22663748817039248</v>
      </c>
      <c r="Z56" s="337">
        <f t="shared" si="79"/>
        <v>0.22821596765961605</v>
      </c>
      <c r="AA56" s="337">
        <f t="shared" si="79"/>
        <v>0.22964582421755683</v>
      </c>
      <c r="AB56" s="337">
        <f t="shared" si="79"/>
        <v>0.23088890718069799</v>
      </c>
      <c r="AC56" s="337">
        <f t="shared" si="79"/>
        <v>0.23220431579987783</v>
      </c>
      <c r="AD56" s="337">
        <f t="shared" si="79"/>
        <v>0.23361730914315987</v>
      </c>
      <c r="AE56" s="337">
        <f t="shared" ref="AE56:AL56" si="80">AE9/AE$49</f>
        <v>0.2350061759501367</v>
      </c>
      <c r="AF56" s="337">
        <f t="shared" si="80"/>
        <v>0.23638237205266285</v>
      </c>
      <c r="AG56" s="337">
        <f t="shared" si="80"/>
        <v>0.23778539380185829</v>
      </c>
      <c r="AH56" s="337">
        <f t="shared" si="80"/>
        <v>0.2392934404317229</v>
      </c>
      <c r="AI56" s="337">
        <f t="shared" si="80"/>
        <v>0.24076202059149385</v>
      </c>
      <c r="AJ56" s="337">
        <f t="shared" si="80"/>
        <v>0.24220864421917784</v>
      </c>
      <c r="AK56" s="337">
        <f t="shared" si="80"/>
        <v>0.24363350295713215</v>
      </c>
      <c r="AL56" s="337">
        <f t="shared" si="80"/>
        <v>0.2449413702021469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4.6378005793336327E-2</v>
      </c>
      <c r="N57" s="336">
        <f t="shared" si="81"/>
        <v>4.3631972275106984E-2</v>
      </c>
      <c r="O57" s="336">
        <f t="shared" si="81"/>
        <v>4.3997981973018997E-2</v>
      </c>
      <c r="P57" s="336">
        <f t="shared" si="81"/>
        <v>4.1657028405572664E-2</v>
      </c>
      <c r="Q57" s="336">
        <f t="shared" si="81"/>
        <v>4.1745539627964498E-2</v>
      </c>
      <c r="R57" s="336">
        <f t="shared" si="81"/>
        <v>4.4647076379818254E-2</v>
      </c>
      <c r="S57" s="336">
        <f t="shared" si="81"/>
        <v>4.5130622157726355E-2</v>
      </c>
      <c r="T57" s="336">
        <f t="shared" si="81"/>
        <v>4.361614364525393E-2</v>
      </c>
      <c r="U57" s="336">
        <f t="shared" si="81"/>
        <v>4.768451027866482E-2</v>
      </c>
      <c r="V57" s="336">
        <f t="shared" si="81"/>
        <v>4.8970251605964459E-2</v>
      </c>
      <c r="W57" s="336">
        <f t="shared" si="81"/>
        <v>4.970270431377221E-2</v>
      </c>
      <c r="X57" s="336">
        <f t="shared" si="81"/>
        <v>5.740094427375253E-2</v>
      </c>
      <c r="Y57" s="336">
        <f t="shared" si="81"/>
        <v>5.7860621480379126E-2</v>
      </c>
      <c r="Z57" s="336">
        <f t="shared" si="81"/>
        <v>5.8348860876979776E-2</v>
      </c>
      <c r="AA57" s="336">
        <f t="shared" si="81"/>
        <v>5.8822763231459942E-2</v>
      </c>
      <c r="AB57" s="336">
        <f t="shared" si="81"/>
        <v>5.9288940548723808E-2</v>
      </c>
      <c r="AC57" s="336">
        <f t="shared" si="81"/>
        <v>5.9769629762196255E-2</v>
      </c>
      <c r="AD57" s="336">
        <f t="shared" si="81"/>
        <v>6.0310187492202176E-2</v>
      </c>
      <c r="AE57" s="336">
        <f t="shared" ref="AE57:AL57" si="82">AE10/AE$49</f>
        <v>6.0878995814161861E-2</v>
      </c>
      <c r="AF57" s="336">
        <f t="shared" si="82"/>
        <v>6.1452257143919206E-2</v>
      </c>
      <c r="AG57" s="336">
        <f t="shared" si="82"/>
        <v>6.2027017219450885E-2</v>
      </c>
      <c r="AH57" s="336">
        <f t="shared" si="82"/>
        <v>6.2611418721864959E-2</v>
      </c>
      <c r="AI57" s="336">
        <f t="shared" si="82"/>
        <v>6.3190703872192555E-2</v>
      </c>
      <c r="AJ57" s="336">
        <f t="shared" si="82"/>
        <v>6.376677143203284E-2</v>
      </c>
      <c r="AK57" s="336">
        <f t="shared" si="82"/>
        <v>6.4345147967828906E-2</v>
      </c>
      <c r="AL57" s="336">
        <f t="shared" si="82"/>
        <v>6.4918652824504597E-2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North of Tyne</v>
      </c>
      <c r="L58" s="232" t="str">
        <f>'Occ T3'!A13</f>
        <v>22 Health professionals</v>
      </c>
      <c r="M58" s="336">
        <f t="shared" ref="M58:AD58" si="83">M11/M$49</f>
        <v>5.2673229153435315E-2</v>
      </c>
      <c r="N58" s="336">
        <f t="shared" si="83"/>
        <v>5.2941275533164266E-2</v>
      </c>
      <c r="O58" s="336">
        <f t="shared" si="83"/>
        <v>5.8633062007582441E-2</v>
      </c>
      <c r="P58" s="336">
        <f t="shared" si="83"/>
        <v>6.063191220263929E-2</v>
      </c>
      <c r="Q58" s="336">
        <f t="shared" si="83"/>
        <v>6.4403860439295579E-2</v>
      </c>
      <c r="R58" s="336">
        <f t="shared" si="83"/>
        <v>6.4378969916731268E-2</v>
      </c>
      <c r="S58" s="336">
        <f t="shared" si="83"/>
        <v>6.5777328041053421E-2</v>
      </c>
      <c r="T58" s="336">
        <f t="shared" si="83"/>
        <v>6.7745698273344049E-2</v>
      </c>
      <c r="U58" s="336">
        <f t="shared" si="83"/>
        <v>6.7855533106757043E-2</v>
      </c>
      <c r="V58" s="336">
        <f t="shared" si="83"/>
        <v>6.549797924484152E-2</v>
      </c>
      <c r="W58" s="336">
        <f t="shared" si="83"/>
        <v>7.178971629837845E-2</v>
      </c>
      <c r="X58" s="336">
        <f t="shared" si="83"/>
        <v>6.8804965757216466E-2</v>
      </c>
      <c r="Y58" s="336">
        <f t="shared" si="83"/>
        <v>6.9472439773237707E-2</v>
      </c>
      <c r="Z58" s="336">
        <f t="shared" si="83"/>
        <v>6.9947608119067237E-2</v>
      </c>
      <c r="AA58" s="336">
        <f t="shared" si="83"/>
        <v>7.0420059858093742E-2</v>
      </c>
      <c r="AB58" s="336">
        <f t="shared" si="83"/>
        <v>7.0813301602883003E-2</v>
      </c>
      <c r="AC58" s="336">
        <f t="shared" si="83"/>
        <v>7.1243495292449055E-2</v>
      </c>
      <c r="AD58" s="336">
        <f t="shared" si="83"/>
        <v>7.1661364836726513E-2</v>
      </c>
      <c r="AE58" s="336">
        <f t="shared" ref="AE58:AL58" si="84">AE11/AE$49</f>
        <v>7.2007587719285018E-2</v>
      </c>
      <c r="AF58" s="336">
        <f t="shared" si="84"/>
        <v>7.2344786327571839E-2</v>
      </c>
      <c r="AG58" s="336">
        <f t="shared" si="84"/>
        <v>7.2684834601030562E-2</v>
      </c>
      <c r="AH58" s="336">
        <f t="shared" si="84"/>
        <v>7.3082611751480675E-2</v>
      </c>
      <c r="AI58" s="336">
        <f t="shared" si="84"/>
        <v>7.3487072823410715E-2</v>
      </c>
      <c r="AJ58" s="336">
        <f t="shared" si="84"/>
        <v>7.388006166526824E-2</v>
      </c>
      <c r="AK58" s="336">
        <f t="shared" si="84"/>
        <v>7.4247707323305559E-2</v>
      </c>
      <c r="AL58" s="336">
        <f t="shared" si="84"/>
        <v>7.4525905560323263E-2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4.4974484982634906E-2</v>
      </c>
      <c r="N59" s="336">
        <f t="shared" si="85"/>
        <v>4.3903591081876393E-2</v>
      </c>
      <c r="O59" s="336">
        <f t="shared" si="85"/>
        <v>4.9028877509520299E-2</v>
      </c>
      <c r="P59" s="336">
        <f t="shared" si="85"/>
        <v>4.2991750944911242E-2</v>
      </c>
      <c r="Q59" s="336">
        <f t="shared" si="85"/>
        <v>4.191905779693425E-2</v>
      </c>
      <c r="R59" s="336">
        <f t="shared" si="85"/>
        <v>4.1646893556228741E-2</v>
      </c>
      <c r="S59" s="336">
        <f t="shared" si="85"/>
        <v>4.2371835791590491E-2</v>
      </c>
      <c r="T59" s="336">
        <f t="shared" si="85"/>
        <v>4.1523165695594083E-2</v>
      </c>
      <c r="U59" s="336">
        <f t="shared" si="85"/>
        <v>4.1847305988381003E-2</v>
      </c>
      <c r="V59" s="336">
        <f t="shared" si="85"/>
        <v>4.3038381791910739E-2</v>
      </c>
      <c r="W59" s="336">
        <f t="shared" si="85"/>
        <v>4.5428274643365539E-2</v>
      </c>
      <c r="X59" s="336">
        <f t="shared" si="85"/>
        <v>4.4396863101221526E-2</v>
      </c>
      <c r="Y59" s="336">
        <f t="shared" si="85"/>
        <v>4.5313341331671864E-2</v>
      </c>
      <c r="Z59" s="336">
        <f t="shared" si="85"/>
        <v>4.5595503995453056E-2</v>
      </c>
      <c r="AA59" s="336">
        <f t="shared" si="85"/>
        <v>4.5756230457916276E-2</v>
      </c>
      <c r="AB59" s="336">
        <f t="shared" si="85"/>
        <v>4.5786039216374606E-2</v>
      </c>
      <c r="AC59" s="336">
        <f t="shared" si="85"/>
        <v>4.5802770385113906E-2</v>
      </c>
      <c r="AD59" s="336">
        <f t="shared" si="85"/>
        <v>4.5862342436599313E-2</v>
      </c>
      <c r="AE59" s="336">
        <f t="shared" ref="AE59:AL59" si="86">AE12/AE$49</f>
        <v>4.5913415996510214E-2</v>
      </c>
      <c r="AF59" s="336">
        <f t="shared" si="86"/>
        <v>4.5953764543271741E-2</v>
      </c>
      <c r="AG59" s="336">
        <f t="shared" si="86"/>
        <v>4.5991944412490632E-2</v>
      </c>
      <c r="AH59" s="336">
        <f t="shared" si="86"/>
        <v>4.6046575046175785E-2</v>
      </c>
      <c r="AI59" s="336">
        <f t="shared" si="86"/>
        <v>4.6104015871397661E-2</v>
      </c>
      <c r="AJ59" s="336">
        <f t="shared" si="86"/>
        <v>4.6158082440770319E-2</v>
      </c>
      <c r="AK59" s="336">
        <f t="shared" si="86"/>
        <v>4.6209995553278607E-2</v>
      </c>
      <c r="AL59" s="336">
        <f t="shared" si="86"/>
        <v>4.6259719693452675E-2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5.2415430017496462E-2</v>
      </c>
      <c r="N60" s="336">
        <f t="shared" si="87"/>
        <v>4.7799352188901953E-2</v>
      </c>
      <c r="O60" s="336">
        <f t="shared" si="87"/>
        <v>4.5686340888204162E-2</v>
      </c>
      <c r="P60" s="336">
        <f t="shared" si="87"/>
        <v>4.6243005360908057E-2</v>
      </c>
      <c r="Q60" s="336">
        <f t="shared" si="87"/>
        <v>4.4135951943447098E-2</v>
      </c>
      <c r="R60" s="336">
        <f t="shared" si="87"/>
        <v>4.5373790107137789E-2</v>
      </c>
      <c r="S60" s="336">
        <f t="shared" si="87"/>
        <v>4.6981703695886431E-2</v>
      </c>
      <c r="T60" s="336">
        <f t="shared" si="87"/>
        <v>4.4001858506416289E-2</v>
      </c>
      <c r="U60" s="336">
        <f t="shared" si="87"/>
        <v>4.5610513834443797E-2</v>
      </c>
      <c r="V60" s="336">
        <f t="shared" si="87"/>
        <v>4.8100841248858814E-2</v>
      </c>
      <c r="W60" s="336">
        <f t="shared" si="87"/>
        <v>5.4529030770085689E-2</v>
      </c>
      <c r="X60" s="336">
        <f t="shared" si="87"/>
        <v>5.3814764625122802E-2</v>
      </c>
      <c r="Y60" s="336">
        <f t="shared" si="87"/>
        <v>5.3991085585103807E-2</v>
      </c>
      <c r="Z60" s="336">
        <f t="shared" si="87"/>
        <v>5.4323994668115952E-2</v>
      </c>
      <c r="AA60" s="336">
        <f t="shared" si="87"/>
        <v>5.4646770670086886E-2</v>
      </c>
      <c r="AB60" s="336">
        <f t="shared" si="87"/>
        <v>5.5000625812716593E-2</v>
      </c>
      <c r="AC60" s="336">
        <f t="shared" si="87"/>
        <v>5.5388420360118616E-2</v>
      </c>
      <c r="AD60" s="336">
        <f t="shared" si="87"/>
        <v>5.5783414377631867E-2</v>
      </c>
      <c r="AE60" s="336">
        <f t="shared" ref="AE60:AL60" si="88">AE13/AE$49</f>
        <v>5.620617642017961E-2</v>
      </c>
      <c r="AF60" s="336">
        <f t="shared" si="88"/>
        <v>5.6631564037900081E-2</v>
      </c>
      <c r="AG60" s="336">
        <f t="shared" si="88"/>
        <v>5.7081597568886207E-2</v>
      </c>
      <c r="AH60" s="336">
        <f t="shared" si="88"/>
        <v>5.7552834912201464E-2</v>
      </c>
      <c r="AI60" s="336">
        <f t="shared" si="88"/>
        <v>5.798022802449293E-2</v>
      </c>
      <c r="AJ60" s="336">
        <f t="shared" si="88"/>
        <v>5.8403728681106458E-2</v>
      </c>
      <c r="AK60" s="336">
        <f t="shared" si="88"/>
        <v>5.8830652112719081E-2</v>
      </c>
      <c r="AL60" s="336">
        <f t="shared" si="88"/>
        <v>5.923709212386636E-2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0.1134425432793888</v>
      </c>
      <c r="N62" s="337">
        <f t="shared" si="89"/>
        <v>0.11175325411674451</v>
      </c>
      <c r="O62" s="337">
        <f t="shared" si="89"/>
        <v>0.11442087141379338</v>
      </c>
      <c r="P62" s="337">
        <f t="shared" si="89"/>
        <v>0.11144305341108152</v>
      </c>
      <c r="Q62" s="337">
        <f t="shared" si="89"/>
        <v>0.108963631520196</v>
      </c>
      <c r="R62" s="337">
        <f t="shared" si="89"/>
        <v>0.10985887435851059</v>
      </c>
      <c r="S62" s="337">
        <f t="shared" si="89"/>
        <v>0.11055991083032725</v>
      </c>
      <c r="T62" s="337">
        <f t="shared" si="89"/>
        <v>0.11072466812036247</v>
      </c>
      <c r="U62" s="337">
        <f t="shared" si="89"/>
        <v>0.11321995826256757</v>
      </c>
      <c r="V62" s="337">
        <f t="shared" si="89"/>
        <v>0.11348366518140175</v>
      </c>
      <c r="W62" s="337">
        <f t="shared" si="89"/>
        <v>0.11954988074616929</v>
      </c>
      <c r="X62" s="337">
        <f t="shared" si="89"/>
        <v>0.12368438123062407</v>
      </c>
      <c r="Y62" s="337">
        <f t="shared" si="89"/>
        <v>0.1242611949362941</v>
      </c>
      <c r="Z62" s="337">
        <f t="shared" si="89"/>
        <v>0.12495768691989671</v>
      </c>
      <c r="AA62" s="337">
        <f t="shared" si="89"/>
        <v>0.12562134301635389</v>
      </c>
      <c r="AB62" s="337">
        <f t="shared" si="89"/>
        <v>0.12627789994694258</v>
      </c>
      <c r="AC62" s="337">
        <f t="shared" si="89"/>
        <v>0.1269548091439735</v>
      </c>
      <c r="AD62" s="337">
        <f t="shared" si="89"/>
        <v>0.12767327001851847</v>
      </c>
      <c r="AE62" s="337">
        <f t="shared" ref="AE62:AL62" si="90">AE15/AE$49</f>
        <v>0.12843487471761722</v>
      </c>
      <c r="AF62" s="337">
        <f t="shared" si="90"/>
        <v>0.1291452635639872</v>
      </c>
      <c r="AG62" s="337">
        <f t="shared" si="90"/>
        <v>0.12991142347376092</v>
      </c>
      <c r="AH62" s="337">
        <f t="shared" si="90"/>
        <v>0.13067767368045682</v>
      </c>
      <c r="AI62" s="337">
        <f t="shared" si="90"/>
        <v>0.13144835395114343</v>
      </c>
      <c r="AJ62" s="337">
        <f t="shared" si="90"/>
        <v>0.13224882098587379</v>
      </c>
      <c r="AK62" s="337">
        <f t="shared" si="90"/>
        <v>0.13305038506525133</v>
      </c>
      <c r="AL62" s="337">
        <f t="shared" si="90"/>
        <v>0.13396701426393434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2.0924802505224639E-2</v>
      </c>
      <c r="N63" s="336">
        <f t="shared" si="91"/>
        <v>1.9975546435258992E-2</v>
      </c>
      <c r="O63" s="336">
        <f t="shared" si="91"/>
        <v>2.0501687475554673E-2</v>
      </c>
      <c r="P63" s="336">
        <f t="shared" si="91"/>
        <v>1.9616398857357366E-2</v>
      </c>
      <c r="Q63" s="336">
        <f t="shared" si="91"/>
        <v>1.7442379639023845E-2</v>
      </c>
      <c r="R63" s="336">
        <f t="shared" si="91"/>
        <v>1.8113921212452169E-2</v>
      </c>
      <c r="S63" s="336">
        <f t="shared" si="91"/>
        <v>1.8790718527621805E-2</v>
      </c>
      <c r="T63" s="336">
        <f t="shared" si="91"/>
        <v>2.0117969479527938E-2</v>
      </c>
      <c r="U63" s="336">
        <f t="shared" si="91"/>
        <v>2.0581758313394555E-2</v>
      </c>
      <c r="V63" s="336">
        <f t="shared" si="91"/>
        <v>1.9826246958256809E-2</v>
      </c>
      <c r="W63" s="336">
        <f t="shared" si="91"/>
        <v>2.1074613280767141E-2</v>
      </c>
      <c r="X63" s="336">
        <f t="shared" si="91"/>
        <v>1.9113426934939885E-2</v>
      </c>
      <c r="Y63" s="336">
        <f t="shared" si="91"/>
        <v>1.9197367878740268E-2</v>
      </c>
      <c r="Z63" s="336">
        <f t="shared" si="91"/>
        <v>1.9260693198253225E-2</v>
      </c>
      <c r="AA63" s="336">
        <f t="shared" si="91"/>
        <v>1.9307764172150427E-2</v>
      </c>
      <c r="AB63" s="336">
        <f t="shared" si="91"/>
        <v>1.9361478398394527E-2</v>
      </c>
      <c r="AC63" s="336">
        <f t="shared" si="91"/>
        <v>1.9419208510627183E-2</v>
      </c>
      <c r="AD63" s="336">
        <f t="shared" si="91"/>
        <v>1.9477017045070877E-2</v>
      </c>
      <c r="AE63" s="336">
        <f t="shared" ref="AE63:AL63" si="92">AE16/AE$49</f>
        <v>1.9528660374612518E-2</v>
      </c>
      <c r="AF63" s="336">
        <f t="shared" si="92"/>
        <v>1.9571535605418654E-2</v>
      </c>
      <c r="AG63" s="336">
        <f t="shared" si="92"/>
        <v>1.9631074272174642E-2</v>
      </c>
      <c r="AH63" s="336">
        <f t="shared" si="92"/>
        <v>1.9686118105367408E-2</v>
      </c>
      <c r="AI63" s="336">
        <f t="shared" si="92"/>
        <v>1.9753816438350665E-2</v>
      </c>
      <c r="AJ63" s="336">
        <f t="shared" si="92"/>
        <v>1.9810064864426123E-2</v>
      </c>
      <c r="AK63" s="336">
        <f t="shared" si="92"/>
        <v>1.9876233487827265E-2</v>
      </c>
      <c r="AL63" s="336">
        <f t="shared" si="92"/>
        <v>1.9927090311550339E-2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1.6576205752252198E-2</v>
      </c>
      <c r="N64" s="336">
        <f t="shared" si="93"/>
        <v>2.0679213412455644E-2</v>
      </c>
      <c r="O64" s="336">
        <f t="shared" si="93"/>
        <v>2.1930182696346289E-2</v>
      </c>
      <c r="P64" s="336">
        <f t="shared" si="93"/>
        <v>2.1721332780272759E-2</v>
      </c>
      <c r="Q64" s="336">
        <f t="shared" si="93"/>
        <v>2.2770479355428329E-2</v>
      </c>
      <c r="R64" s="336">
        <f t="shared" si="93"/>
        <v>2.2444231666680657E-2</v>
      </c>
      <c r="S64" s="336">
        <f t="shared" si="93"/>
        <v>2.2746950368910557E-2</v>
      </c>
      <c r="T64" s="336">
        <f t="shared" si="93"/>
        <v>2.2696780825231043E-2</v>
      </c>
      <c r="U64" s="336">
        <f t="shared" si="93"/>
        <v>2.4549584394727875E-2</v>
      </c>
      <c r="V64" s="336">
        <f t="shared" si="93"/>
        <v>2.2821866042050637E-2</v>
      </c>
      <c r="W64" s="336">
        <f t="shared" si="93"/>
        <v>2.5444436820080869E-2</v>
      </c>
      <c r="X64" s="336">
        <f t="shared" si="93"/>
        <v>3.7604669644162203E-2</v>
      </c>
      <c r="Y64" s="336">
        <f t="shared" si="93"/>
        <v>3.826938825584613E-2</v>
      </c>
      <c r="Z64" s="336">
        <f t="shared" si="93"/>
        <v>3.8832755998566552E-2</v>
      </c>
      <c r="AA64" s="336">
        <f t="shared" si="93"/>
        <v>3.9385648875166143E-2</v>
      </c>
      <c r="AB64" s="336">
        <f t="shared" si="93"/>
        <v>3.9896621102206375E-2</v>
      </c>
      <c r="AC64" s="336">
        <f t="shared" si="93"/>
        <v>4.0405510582391738E-2</v>
      </c>
      <c r="AD64" s="336">
        <f t="shared" si="93"/>
        <v>4.0925996575713414E-2</v>
      </c>
      <c r="AE64" s="336">
        <f t="shared" ref="AE64:AL64" si="94">AE17/AE$49</f>
        <v>4.1466563182239617E-2</v>
      </c>
      <c r="AF64" s="336">
        <f t="shared" si="94"/>
        <v>4.1989670761562875E-2</v>
      </c>
      <c r="AG64" s="336">
        <f t="shared" si="94"/>
        <v>4.2519903712397181E-2</v>
      </c>
      <c r="AH64" s="336">
        <f t="shared" si="94"/>
        <v>4.3028475175195251E-2</v>
      </c>
      <c r="AI64" s="336">
        <f t="shared" si="94"/>
        <v>4.3539119851561559E-2</v>
      </c>
      <c r="AJ64" s="336">
        <f t="shared" si="94"/>
        <v>4.409686849575481E-2</v>
      </c>
      <c r="AK64" s="336">
        <f t="shared" si="94"/>
        <v>4.4661227355644983E-2</v>
      </c>
      <c r="AL64" s="336">
        <f t="shared" si="94"/>
        <v>4.5241718955832497E-2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1.731009885781036E-2</v>
      </c>
      <c r="N65" s="336">
        <f t="shared" si="95"/>
        <v>1.802384251709643E-2</v>
      </c>
      <c r="O65" s="336">
        <f t="shared" si="95"/>
        <v>1.6437926270702796E-2</v>
      </c>
      <c r="P65" s="336">
        <f t="shared" si="95"/>
        <v>1.3835840613281582E-2</v>
      </c>
      <c r="Q65" s="336">
        <f t="shared" si="95"/>
        <v>1.3238244685506681E-2</v>
      </c>
      <c r="R65" s="336">
        <f t="shared" si="95"/>
        <v>1.2705446256547017E-2</v>
      </c>
      <c r="S65" s="336">
        <f t="shared" si="95"/>
        <v>1.4099315304034778E-2</v>
      </c>
      <c r="T65" s="336">
        <f t="shared" si="95"/>
        <v>1.3498264741683853E-2</v>
      </c>
      <c r="U65" s="336">
        <f t="shared" si="95"/>
        <v>1.2870161787227108E-2</v>
      </c>
      <c r="V65" s="336">
        <f t="shared" si="95"/>
        <v>1.324916690596542E-2</v>
      </c>
      <c r="W65" s="336">
        <f t="shared" si="95"/>
        <v>1.3995936247843501E-2</v>
      </c>
      <c r="X65" s="336">
        <f t="shared" si="95"/>
        <v>1.111300615757042E-2</v>
      </c>
      <c r="Y65" s="336">
        <f t="shared" si="95"/>
        <v>1.1106570339824567E-2</v>
      </c>
      <c r="Z65" s="336">
        <f t="shared" si="95"/>
        <v>1.1133005189707229E-2</v>
      </c>
      <c r="AA65" s="336">
        <f t="shared" si="95"/>
        <v>1.1132821877305559E-2</v>
      </c>
      <c r="AB65" s="336">
        <f t="shared" si="95"/>
        <v>1.115883556139351E-2</v>
      </c>
      <c r="AC65" s="336">
        <f t="shared" si="95"/>
        <v>1.1188317607018184E-2</v>
      </c>
      <c r="AD65" s="336">
        <f t="shared" si="95"/>
        <v>1.1219139520400614E-2</v>
      </c>
      <c r="AE65" s="336">
        <f t="shared" ref="AE65:AL65" si="96">AE18/AE$49</f>
        <v>1.1246218520533547E-2</v>
      </c>
      <c r="AF65" s="336">
        <f t="shared" si="96"/>
        <v>1.1267821491023228E-2</v>
      </c>
      <c r="AG65" s="336">
        <f t="shared" si="96"/>
        <v>1.1281978108772286E-2</v>
      </c>
      <c r="AH65" s="336">
        <f t="shared" si="96"/>
        <v>1.1298043453190226E-2</v>
      </c>
      <c r="AI65" s="336">
        <f t="shared" si="96"/>
        <v>1.1331871916796774E-2</v>
      </c>
      <c r="AJ65" s="336">
        <f t="shared" si="96"/>
        <v>1.1359918622739039E-2</v>
      </c>
      <c r="AK65" s="336">
        <f t="shared" si="96"/>
        <v>1.1374034212718605E-2</v>
      </c>
      <c r="AL65" s="336">
        <f t="shared" si="96"/>
        <v>1.1384978193093542E-2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1.0155473263393885E-2</v>
      </c>
      <c r="N66" s="336">
        <f t="shared" si="97"/>
        <v>9.979588933700918E-3</v>
      </c>
      <c r="O66" s="336">
        <f t="shared" si="97"/>
        <v>1.206090802701848E-2</v>
      </c>
      <c r="P66" s="336">
        <f t="shared" si="97"/>
        <v>1.4166173957083437E-2</v>
      </c>
      <c r="Q66" s="336">
        <f t="shared" si="97"/>
        <v>1.2405244478556171E-2</v>
      </c>
      <c r="R66" s="336">
        <f t="shared" si="97"/>
        <v>1.4317347930915013E-2</v>
      </c>
      <c r="S66" s="336">
        <f t="shared" si="97"/>
        <v>1.2197220344905155E-2</v>
      </c>
      <c r="T66" s="336">
        <f t="shared" si="97"/>
        <v>1.2705318902992787E-2</v>
      </c>
      <c r="U66" s="336">
        <f t="shared" si="97"/>
        <v>1.2723291640332996E-2</v>
      </c>
      <c r="V66" s="336">
        <f t="shared" si="97"/>
        <v>1.4186525760012531E-2</v>
      </c>
      <c r="W66" s="336">
        <f t="shared" si="97"/>
        <v>1.3628939236286833E-2</v>
      </c>
      <c r="X66" s="336">
        <f t="shared" si="97"/>
        <v>1.172957077361178E-2</v>
      </c>
      <c r="Y66" s="336">
        <f t="shared" si="97"/>
        <v>1.1609795516774249E-2</v>
      </c>
      <c r="Z66" s="336">
        <f t="shared" si="97"/>
        <v>1.1613934618602183E-2</v>
      </c>
      <c r="AA66" s="336">
        <f t="shared" si="97"/>
        <v>1.1645547289950002E-2</v>
      </c>
      <c r="AB66" s="336">
        <f t="shared" si="97"/>
        <v>1.1685179336503504E-2</v>
      </c>
      <c r="AC66" s="336">
        <f t="shared" si="97"/>
        <v>1.172846481250225E-2</v>
      </c>
      <c r="AD66" s="336">
        <f t="shared" si="97"/>
        <v>1.1776597711584798E-2</v>
      </c>
      <c r="AE66" s="336">
        <f t="shared" ref="AE66:AL66" si="98">AE19/AE$49</f>
        <v>1.1830890483997587E-2</v>
      </c>
      <c r="AF66" s="336">
        <f t="shared" si="98"/>
        <v>1.1886456046403981E-2</v>
      </c>
      <c r="AG66" s="336">
        <f t="shared" si="98"/>
        <v>1.1954899625248948E-2</v>
      </c>
      <c r="AH66" s="336">
        <f t="shared" si="98"/>
        <v>1.2022815161566832E-2</v>
      </c>
      <c r="AI66" s="336">
        <f t="shared" si="98"/>
        <v>1.2072428026749694E-2</v>
      </c>
      <c r="AJ66" s="336">
        <f t="shared" si="98"/>
        <v>1.2119817253286718E-2</v>
      </c>
      <c r="AK66" s="336">
        <f t="shared" si="98"/>
        <v>1.2144991632799196E-2</v>
      </c>
      <c r="AL66" s="336">
        <f t="shared" si="98"/>
        <v>1.2321536045078973E-2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4.8475962900707707E-2</v>
      </c>
      <c r="N67" s="336">
        <f t="shared" si="99"/>
        <v>4.3095062818232541E-2</v>
      </c>
      <c r="O67" s="336">
        <f t="shared" si="99"/>
        <v>4.3490166944171148E-2</v>
      </c>
      <c r="P67" s="336">
        <f t="shared" si="99"/>
        <v>4.210330720308636E-2</v>
      </c>
      <c r="Q67" s="336">
        <f t="shared" si="99"/>
        <v>4.310728336168098E-2</v>
      </c>
      <c r="R67" s="336">
        <f t="shared" si="99"/>
        <v>4.2277927291915741E-2</v>
      </c>
      <c r="S67" s="336">
        <f t="shared" si="99"/>
        <v>4.2725706284854968E-2</v>
      </c>
      <c r="T67" s="336">
        <f t="shared" si="99"/>
        <v>4.170633417092684E-2</v>
      </c>
      <c r="U67" s="336">
        <f t="shared" si="99"/>
        <v>4.2495162126885026E-2</v>
      </c>
      <c r="V67" s="336">
        <f t="shared" si="99"/>
        <v>4.3399859515116344E-2</v>
      </c>
      <c r="W67" s="336">
        <f t="shared" si="99"/>
        <v>4.5405955161190947E-2</v>
      </c>
      <c r="X67" s="336">
        <f t="shared" si="99"/>
        <v>4.4123707720339779E-2</v>
      </c>
      <c r="Y67" s="336">
        <f t="shared" si="99"/>
        <v>4.4078072945108883E-2</v>
      </c>
      <c r="Z67" s="336">
        <f t="shared" si="99"/>
        <v>4.4117297914767525E-2</v>
      </c>
      <c r="AA67" s="336">
        <f t="shared" si="99"/>
        <v>4.4149560801781763E-2</v>
      </c>
      <c r="AB67" s="336">
        <f t="shared" si="99"/>
        <v>4.4175785548444639E-2</v>
      </c>
      <c r="AC67" s="336">
        <f t="shared" si="99"/>
        <v>4.4213307631434169E-2</v>
      </c>
      <c r="AD67" s="336">
        <f t="shared" si="99"/>
        <v>4.4274519165748781E-2</v>
      </c>
      <c r="AE67" s="336">
        <f t="shared" ref="AE67:AL67" si="100">AE20/AE$49</f>
        <v>4.4362542156233954E-2</v>
      </c>
      <c r="AF67" s="336">
        <f t="shared" si="100"/>
        <v>4.4429779659578457E-2</v>
      </c>
      <c r="AG67" s="336">
        <f t="shared" si="100"/>
        <v>4.4523567755167866E-2</v>
      </c>
      <c r="AH67" s="336">
        <f t="shared" si="100"/>
        <v>4.4642221785137118E-2</v>
      </c>
      <c r="AI67" s="336">
        <f t="shared" si="100"/>
        <v>4.4751117717684738E-2</v>
      </c>
      <c r="AJ67" s="336">
        <f t="shared" si="100"/>
        <v>4.4862151749667088E-2</v>
      </c>
      <c r="AK67" s="336">
        <f t="shared" si="100"/>
        <v>4.499389837626129E-2</v>
      </c>
      <c r="AL67" s="336">
        <f t="shared" si="100"/>
        <v>4.5091690758378995E-2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0.12774332454292336</v>
      </c>
      <c r="N69" s="337">
        <f t="shared" si="101"/>
        <v>0.12459685190778801</v>
      </c>
      <c r="O69" s="337">
        <f t="shared" si="101"/>
        <v>0.12413380043008972</v>
      </c>
      <c r="P69" s="337">
        <f t="shared" si="101"/>
        <v>0.11727874103202979</v>
      </c>
      <c r="Q69" s="337">
        <f t="shared" si="101"/>
        <v>0.11951726374855567</v>
      </c>
      <c r="R69" s="337">
        <f t="shared" si="101"/>
        <v>0.1197851435629697</v>
      </c>
      <c r="S69" s="337">
        <f t="shared" si="101"/>
        <v>0.11769205454021418</v>
      </c>
      <c r="T69" s="337">
        <f t="shared" si="101"/>
        <v>0.11357617838433891</v>
      </c>
      <c r="U69" s="337">
        <f t="shared" si="101"/>
        <v>0.11299177300955744</v>
      </c>
      <c r="V69" s="337">
        <f t="shared" si="101"/>
        <v>0.10833279788684851</v>
      </c>
      <c r="W69" s="337">
        <f t="shared" si="101"/>
        <v>0.11296866696444299</v>
      </c>
      <c r="X69" s="337">
        <f t="shared" si="101"/>
        <v>0.11599981102213373</v>
      </c>
      <c r="Y69" s="337">
        <f t="shared" si="101"/>
        <v>0.11541096365733627</v>
      </c>
      <c r="Z69" s="337">
        <f t="shared" si="101"/>
        <v>0.11466815162814489</v>
      </c>
      <c r="AA69" s="337">
        <f t="shared" si="101"/>
        <v>0.11390797259771063</v>
      </c>
      <c r="AB69" s="337">
        <f t="shared" si="101"/>
        <v>0.11317889024610038</v>
      </c>
      <c r="AC69" s="337">
        <f t="shared" si="101"/>
        <v>0.11233886401229597</v>
      </c>
      <c r="AD69" s="337">
        <f t="shared" si="101"/>
        <v>0.11145697142096497</v>
      </c>
      <c r="AE69" s="337">
        <f t="shared" ref="AE69:AL69" si="102">AE22/AE$49</f>
        <v>0.11049363587999415</v>
      </c>
      <c r="AF69" s="337">
        <f t="shared" si="102"/>
        <v>0.10961641802943596</v>
      </c>
      <c r="AG69" s="337">
        <f t="shared" si="102"/>
        <v>0.10866564949358593</v>
      </c>
      <c r="AH69" s="337">
        <f t="shared" si="102"/>
        <v>0.10745687140883477</v>
      </c>
      <c r="AI69" s="337">
        <f t="shared" si="102"/>
        <v>0.10620788030570343</v>
      </c>
      <c r="AJ69" s="337">
        <f t="shared" si="102"/>
        <v>0.10515431066433266</v>
      </c>
      <c r="AK69" s="337">
        <f t="shared" si="102"/>
        <v>0.10413171180366443</v>
      </c>
      <c r="AL69" s="337">
        <f t="shared" si="102"/>
        <v>0.1037076517860219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0.10267130248778844</v>
      </c>
      <c r="N70" s="336">
        <f t="shared" si="103"/>
        <v>0.1012419638668466</v>
      </c>
      <c r="O70" s="336">
        <f t="shared" si="103"/>
        <v>0.10088486318958731</v>
      </c>
      <c r="P70" s="336">
        <f t="shared" si="103"/>
        <v>9.4392437952296571E-2</v>
      </c>
      <c r="Q70" s="336">
        <f t="shared" si="103"/>
        <v>9.6355624549350774E-2</v>
      </c>
      <c r="R70" s="336">
        <f t="shared" si="103"/>
        <v>9.8006971708282403E-2</v>
      </c>
      <c r="S70" s="336">
        <f t="shared" si="103"/>
        <v>9.6784288688355674E-2</v>
      </c>
      <c r="T70" s="336">
        <f t="shared" si="103"/>
        <v>9.3252599831830527E-2</v>
      </c>
      <c r="U70" s="336">
        <f t="shared" si="103"/>
        <v>9.1986639562059103E-2</v>
      </c>
      <c r="V70" s="336">
        <f t="shared" si="103"/>
        <v>8.9611112067405865E-2</v>
      </c>
      <c r="W70" s="336">
        <f t="shared" si="103"/>
        <v>9.3937742476611685E-2</v>
      </c>
      <c r="X70" s="336">
        <f t="shared" si="103"/>
        <v>9.6819972635246429E-2</v>
      </c>
      <c r="Y70" s="336">
        <f t="shared" si="103"/>
        <v>9.649760596958247E-2</v>
      </c>
      <c r="Z70" s="336">
        <f t="shared" si="103"/>
        <v>9.6083282235243997E-2</v>
      </c>
      <c r="AA70" s="336">
        <f t="shared" si="103"/>
        <v>9.5618975412925855E-2</v>
      </c>
      <c r="AB70" s="336">
        <f t="shared" si="103"/>
        <v>9.5227160098392327E-2</v>
      </c>
      <c r="AC70" s="336">
        <f t="shared" si="103"/>
        <v>9.4771938735395966E-2</v>
      </c>
      <c r="AD70" s="336">
        <f t="shared" si="103"/>
        <v>9.429499992153545E-2</v>
      </c>
      <c r="AE70" s="336">
        <f t="shared" ref="AE70:AL70" si="104">AE23/AE$49</f>
        <v>9.3733342743927681E-2</v>
      </c>
      <c r="AF70" s="336">
        <f t="shared" si="104"/>
        <v>9.3220333186327511E-2</v>
      </c>
      <c r="AG70" s="336">
        <f t="shared" si="104"/>
        <v>9.2690257519273817E-2</v>
      </c>
      <c r="AH70" s="336">
        <f t="shared" si="104"/>
        <v>9.2169711179588457E-2</v>
      </c>
      <c r="AI70" s="336">
        <f t="shared" si="104"/>
        <v>9.1621943714464277E-2</v>
      </c>
      <c r="AJ70" s="336">
        <f t="shared" si="104"/>
        <v>9.0987893587216789E-2</v>
      </c>
      <c r="AK70" s="336">
        <f t="shared" si="104"/>
        <v>9.0327106207479579E-2</v>
      </c>
      <c r="AL70" s="336">
        <f t="shared" si="104"/>
        <v>8.9844403281318347E-2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2.5072022055134934E-2</v>
      </c>
      <c r="N71" s="336">
        <f t="shared" si="105"/>
        <v>2.3354888040941393E-2</v>
      </c>
      <c r="O71" s="336">
        <f t="shared" si="105"/>
        <v>2.324893724050241E-2</v>
      </c>
      <c r="P71" s="336">
        <f t="shared" si="105"/>
        <v>2.2886303079733217E-2</v>
      </c>
      <c r="Q71" s="336">
        <f t="shared" si="105"/>
        <v>2.316163919920489E-2</v>
      </c>
      <c r="R71" s="336">
        <f t="shared" si="105"/>
        <v>2.1778171854687289E-2</v>
      </c>
      <c r="S71" s="336">
        <f t="shared" si="105"/>
        <v>2.0907765851858502E-2</v>
      </c>
      <c r="T71" s="336">
        <f t="shared" si="105"/>
        <v>2.0323578552508385E-2</v>
      </c>
      <c r="U71" s="336">
        <f t="shared" si="105"/>
        <v>2.1005133447498353E-2</v>
      </c>
      <c r="V71" s="336">
        <f t="shared" si="105"/>
        <v>1.872168581944263E-2</v>
      </c>
      <c r="W71" s="336">
        <f t="shared" si="105"/>
        <v>1.9030924487831308E-2</v>
      </c>
      <c r="X71" s="336">
        <f t="shared" si="105"/>
        <v>1.9179838386887322E-2</v>
      </c>
      <c r="Y71" s="336">
        <f t="shared" si="105"/>
        <v>1.8913357687753794E-2</v>
      </c>
      <c r="Z71" s="336">
        <f t="shared" si="105"/>
        <v>1.8584869392900907E-2</v>
      </c>
      <c r="AA71" s="336">
        <f t="shared" si="105"/>
        <v>1.8288997184784758E-2</v>
      </c>
      <c r="AB71" s="336">
        <f t="shared" si="105"/>
        <v>1.7951730147708057E-2</v>
      </c>
      <c r="AC71" s="336">
        <f t="shared" si="105"/>
        <v>1.75669252769E-2</v>
      </c>
      <c r="AD71" s="336">
        <f t="shared" si="105"/>
        <v>1.7161971499429531E-2</v>
      </c>
      <c r="AE71" s="336">
        <f t="shared" ref="AE71:AL71" si="106">AE24/AE$49</f>
        <v>1.6760293136066473E-2</v>
      </c>
      <c r="AF71" s="336">
        <f t="shared" si="106"/>
        <v>1.6396084843108449E-2</v>
      </c>
      <c r="AG71" s="336">
        <f t="shared" si="106"/>
        <v>1.5975391974312112E-2</v>
      </c>
      <c r="AH71" s="336">
        <f t="shared" si="106"/>
        <v>1.5287160229246317E-2</v>
      </c>
      <c r="AI71" s="336">
        <f t="shared" si="106"/>
        <v>1.4585936591239147E-2</v>
      </c>
      <c r="AJ71" s="336">
        <f t="shared" si="106"/>
        <v>1.4166417077115856E-2</v>
      </c>
      <c r="AK71" s="336">
        <f t="shared" si="106"/>
        <v>1.3804605596184849E-2</v>
      </c>
      <c r="AL71" s="336">
        <f t="shared" si="106"/>
        <v>1.3863248504703553E-2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0.11010821467260314</v>
      </c>
      <c r="N73" s="337">
        <f t="shared" si="107"/>
        <v>0.11654665880404932</v>
      </c>
      <c r="O73" s="337">
        <f t="shared" si="107"/>
        <v>9.9640939691970257E-2</v>
      </c>
      <c r="P73" s="337">
        <f t="shared" si="107"/>
        <v>0.10782668196203331</v>
      </c>
      <c r="Q73" s="337">
        <f t="shared" si="107"/>
        <v>0.10709180552592402</v>
      </c>
      <c r="R73" s="337">
        <f t="shared" si="107"/>
        <v>0.10146566665576112</v>
      </c>
      <c r="S73" s="337">
        <f t="shared" si="107"/>
        <v>9.5842543991452936E-2</v>
      </c>
      <c r="T73" s="337">
        <f t="shared" si="107"/>
        <v>9.8710339301009184E-2</v>
      </c>
      <c r="U73" s="337">
        <f t="shared" si="107"/>
        <v>9.7168219593255417E-2</v>
      </c>
      <c r="V73" s="337">
        <f t="shared" si="107"/>
        <v>9.7930349111616036E-2</v>
      </c>
      <c r="W73" s="337">
        <f t="shared" si="107"/>
        <v>8.5456334742604972E-2</v>
      </c>
      <c r="X73" s="337">
        <f t="shared" si="107"/>
        <v>8.5225973478101652E-2</v>
      </c>
      <c r="Y73" s="337">
        <f t="shared" si="107"/>
        <v>8.4363392782994359E-2</v>
      </c>
      <c r="Z73" s="337">
        <f t="shared" si="107"/>
        <v>8.3353025369523229E-2</v>
      </c>
      <c r="AA73" s="337">
        <f t="shared" si="107"/>
        <v>8.2440944365840402E-2</v>
      </c>
      <c r="AB73" s="337">
        <f t="shared" si="107"/>
        <v>8.1694285923466906E-2</v>
      </c>
      <c r="AC73" s="337">
        <f t="shared" si="107"/>
        <v>8.0936467890641753E-2</v>
      </c>
      <c r="AD73" s="337">
        <f t="shared" si="107"/>
        <v>8.0127997791796454E-2</v>
      </c>
      <c r="AE73" s="337">
        <f t="shared" ref="AE73:AL73" si="108">AE26/AE$49</f>
        <v>7.9364977202731765E-2</v>
      </c>
      <c r="AF73" s="337">
        <f t="shared" si="108"/>
        <v>7.8598758931011814E-2</v>
      </c>
      <c r="AG73" s="337">
        <f t="shared" si="108"/>
        <v>7.7836140589557998E-2</v>
      </c>
      <c r="AH73" s="337">
        <f t="shared" si="108"/>
        <v>7.7095191397710039E-2</v>
      </c>
      <c r="AI73" s="337">
        <f t="shared" si="108"/>
        <v>7.6345492774426843E-2</v>
      </c>
      <c r="AJ73" s="337">
        <f t="shared" si="108"/>
        <v>7.555143887379874E-2</v>
      </c>
      <c r="AK73" s="337">
        <f t="shared" si="108"/>
        <v>7.4781852486766637E-2</v>
      </c>
      <c r="AL73" s="337">
        <f t="shared" si="108"/>
        <v>7.3903620557815797E-2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1.2921823738467633E-2</v>
      </c>
      <c r="N74" s="336">
        <f t="shared" si="109"/>
        <v>1.9624984361593545E-2</v>
      </c>
      <c r="O74" s="336">
        <f t="shared" si="109"/>
        <v>1.0765396788278399E-2</v>
      </c>
      <c r="P74" s="336">
        <f t="shared" si="109"/>
        <v>1.3736162313597923E-2</v>
      </c>
      <c r="Q74" s="336">
        <f t="shared" si="109"/>
        <v>1.5292425430061006E-2</v>
      </c>
      <c r="R74" s="336">
        <f t="shared" si="109"/>
        <v>1.2489099583969442E-2</v>
      </c>
      <c r="S74" s="336">
        <f t="shared" si="109"/>
        <v>9.5725735867090572E-3</v>
      </c>
      <c r="T74" s="336">
        <f t="shared" si="109"/>
        <v>1.1236244624711405E-2</v>
      </c>
      <c r="U74" s="336">
        <f t="shared" si="109"/>
        <v>1.2935945273844627E-2</v>
      </c>
      <c r="V74" s="336">
        <f t="shared" si="109"/>
        <v>9.9932749464702146E-3</v>
      </c>
      <c r="W74" s="336">
        <f t="shared" si="109"/>
        <v>1.0219601920385589E-2</v>
      </c>
      <c r="X74" s="336">
        <f t="shared" si="109"/>
        <v>9.6698425821424624E-3</v>
      </c>
      <c r="Y74" s="336">
        <f t="shared" si="109"/>
        <v>9.7229534048500644E-3</v>
      </c>
      <c r="Z74" s="336">
        <f t="shared" si="109"/>
        <v>9.7991529255157354E-3</v>
      </c>
      <c r="AA74" s="336">
        <f t="shared" si="109"/>
        <v>9.8575421802699261E-3</v>
      </c>
      <c r="AB74" s="336">
        <f t="shared" si="109"/>
        <v>9.8992788950240593E-3</v>
      </c>
      <c r="AC74" s="336">
        <f t="shared" si="109"/>
        <v>9.9443713065129075E-3</v>
      </c>
      <c r="AD74" s="336">
        <f t="shared" si="109"/>
        <v>9.9839555670412569E-3</v>
      </c>
      <c r="AE74" s="336">
        <f t="shared" ref="AE74:AL74" si="110">AE27/AE$49</f>
        <v>1.0028882564523989E-2</v>
      </c>
      <c r="AF74" s="336">
        <f t="shared" si="110"/>
        <v>1.0071836950037667E-2</v>
      </c>
      <c r="AG74" s="336">
        <f t="shared" si="110"/>
        <v>1.0116070491560141E-2</v>
      </c>
      <c r="AH74" s="336">
        <f t="shared" si="110"/>
        <v>1.0157118853506533E-2</v>
      </c>
      <c r="AI74" s="336">
        <f t="shared" si="110"/>
        <v>1.0191063972099654E-2</v>
      </c>
      <c r="AJ74" s="336">
        <f t="shared" si="110"/>
        <v>1.0222210568925716E-2</v>
      </c>
      <c r="AK74" s="336">
        <f t="shared" si="110"/>
        <v>1.0253296655798673E-2</v>
      </c>
      <c r="AL74" s="336">
        <f t="shared" si="110"/>
        <v>1.0281814910401359E-2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4.018748068714189E-2</v>
      </c>
      <c r="N75" s="336">
        <f t="shared" si="111"/>
        <v>4.045933461265333E-2</v>
      </c>
      <c r="O75" s="336">
        <f t="shared" si="111"/>
        <v>3.5764664253878239E-2</v>
      </c>
      <c r="P75" s="336">
        <f t="shared" si="111"/>
        <v>3.8006050923955127E-2</v>
      </c>
      <c r="Q75" s="336">
        <f t="shared" si="111"/>
        <v>3.8138162998783913E-2</v>
      </c>
      <c r="R75" s="336">
        <f t="shared" si="111"/>
        <v>3.7465749417632241E-2</v>
      </c>
      <c r="S75" s="336">
        <f t="shared" si="111"/>
        <v>3.7221153687947726E-2</v>
      </c>
      <c r="T75" s="336">
        <f t="shared" si="111"/>
        <v>3.548480018847755E-2</v>
      </c>
      <c r="U75" s="336">
        <f t="shared" si="111"/>
        <v>3.5309722984187705E-2</v>
      </c>
      <c r="V75" s="336">
        <f t="shared" si="111"/>
        <v>3.5770072860236195E-2</v>
      </c>
      <c r="W75" s="336">
        <f t="shared" si="111"/>
        <v>3.0261549127966185E-2</v>
      </c>
      <c r="X75" s="336">
        <f t="shared" si="111"/>
        <v>3.0155163068134139E-2</v>
      </c>
      <c r="Y75" s="336">
        <f t="shared" si="111"/>
        <v>2.9769576140038376E-2</v>
      </c>
      <c r="Z75" s="336">
        <f t="shared" si="111"/>
        <v>2.934705632946839E-2</v>
      </c>
      <c r="AA75" s="336">
        <f t="shared" si="111"/>
        <v>2.8931483433014698E-2</v>
      </c>
      <c r="AB75" s="336">
        <f t="shared" si="111"/>
        <v>2.8545629532011257E-2</v>
      </c>
      <c r="AC75" s="336">
        <f t="shared" si="111"/>
        <v>2.8167740477982102E-2</v>
      </c>
      <c r="AD75" s="336">
        <f t="shared" si="111"/>
        <v>2.7773855207094432E-2</v>
      </c>
      <c r="AE75" s="336">
        <f t="shared" ref="AE75:AL75" si="112">AE28/AE$49</f>
        <v>2.7375089111134933E-2</v>
      </c>
      <c r="AF75" s="336">
        <f t="shared" si="112"/>
        <v>2.6977474988412131E-2</v>
      </c>
      <c r="AG75" s="336">
        <f t="shared" si="112"/>
        <v>2.6592704929385723E-2</v>
      </c>
      <c r="AH75" s="336">
        <f t="shared" si="112"/>
        <v>2.6222226326874685E-2</v>
      </c>
      <c r="AI75" s="336">
        <f t="shared" si="112"/>
        <v>2.5847807600867256E-2</v>
      </c>
      <c r="AJ75" s="336">
        <f t="shared" si="112"/>
        <v>2.546449250337806E-2</v>
      </c>
      <c r="AK75" s="336">
        <f t="shared" si="112"/>
        <v>2.5092036973218827E-2</v>
      </c>
      <c r="AL75" s="336">
        <f t="shared" si="112"/>
        <v>2.472466790035803E-2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3.9673607227632926E-2</v>
      </c>
      <c r="N76" s="336">
        <f t="shared" si="113"/>
        <v>3.7720385847353259E-2</v>
      </c>
      <c r="O76" s="336">
        <f t="shared" si="113"/>
        <v>3.3645726790341245E-2</v>
      </c>
      <c r="P76" s="336">
        <f t="shared" si="113"/>
        <v>3.5884218110313899E-2</v>
      </c>
      <c r="Q76" s="336">
        <f t="shared" si="113"/>
        <v>3.4344986147128824E-2</v>
      </c>
      <c r="R76" s="336">
        <f t="shared" si="113"/>
        <v>3.0532679766143302E-2</v>
      </c>
      <c r="S76" s="336">
        <f t="shared" si="113"/>
        <v>2.9681195491897006E-2</v>
      </c>
      <c r="T76" s="336">
        <f t="shared" si="113"/>
        <v>3.1393725279089152E-2</v>
      </c>
      <c r="U76" s="336">
        <f t="shared" si="113"/>
        <v>3.0422184569941807E-2</v>
      </c>
      <c r="V76" s="336">
        <f t="shared" si="113"/>
        <v>3.260031751248086E-2</v>
      </c>
      <c r="W76" s="336">
        <f t="shared" si="113"/>
        <v>2.6485384529897162E-2</v>
      </c>
      <c r="X76" s="336">
        <f t="shared" si="113"/>
        <v>2.6337581433556124E-2</v>
      </c>
      <c r="Y76" s="336">
        <f t="shared" si="113"/>
        <v>2.5902353470743614E-2</v>
      </c>
      <c r="Z76" s="336">
        <f t="shared" si="113"/>
        <v>2.5263112447867365E-2</v>
      </c>
      <c r="AA76" s="336">
        <f t="shared" si="113"/>
        <v>2.4711523005883248E-2</v>
      </c>
      <c r="AB76" s="336">
        <f t="shared" si="113"/>
        <v>2.4310266008774156E-2</v>
      </c>
      <c r="AC76" s="336">
        <f t="shared" si="113"/>
        <v>2.3908635246540366E-2</v>
      </c>
      <c r="AD76" s="336">
        <f t="shared" si="113"/>
        <v>2.3497369306654633E-2</v>
      </c>
      <c r="AE76" s="336">
        <f t="shared" ref="AE76:AL76" si="114">AE29/AE$49</f>
        <v>2.3110440992107305E-2</v>
      </c>
      <c r="AF76" s="336">
        <f t="shared" si="114"/>
        <v>2.2714407450246939E-2</v>
      </c>
      <c r="AG76" s="336">
        <f t="shared" si="114"/>
        <v>2.2313939607986302E-2</v>
      </c>
      <c r="AH76" s="336">
        <f t="shared" si="114"/>
        <v>2.1915605579230165E-2</v>
      </c>
      <c r="AI76" s="336">
        <f t="shared" si="114"/>
        <v>2.1527211558054225E-2</v>
      </c>
      <c r="AJ76" s="336">
        <f t="shared" si="114"/>
        <v>2.1136677420639818E-2</v>
      </c>
      <c r="AK76" s="336">
        <f t="shared" si="114"/>
        <v>2.075013717652455E-2</v>
      </c>
      <c r="AL76" s="336">
        <f t="shared" si="114"/>
        <v>2.0368329884329867E-2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1.732530301936069E-2</v>
      </c>
      <c r="N77" s="336">
        <f t="shared" si="115"/>
        <v>1.8741953982449183E-2</v>
      </c>
      <c r="O77" s="336">
        <f t="shared" si="115"/>
        <v>1.9465151859472382E-2</v>
      </c>
      <c r="P77" s="336">
        <f t="shared" si="115"/>
        <v>2.0200250614166373E-2</v>
      </c>
      <c r="Q77" s="336">
        <f t="shared" si="115"/>
        <v>1.9316230949950278E-2</v>
      </c>
      <c r="R77" s="336">
        <f t="shared" si="115"/>
        <v>2.0978137888016144E-2</v>
      </c>
      <c r="S77" s="336">
        <f t="shared" si="115"/>
        <v>1.9367621224899143E-2</v>
      </c>
      <c r="T77" s="336">
        <f t="shared" si="115"/>
        <v>2.0595569208731082E-2</v>
      </c>
      <c r="U77" s="336">
        <f t="shared" si="115"/>
        <v>1.8500366765281277E-2</v>
      </c>
      <c r="V77" s="336">
        <f t="shared" si="115"/>
        <v>1.9566683792428766E-2</v>
      </c>
      <c r="W77" s="336">
        <f t="shared" si="115"/>
        <v>1.8489799164356047E-2</v>
      </c>
      <c r="X77" s="336">
        <f t="shared" si="115"/>
        <v>1.9063386394268928E-2</v>
      </c>
      <c r="Y77" s="336">
        <f t="shared" si="115"/>
        <v>1.8968509767362307E-2</v>
      </c>
      <c r="Z77" s="336">
        <f t="shared" si="115"/>
        <v>1.8943703666671734E-2</v>
      </c>
      <c r="AA77" s="336">
        <f t="shared" si="115"/>
        <v>1.8940395746672525E-2</v>
      </c>
      <c r="AB77" s="336">
        <f t="shared" si="115"/>
        <v>1.893911148765744E-2</v>
      </c>
      <c r="AC77" s="336">
        <f t="shared" si="115"/>
        <v>1.8915720859606359E-2</v>
      </c>
      <c r="AD77" s="336">
        <f t="shared" si="115"/>
        <v>1.8872817711006126E-2</v>
      </c>
      <c r="AE77" s="336">
        <f t="shared" ref="AE77:AL77" si="116">AE30/AE$49</f>
        <v>1.885056453496553E-2</v>
      </c>
      <c r="AF77" s="336">
        <f t="shared" si="116"/>
        <v>1.8835039542315087E-2</v>
      </c>
      <c r="AG77" s="336">
        <f t="shared" si="116"/>
        <v>1.8813425560625825E-2</v>
      </c>
      <c r="AH77" s="336">
        <f t="shared" si="116"/>
        <v>1.8800240638098653E-2</v>
      </c>
      <c r="AI77" s="336">
        <f t="shared" si="116"/>
        <v>1.8779409643405718E-2</v>
      </c>
      <c r="AJ77" s="336">
        <f t="shared" si="116"/>
        <v>1.8728058380855145E-2</v>
      </c>
      <c r="AK77" s="336">
        <f t="shared" si="116"/>
        <v>1.8686381681224599E-2</v>
      </c>
      <c r="AL77" s="336">
        <f t="shared" si="116"/>
        <v>1.8528807862726548E-2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9.8469381924729205E-2</v>
      </c>
      <c r="N79" s="337">
        <f t="shared" si="117"/>
        <v>9.2928773308017257E-2</v>
      </c>
      <c r="O79" s="337">
        <f t="shared" si="117"/>
        <v>9.6934374891044742E-2</v>
      </c>
      <c r="P79" s="337">
        <f t="shared" si="117"/>
        <v>9.8050634300828346E-2</v>
      </c>
      <c r="Q79" s="337">
        <f t="shared" si="117"/>
        <v>0.10113689500718541</v>
      </c>
      <c r="R79" s="337">
        <f t="shared" si="117"/>
        <v>0.10066289473016676</v>
      </c>
      <c r="S79" s="337">
        <f t="shared" si="117"/>
        <v>0.1001535416393845</v>
      </c>
      <c r="T79" s="337">
        <f t="shared" si="117"/>
        <v>0.10058845356733596</v>
      </c>
      <c r="U79" s="337">
        <f t="shared" si="117"/>
        <v>0.10067194019299801</v>
      </c>
      <c r="V79" s="337">
        <f t="shared" si="117"/>
        <v>9.7763954007817525E-2</v>
      </c>
      <c r="W79" s="337">
        <f t="shared" si="117"/>
        <v>9.9484088411442961E-2</v>
      </c>
      <c r="X79" s="337">
        <f t="shared" si="117"/>
        <v>9.7053326432362239E-2</v>
      </c>
      <c r="Y79" s="337">
        <f t="shared" si="117"/>
        <v>9.7110311447143688E-2</v>
      </c>
      <c r="Z79" s="337">
        <f t="shared" si="117"/>
        <v>9.710727042230792E-2</v>
      </c>
      <c r="AA79" s="337">
        <f t="shared" si="117"/>
        <v>9.70347524618978E-2</v>
      </c>
      <c r="AB79" s="337">
        <f t="shared" si="117"/>
        <v>9.6884852593466006E-2</v>
      </c>
      <c r="AC79" s="337">
        <f t="shared" si="117"/>
        <v>9.6712341791958131E-2</v>
      </c>
      <c r="AD79" s="337">
        <f t="shared" si="117"/>
        <v>9.6512397685708184E-2</v>
      </c>
      <c r="AE79" s="337">
        <f t="shared" ref="AE79:AL79" si="118">AE32/AE$49</f>
        <v>9.63649104006363E-2</v>
      </c>
      <c r="AF79" s="337">
        <f t="shared" si="118"/>
        <v>9.6178904734039977E-2</v>
      </c>
      <c r="AG79" s="337">
        <f t="shared" si="118"/>
        <v>9.6044551018253224E-2</v>
      </c>
      <c r="AH79" s="337">
        <f t="shared" si="118"/>
        <v>9.5955129124632069E-2</v>
      </c>
      <c r="AI79" s="337">
        <f t="shared" si="118"/>
        <v>9.5909961380672454E-2</v>
      </c>
      <c r="AJ79" s="337">
        <f t="shared" si="118"/>
        <v>9.5869610699310728E-2</v>
      </c>
      <c r="AK79" s="337">
        <f t="shared" si="118"/>
        <v>9.5841840557656932E-2</v>
      </c>
      <c r="AL79" s="337">
        <f t="shared" si="118"/>
        <v>9.5776305997687175E-2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7.4988681450988984E-2</v>
      </c>
      <c r="N80" s="336">
        <f t="shared" si="119"/>
        <v>6.7921194566076121E-2</v>
      </c>
      <c r="O80" s="336">
        <f t="shared" si="119"/>
        <v>7.2967410250350681E-2</v>
      </c>
      <c r="P80" s="336">
        <f t="shared" si="119"/>
        <v>7.3614960799310861E-2</v>
      </c>
      <c r="Q80" s="336">
        <f t="shared" si="119"/>
        <v>7.6121611628844926E-2</v>
      </c>
      <c r="R80" s="336">
        <f t="shared" si="119"/>
        <v>7.5231094503823426E-2</v>
      </c>
      <c r="S80" s="336">
        <f t="shared" si="119"/>
        <v>7.6916744199965997E-2</v>
      </c>
      <c r="T80" s="336">
        <f t="shared" si="119"/>
        <v>7.6632961368193545E-2</v>
      </c>
      <c r="U80" s="336">
        <f t="shared" si="119"/>
        <v>7.5037781276819995E-2</v>
      </c>
      <c r="V80" s="336">
        <f t="shared" si="119"/>
        <v>7.1717469024568589E-2</v>
      </c>
      <c r="W80" s="336">
        <f t="shared" si="119"/>
        <v>7.4865037070148785E-2</v>
      </c>
      <c r="X80" s="336">
        <f t="shared" si="119"/>
        <v>7.4989752179417918E-2</v>
      </c>
      <c r="Y80" s="336">
        <f t="shared" si="119"/>
        <v>7.5166377201643819E-2</v>
      </c>
      <c r="Z80" s="336">
        <f t="shared" si="119"/>
        <v>7.5187937155114501E-2</v>
      </c>
      <c r="AA80" s="336">
        <f t="shared" si="119"/>
        <v>7.513402011385506E-2</v>
      </c>
      <c r="AB80" s="336">
        <f t="shared" si="119"/>
        <v>7.4999680725583953E-2</v>
      </c>
      <c r="AC80" s="336">
        <f t="shared" si="119"/>
        <v>7.4845828779448703E-2</v>
      </c>
      <c r="AD80" s="336">
        <f t="shared" si="119"/>
        <v>7.4674954871692081E-2</v>
      </c>
      <c r="AE80" s="336">
        <f t="shared" ref="AE80:AL80" si="120">AE33/AE$49</f>
        <v>7.4564838619403148E-2</v>
      </c>
      <c r="AF80" s="336">
        <f t="shared" si="120"/>
        <v>7.4428215785598828E-2</v>
      </c>
      <c r="AG80" s="336">
        <f t="shared" si="120"/>
        <v>7.4340677462231872E-2</v>
      </c>
      <c r="AH80" s="336">
        <f t="shared" si="120"/>
        <v>7.429690869939129E-2</v>
      </c>
      <c r="AI80" s="336">
        <f t="shared" si="120"/>
        <v>7.4301782699180682E-2</v>
      </c>
      <c r="AJ80" s="336">
        <f t="shared" si="120"/>
        <v>7.4297523997080256E-2</v>
      </c>
      <c r="AK80" s="336">
        <f t="shared" si="120"/>
        <v>7.4327474138512969E-2</v>
      </c>
      <c r="AL80" s="336">
        <f t="shared" si="120"/>
        <v>7.4372784014408541E-2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2.1347952617089341E-2</v>
      </c>
      <c r="N81" s="336">
        <f t="shared" si="121"/>
        <v>2.3507723468691764E-2</v>
      </c>
      <c r="O81" s="336">
        <f t="shared" si="121"/>
        <v>2.2541085433320177E-2</v>
      </c>
      <c r="P81" s="336">
        <f t="shared" si="121"/>
        <v>2.3178572377159028E-2</v>
      </c>
      <c r="Q81" s="336">
        <f t="shared" si="121"/>
        <v>2.3667602674041253E-2</v>
      </c>
      <c r="R81" s="336">
        <f t="shared" si="121"/>
        <v>2.4247960490867956E-2</v>
      </c>
      <c r="S81" s="336">
        <f t="shared" si="121"/>
        <v>2.2170854058125279E-2</v>
      </c>
      <c r="T81" s="336">
        <f t="shared" si="121"/>
        <v>2.2784787450464951E-2</v>
      </c>
      <c r="U81" s="336">
        <f t="shared" si="121"/>
        <v>2.4504680565737499E-2</v>
      </c>
      <c r="V81" s="336">
        <f t="shared" si="121"/>
        <v>2.4979500707507322E-2</v>
      </c>
      <c r="W81" s="336">
        <f t="shared" si="121"/>
        <v>2.3313524592089192E-2</v>
      </c>
      <c r="X81" s="336">
        <f t="shared" si="121"/>
        <v>2.1122807541237142E-2</v>
      </c>
      <c r="Y81" s="336">
        <f t="shared" si="121"/>
        <v>2.1002594621785886E-2</v>
      </c>
      <c r="Z81" s="336">
        <f t="shared" si="121"/>
        <v>2.0975333911003643E-2</v>
      </c>
      <c r="AA81" s="336">
        <f t="shared" si="121"/>
        <v>2.0955382298133516E-2</v>
      </c>
      <c r="AB81" s="336">
        <f t="shared" si="121"/>
        <v>2.0936502983677052E-2</v>
      </c>
      <c r="AC81" s="336">
        <f t="shared" si="121"/>
        <v>2.0914158502210844E-2</v>
      </c>
      <c r="AD81" s="336">
        <f t="shared" si="121"/>
        <v>2.0881218256163046E-2</v>
      </c>
      <c r="AE81" s="336">
        <f t="shared" ref="AE81:AL81" si="122">AE34/AE$49</f>
        <v>2.0840015493322379E-2</v>
      </c>
      <c r="AF81" s="336">
        <f t="shared" si="122"/>
        <v>2.0787254823688824E-2</v>
      </c>
      <c r="AG81" s="336">
        <f t="shared" si="122"/>
        <v>2.0737737694565318E-2</v>
      </c>
      <c r="AH81" s="336">
        <f t="shared" si="122"/>
        <v>2.0689387924492778E-2</v>
      </c>
      <c r="AI81" s="336">
        <f t="shared" si="122"/>
        <v>2.0635843117294106E-2</v>
      </c>
      <c r="AJ81" s="336">
        <f t="shared" si="122"/>
        <v>2.05964016636754E-2</v>
      </c>
      <c r="AK81" s="336">
        <f t="shared" si="122"/>
        <v>2.0536465392400328E-2</v>
      </c>
      <c r="AL81" s="336">
        <f t="shared" si="122"/>
        <v>2.042384636464795E-2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2.1327478566508656E-3</v>
      </c>
      <c r="N82" s="336">
        <f t="shared" si="123"/>
        <v>1.4998552732493893E-3</v>
      </c>
      <c r="O82" s="336">
        <f t="shared" si="123"/>
        <v>1.4258792073738827E-3</v>
      </c>
      <c r="P82" s="336">
        <f t="shared" si="123"/>
        <v>1.257101124358463E-3</v>
      </c>
      <c r="Q82" s="336">
        <f t="shared" si="123"/>
        <v>1.3476807042992274E-3</v>
      </c>
      <c r="R82" s="336">
        <f t="shared" si="123"/>
        <v>1.1838397354753819E-3</v>
      </c>
      <c r="S82" s="336">
        <f t="shared" si="123"/>
        <v>1.0659433812932322E-3</v>
      </c>
      <c r="T82" s="336">
        <f t="shared" si="123"/>
        <v>1.1707047486774599E-3</v>
      </c>
      <c r="U82" s="336">
        <f t="shared" si="123"/>
        <v>1.1294783504405262E-3</v>
      </c>
      <c r="V82" s="336">
        <f t="shared" si="123"/>
        <v>1.0669842757416027E-3</v>
      </c>
      <c r="W82" s="336">
        <f t="shared" si="123"/>
        <v>1.3055267492049819E-3</v>
      </c>
      <c r="X82" s="336">
        <f t="shared" si="123"/>
        <v>9.4076671170717106E-4</v>
      </c>
      <c r="Y82" s="336">
        <f t="shared" si="123"/>
        <v>9.4133962371398326E-4</v>
      </c>
      <c r="Z82" s="336">
        <f t="shared" si="123"/>
        <v>9.4399935618978345E-4</v>
      </c>
      <c r="AA82" s="336">
        <f t="shared" si="123"/>
        <v>9.4535004990922873E-4</v>
      </c>
      <c r="AB82" s="336">
        <f t="shared" si="123"/>
        <v>9.4866888420499064E-4</v>
      </c>
      <c r="AC82" s="336">
        <f t="shared" si="123"/>
        <v>9.5235451029857725E-4</v>
      </c>
      <c r="AD82" s="336">
        <f t="shared" si="123"/>
        <v>9.5622455785306256E-4</v>
      </c>
      <c r="AE82" s="336">
        <f t="shared" ref="AE82:AL82" si="124">AE35/AE$49</f>
        <v>9.6005628791077393E-4</v>
      </c>
      <c r="AF82" s="336">
        <f t="shared" si="124"/>
        <v>9.6343412475232565E-4</v>
      </c>
      <c r="AG82" s="336">
        <f t="shared" si="124"/>
        <v>9.661358614560144E-4</v>
      </c>
      <c r="AH82" s="336">
        <f t="shared" si="124"/>
        <v>9.6883250074802246E-4</v>
      </c>
      <c r="AI82" s="336">
        <f t="shared" si="124"/>
        <v>9.7233556419767703E-4</v>
      </c>
      <c r="AJ82" s="336">
        <f t="shared" si="124"/>
        <v>9.7568503855506561E-4</v>
      </c>
      <c r="AK82" s="336">
        <f t="shared" si="124"/>
        <v>9.7790102674363377E-4</v>
      </c>
      <c r="AL82" s="336">
        <f t="shared" si="124"/>
        <v>9.7967561863067853E-4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9.8058441751803463E-2</v>
      </c>
      <c r="N84" s="337">
        <f t="shared" si="125"/>
        <v>0.10447613470575698</v>
      </c>
      <c r="O84" s="337">
        <f t="shared" si="125"/>
        <v>0.10987679327479813</v>
      </c>
      <c r="P84" s="337">
        <f t="shared" si="125"/>
        <v>0.10170096099584548</v>
      </c>
      <c r="Q84" s="337">
        <f t="shared" si="125"/>
        <v>0.11007815005754917</v>
      </c>
      <c r="R84" s="337">
        <f t="shared" si="125"/>
        <v>0.10968729996211288</v>
      </c>
      <c r="S84" s="337">
        <f t="shared" si="125"/>
        <v>0.11212014345903362</v>
      </c>
      <c r="T84" s="337">
        <f t="shared" si="125"/>
        <v>0.10456276030099834</v>
      </c>
      <c r="U84" s="337">
        <f t="shared" si="125"/>
        <v>0.1001386491190389</v>
      </c>
      <c r="V84" s="337">
        <f t="shared" si="125"/>
        <v>0.10286695906031662</v>
      </c>
      <c r="W84" s="337">
        <f t="shared" si="125"/>
        <v>0.10341325406343897</v>
      </c>
      <c r="X84" s="337">
        <f t="shared" si="125"/>
        <v>0.10350260295214236</v>
      </c>
      <c r="Y84" s="337">
        <f t="shared" si="125"/>
        <v>0.10348788851621708</v>
      </c>
      <c r="Z84" s="337">
        <f t="shared" si="125"/>
        <v>0.10355531327420373</v>
      </c>
      <c r="AA84" s="337">
        <f t="shared" si="125"/>
        <v>0.10354702008929881</v>
      </c>
      <c r="AB84" s="337">
        <f t="shared" si="125"/>
        <v>0.10351414096165505</v>
      </c>
      <c r="AC84" s="337">
        <f t="shared" si="125"/>
        <v>0.10346467589235438</v>
      </c>
      <c r="AD84" s="337">
        <f t="shared" si="125"/>
        <v>0.10336894401389424</v>
      </c>
      <c r="AE84" s="337">
        <f t="shared" ref="AE84:AL84" si="126">AE37/AE$49</f>
        <v>0.10325791511812721</v>
      </c>
      <c r="AF84" s="337">
        <f t="shared" si="126"/>
        <v>0.10315963555441221</v>
      </c>
      <c r="AG84" s="337">
        <f t="shared" si="126"/>
        <v>0.10301257670799419</v>
      </c>
      <c r="AH84" s="337">
        <f t="shared" si="126"/>
        <v>0.102821969410264</v>
      </c>
      <c r="AI84" s="337">
        <f t="shared" si="126"/>
        <v>0.10255201334410152</v>
      </c>
      <c r="AJ84" s="337">
        <f t="shared" si="126"/>
        <v>0.10233762591966487</v>
      </c>
      <c r="AK84" s="337">
        <f t="shared" si="126"/>
        <v>0.10209752689602669</v>
      </c>
      <c r="AL84" s="337">
        <f t="shared" si="126"/>
        <v>0.10178682954816561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8.1073905145612371E-2</v>
      </c>
      <c r="N85" s="336">
        <f t="shared" si="127"/>
        <v>8.7530243889295214E-2</v>
      </c>
      <c r="O85" s="336">
        <f t="shared" si="127"/>
        <v>9.2117008544951695E-2</v>
      </c>
      <c r="P85" s="336">
        <f t="shared" si="127"/>
        <v>8.4752564716842213E-2</v>
      </c>
      <c r="Q85" s="336">
        <f t="shared" si="127"/>
        <v>9.3576767134742111E-2</v>
      </c>
      <c r="R85" s="336">
        <f t="shared" si="127"/>
        <v>9.1938154272147285E-2</v>
      </c>
      <c r="S85" s="336">
        <f t="shared" si="127"/>
        <v>9.4481438095293843E-2</v>
      </c>
      <c r="T85" s="336">
        <f t="shared" si="127"/>
        <v>8.5555717968934575E-2</v>
      </c>
      <c r="U85" s="336">
        <f t="shared" si="127"/>
        <v>8.0771123952798507E-2</v>
      </c>
      <c r="V85" s="336">
        <f t="shared" si="127"/>
        <v>8.4428148257182228E-2</v>
      </c>
      <c r="W85" s="336">
        <f t="shared" si="127"/>
        <v>8.4443726120640231E-2</v>
      </c>
      <c r="X85" s="336">
        <f t="shared" si="127"/>
        <v>8.3514412053182344E-2</v>
      </c>
      <c r="Y85" s="336">
        <f t="shared" si="127"/>
        <v>8.3312034971918067E-2</v>
      </c>
      <c r="Z85" s="336">
        <f t="shared" si="127"/>
        <v>8.319418082392778E-2</v>
      </c>
      <c r="AA85" s="336">
        <f t="shared" si="127"/>
        <v>8.3006527938119523E-2</v>
      </c>
      <c r="AB85" s="336">
        <f t="shared" si="127"/>
        <v>8.2790215696207051E-2</v>
      </c>
      <c r="AC85" s="336">
        <f t="shared" si="127"/>
        <v>8.2571830465617543E-2</v>
      </c>
      <c r="AD85" s="336">
        <f t="shared" si="127"/>
        <v>8.2313756023261159E-2</v>
      </c>
      <c r="AE85" s="336">
        <f t="shared" ref="AE85:AL85" si="128">AE38/AE$49</f>
        <v>8.20274987034251E-2</v>
      </c>
      <c r="AF85" s="336">
        <f t="shared" si="128"/>
        <v>8.1734576073932988E-2</v>
      </c>
      <c r="AG85" s="336">
        <f t="shared" si="128"/>
        <v>8.139723429692837E-2</v>
      </c>
      <c r="AH85" s="336">
        <f t="shared" si="128"/>
        <v>8.0999649068031088E-2</v>
      </c>
      <c r="AI85" s="336">
        <f t="shared" si="128"/>
        <v>8.05283346082412E-2</v>
      </c>
      <c r="AJ85" s="336">
        <f t="shared" si="128"/>
        <v>8.0114234160801753E-2</v>
      </c>
      <c r="AK85" s="336">
        <f t="shared" si="128"/>
        <v>7.968297200144317E-2</v>
      </c>
      <c r="AL85" s="336">
        <f t="shared" si="128"/>
        <v>7.9174032554793022E-2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1.6984536606191081E-2</v>
      </c>
      <c r="N86" s="336">
        <f t="shared" si="129"/>
        <v>1.6945890816461764E-2</v>
      </c>
      <c r="O86" s="336">
        <f t="shared" si="129"/>
        <v>1.7759784729846434E-2</v>
      </c>
      <c r="P86" s="336">
        <f t="shared" si="129"/>
        <v>1.6948396279003262E-2</v>
      </c>
      <c r="Q86" s="336">
        <f t="shared" si="129"/>
        <v>1.6501382922807069E-2</v>
      </c>
      <c r="R86" s="336">
        <f t="shared" si="129"/>
        <v>1.7749145689965596E-2</v>
      </c>
      <c r="S86" s="336">
        <f t="shared" si="129"/>
        <v>1.7638705363739782E-2</v>
      </c>
      <c r="T86" s="336">
        <f t="shared" si="129"/>
        <v>1.9007042332063781E-2</v>
      </c>
      <c r="U86" s="336">
        <f t="shared" si="129"/>
        <v>1.936752516624039E-2</v>
      </c>
      <c r="V86" s="336">
        <f t="shared" si="129"/>
        <v>1.8438810803134382E-2</v>
      </c>
      <c r="W86" s="336">
        <f t="shared" si="129"/>
        <v>1.8969527942798745E-2</v>
      </c>
      <c r="X86" s="336">
        <f t="shared" si="129"/>
        <v>1.9988190898960024E-2</v>
      </c>
      <c r="Y86" s="336">
        <f t="shared" si="129"/>
        <v>2.0175853544299023E-2</v>
      </c>
      <c r="Z86" s="336">
        <f t="shared" si="129"/>
        <v>2.0361132450275952E-2</v>
      </c>
      <c r="AA86" s="336">
        <f t="shared" si="129"/>
        <v>2.0540492151179271E-2</v>
      </c>
      <c r="AB86" s="336">
        <f t="shared" si="129"/>
        <v>2.0723925265447994E-2</v>
      </c>
      <c r="AC86" s="336">
        <f t="shared" si="129"/>
        <v>2.0892845426736844E-2</v>
      </c>
      <c r="AD86" s="336">
        <f t="shared" si="129"/>
        <v>2.1055187990633085E-2</v>
      </c>
      <c r="AE86" s="336">
        <f t="shared" ref="AE86:AL86" si="130">AE39/AE$49</f>
        <v>2.1230416414702101E-2</v>
      </c>
      <c r="AF86" s="336">
        <f t="shared" si="130"/>
        <v>2.1425059480479229E-2</v>
      </c>
      <c r="AG86" s="336">
        <f t="shared" si="130"/>
        <v>2.1615342411065826E-2</v>
      </c>
      <c r="AH86" s="336">
        <f t="shared" si="130"/>
        <v>2.1822320342232904E-2</v>
      </c>
      <c r="AI86" s="336">
        <f t="shared" si="130"/>
        <v>2.2023678735860319E-2</v>
      </c>
      <c r="AJ86" s="336">
        <f t="shared" si="130"/>
        <v>2.2223391758863127E-2</v>
      </c>
      <c r="AK86" s="336">
        <f t="shared" si="130"/>
        <v>2.2414554894583518E-2</v>
      </c>
      <c r="AL86" s="336">
        <f t="shared" si="130"/>
        <v>2.2612796993372597E-2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6.3864728971633311E-2</v>
      </c>
      <c r="N88" s="337">
        <f t="shared" si="131"/>
        <v>6.2567475208160486E-2</v>
      </c>
      <c r="O88" s="337">
        <f t="shared" si="131"/>
        <v>6.2132335428433792E-2</v>
      </c>
      <c r="P88" s="337">
        <f t="shared" si="131"/>
        <v>6.7565729850363701E-2</v>
      </c>
      <c r="Q88" s="337">
        <f t="shared" si="131"/>
        <v>6.2083254821212408E-2</v>
      </c>
      <c r="R88" s="337">
        <f t="shared" si="131"/>
        <v>6.0502912941961397E-2</v>
      </c>
      <c r="S88" s="337">
        <f t="shared" si="131"/>
        <v>6.3420095990226966E-2</v>
      </c>
      <c r="T88" s="337">
        <f t="shared" si="131"/>
        <v>6.3713639969048649E-2</v>
      </c>
      <c r="U88" s="337">
        <f t="shared" si="131"/>
        <v>6.7915241943127327E-2</v>
      </c>
      <c r="V88" s="337">
        <f t="shared" si="131"/>
        <v>6.2332144495353133E-2</v>
      </c>
      <c r="W88" s="337">
        <f t="shared" si="131"/>
        <v>5.5251758615747999E-2</v>
      </c>
      <c r="X88" s="337">
        <f t="shared" si="131"/>
        <v>5.6486614715295341E-2</v>
      </c>
      <c r="Y88" s="337">
        <f t="shared" si="131"/>
        <v>5.59577467964784E-2</v>
      </c>
      <c r="Z88" s="337">
        <f t="shared" si="131"/>
        <v>5.544313385019032E-2</v>
      </c>
      <c r="AA88" s="337">
        <f t="shared" si="131"/>
        <v>5.4896457437267808E-2</v>
      </c>
      <c r="AB88" s="337">
        <f t="shared" si="131"/>
        <v>5.428303171351484E-2</v>
      </c>
      <c r="AC88" s="337">
        <f t="shared" si="131"/>
        <v>5.3685872832117017E-2</v>
      </c>
      <c r="AD88" s="337">
        <f t="shared" si="131"/>
        <v>5.3059884933339733E-2</v>
      </c>
      <c r="AE88" s="337">
        <f t="shared" ref="AE88:AL88" si="132">AE41/AE$49</f>
        <v>5.2396746938403904E-2</v>
      </c>
      <c r="AF88" s="337">
        <f t="shared" si="132"/>
        <v>5.176827107687873E-2</v>
      </c>
      <c r="AG88" s="337">
        <f t="shared" si="132"/>
        <v>5.1162159930286402E-2</v>
      </c>
      <c r="AH88" s="337">
        <f t="shared" si="132"/>
        <v>5.0626969514470183E-2</v>
      </c>
      <c r="AI88" s="337">
        <f t="shared" si="132"/>
        <v>5.0128130340534205E-2</v>
      </c>
      <c r="AJ88" s="337">
        <f t="shared" si="132"/>
        <v>4.9596134015573425E-2</v>
      </c>
      <c r="AK88" s="337">
        <f t="shared" si="132"/>
        <v>4.9083576577005343E-2</v>
      </c>
      <c r="AL88" s="337">
        <f t="shared" si="132"/>
        <v>4.860657895648237E-2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3.0809261251481007E-2</v>
      </c>
      <c r="N89" s="336">
        <f t="shared" si="133"/>
        <v>2.7174347256279045E-2</v>
      </c>
      <c r="O89" s="336">
        <f t="shared" si="133"/>
        <v>2.9651692498373409E-2</v>
      </c>
      <c r="P89" s="336">
        <f t="shared" si="133"/>
        <v>3.1558863758492525E-2</v>
      </c>
      <c r="Q89" s="336">
        <f t="shared" si="133"/>
        <v>2.9547722449819017E-2</v>
      </c>
      <c r="R89" s="336">
        <f t="shared" si="133"/>
        <v>3.045392055866716E-2</v>
      </c>
      <c r="S89" s="336">
        <f t="shared" si="133"/>
        <v>2.9376130835735276E-2</v>
      </c>
      <c r="T89" s="336">
        <f t="shared" si="133"/>
        <v>2.9908339994419816E-2</v>
      </c>
      <c r="U89" s="336">
        <f t="shared" si="133"/>
        <v>3.0011928183125758E-2</v>
      </c>
      <c r="V89" s="336">
        <f t="shared" si="133"/>
        <v>2.6857325818998069E-2</v>
      </c>
      <c r="W89" s="336">
        <f t="shared" si="133"/>
        <v>2.3754092351607994E-2</v>
      </c>
      <c r="X89" s="336">
        <f t="shared" si="133"/>
        <v>2.5099047703475607E-2</v>
      </c>
      <c r="Y89" s="336">
        <f t="shared" si="133"/>
        <v>2.4882883283124723E-2</v>
      </c>
      <c r="Z89" s="336">
        <f t="shared" si="133"/>
        <v>2.463134667186823E-2</v>
      </c>
      <c r="AA89" s="336">
        <f t="shared" si="133"/>
        <v>2.4353406799432521E-2</v>
      </c>
      <c r="AB89" s="336">
        <f t="shared" si="133"/>
        <v>2.4031354785040496E-2</v>
      </c>
      <c r="AC89" s="336">
        <f t="shared" si="133"/>
        <v>2.3719480916205311E-2</v>
      </c>
      <c r="AD89" s="336">
        <f t="shared" si="133"/>
        <v>2.3389192171714219E-2</v>
      </c>
      <c r="AE89" s="336">
        <f t="shared" ref="AE89:AL89" si="134">AE42/AE$49</f>
        <v>2.3034731262945397E-2</v>
      </c>
      <c r="AF89" s="336">
        <f t="shared" si="134"/>
        <v>2.2704399072123578E-2</v>
      </c>
      <c r="AG89" s="336">
        <f t="shared" si="134"/>
        <v>2.2400021254958435E-2</v>
      </c>
      <c r="AH89" s="336">
        <f t="shared" si="134"/>
        <v>2.2118145644477477E-2</v>
      </c>
      <c r="AI89" s="336">
        <f t="shared" si="134"/>
        <v>2.1842954467281447E-2</v>
      </c>
      <c r="AJ89" s="336">
        <f t="shared" si="134"/>
        <v>2.1557596865563793E-2</v>
      </c>
      <c r="AK89" s="336">
        <f t="shared" si="134"/>
        <v>2.1293332366842159E-2</v>
      </c>
      <c r="AL89" s="336">
        <f t="shared" si="134"/>
        <v>2.105616953850404E-2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3.3055467720152304E-2</v>
      </c>
      <c r="N90" s="336">
        <f t="shared" si="135"/>
        <v>3.5393127951881445E-2</v>
      </c>
      <c r="O90" s="336">
        <f t="shared" si="135"/>
        <v>3.248064293006038E-2</v>
      </c>
      <c r="P90" s="336">
        <f t="shared" si="135"/>
        <v>3.6006866091871169E-2</v>
      </c>
      <c r="Q90" s="336">
        <f t="shared" si="135"/>
        <v>3.2535532371393394E-2</v>
      </c>
      <c r="R90" s="336">
        <f t="shared" si="135"/>
        <v>3.0048992383294237E-2</v>
      </c>
      <c r="S90" s="336">
        <f t="shared" si="135"/>
        <v>3.4043965154491686E-2</v>
      </c>
      <c r="T90" s="336">
        <f t="shared" si="135"/>
        <v>3.3805299974628826E-2</v>
      </c>
      <c r="U90" s="336">
        <f t="shared" si="135"/>
        <v>3.790331376000157E-2</v>
      </c>
      <c r="V90" s="336">
        <f t="shared" si="135"/>
        <v>3.547481867635506E-2</v>
      </c>
      <c r="W90" s="336">
        <f t="shared" si="135"/>
        <v>3.1497666264140002E-2</v>
      </c>
      <c r="X90" s="336">
        <f t="shared" si="135"/>
        <v>3.1387567011819745E-2</v>
      </c>
      <c r="Y90" s="336">
        <f t="shared" si="135"/>
        <v>3.1074863513353677E-2</v>
      </c>
      <c r="Z90" s="336">
        <f t="shared" si="135"/>
        <v>3.081178717832209E-2</v>
      </c>
      <c r="AA90" s="336">
        <f t="shared" si="135"/>
        <v>3.0543050637835283E-2</v>
      </c>
      <c r="AB90" s="336">
        <f t="shared" si="135"/>
        <v>3.0251676928474344E-2</v>
      </c>
      <c r="AC90" s="336">
        <f t="shared" si="135"/>
        <v>2.9966391915911706E-2</v>
      </c>
      <c r="AD90" s="336">
        <f t="shared" si="135"/>
        <v>2.9670692761625515E-2</v>
      </c>
      <c r="AE90" s="336">
        <f t="shared" ref="AE90:AL90" si="136">AE43/AE$49</f>
        <v>2.93620156754585E-2</v>
      </c>
      <c r="AF90" s="336">
        <f t="shared" si="136"/>
        <v>2.9063872004755156E-2</v>
      </c>
      <c r="AG90" s="336">
        <f t="shared" si="136"/>
        <v>2.8762138675327967E-2</v>
      </c>
      <c r="AH90" s="336">
        <f t="shared" si="136"/>
        <v>2.8508823869992709E-2</v>
      </c>
      <c r="AI90" s="336">
        <f t="shared" si="136"/>
        <v>2.8285175873252764E-2</v>
      </c>
      <c r="AJ90" s="336">
        <f t="shared" si="136"/>
        <v>2.8038537150009632E-2</v>
      </c>
      <c r="AK90" s="336">
        <f t="shared" si="136"/>
        <v>2.7790244210163184E-2</v>
      </c>
      <c r="AL90" s="336">
        <f t="shared" si="136"/>
        <v>2.7550409417978334E-2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0.12636977704167776</v>
      </c>
      <c r="N92" s="337">
        <f t="shared" si="137"/>
        <v>0.1271739370574374</v>
      </c>
      <c r="O92" s="337">
        <f t="shared" si="137"/>
        <v>0.12292777221751727</v>
      </c>
      <c r="P92" s="337">
        <f t="shared" si="137"/>
        <v>0.12913927354978788</v>
      </c>
      <c r="Q92" s="337">
        <f t="shared" si="137"/>
        <v>0.12685530078887922</v>
      </c>
      <c r="R92" s="337">
        <f t="shared" si="137"/>
        <v>0.12797755291641286</v>
      </c>
      <c r="S92" s="337">
        <f t="shared" si="137"/>
        <v>0.12877573237727644</v>
      </c>
      <c r="T92" s="337">
        <f t="shared" si="137"/>
        <v>0.13780005632008138</v>
      </c>
      <c r="U92" s="337">
        <f t="shared" si="137"/>
        <v>0.12813933219194606</v>
      </c>
      <c r="V92" s="337">
        <f t="shared" si="137"/>
        <v>0.12588801440127906</v>
      </c>
      <c r="W92" s="337">
        <f t="shared" si="137"/>
        <v>0.11728737745162827</v>
      </c>
      <c r="X92" s="337">
        <f t="shared" si="137"/>
        <v>0.11675885707014164</v>
      </c>
      <c r="Y92" s="337">
        <f t="shared" si="137"/>
        <v>0.11557701871471958</v>
      </c>
      <c r="Z92" s="337">
        <f t="shared" si="137"/>
        <v>0.11496379000271743</v>
      </c>
      <c r="AA92" s="337">
        <f t="shared" si="137"/>
        <v>0.11456896816932544</v>
      </c>
      <c r="AB92" s="337">
        <f t="shared" si="137"/>
        <v>0.1143240219230952</v>
      </c>
      <c r="AC92" s="337">
        <f t="shared" si="137"/>
        <v>0.11414108351239804</v>
      </c>
      <c r="AD92" s="337">
        <f t="shared" si="137"/>
        <v>0.11395768059156942</v>
      </c>
      <c r="AE92" s="337">
        <f t="shared" ref="AE92:AL92" si="138">AE45/AE$49</f>
        <v>0.11376322131457441</v>
      </c>
      <c r="AF92" s="337">
        <f t="shared" si="138"/>
        <v>0.11355282678669111</v>
      </c>
      <c r="AG92" s="337">
        <f t="shared" si="138"/>
        <v>0.11330760755758201</v>
      </c>
      <c r="AH92" s="337">
        <f t="shared" si="138"/>
        <v>0.11303649199442325</v>
      </c>
      <c r="AI92" s="337">
        <f t="shared" si="138"/>
        <v>0.11279517369498858</v>
      </c>
      <c r="AJ92" s="337">
        <f t="shared" si="138"/>
        <v>0.11250249155652532</v>
      </c>
      <c r="AK92" s="337">
        <f t="shared" si="138"/>
        <v>0.11217279837911946</v>
      </c>
      <c r="AL92" s="337">
        <f t="shared" si="138"/>
        <v>0.11180323937923192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1.4706879148218032E-2</v>
      </c>
      <c r="N93" s="336">
        <f t="shared" si="139"/>
        <v>1.4690610360196395E-2</v>
      </c>
      <c r="O93" s="336">
        <f t="shared" si="139"/>
        <v>1.4642927051949951E-2</v>
      </c>
      <c r="P93" s="336">
        <f t="shared" si="139"/>
        <v>1.5235160098924328E-2</v>
      </c>
      <c r="Q93" s="336">
        <f t="shared" si="139"/>
        <v>1.6621639447799236E-2</v>
      </c>
      <c r="R93" s="336">
        <f t="shared" si="139"/>
        <v>1.5822447052652233E-2</v>
      </c>
      <c r="S93" s="336">
        <f t="shared" si="139"/>
        <v>1.586517010869621E-2</v>
      </c>
      <c r="T93" s="336">
        <f t="shared" si="139"/>
        <v>1.4706414294180783E-2</v>
      </c>
      <c r="U93" s="336">
        <f t="shared" si="139"/>
        <v>1.5433259469610695E-2</v>
      </c>
      <c r="V93" s="336">
        <f t="shared" si="139"/>
        <v>1.3919214217903193E-2</v>
      </c>
      <c r="W93" s="336">
        <f t="shared" si="139"/>
        <v>1.1981214505896365E-2</v>
      </c>
      <c r="X93" s="336">
        <f t="shared" si="139"/>
        <v>2.0381540214842609E-2</v>
      </c>
      <c r="Y93" s="336">
        <f t="shared" si="139"/>
        <v>2.0609403939200844E-2</v>
      </c>
      <c r="Z93" s="336">
        <f t="shared" si="139"/>
        <v>2.0810401443012674E-2</v>
      </c>
      <c r="AA93" s="336">
        <f t="shared" si="139"/>
        <v>2.1030120490064239E-2</v>
      </c>
      <c r="AB93" s="336">
        <f t="shared" si="139"/>
        <v>2.1263918392131521E-2</v>
      </c>
      <c r="AC93" s="336">
        <f t="shared" si="139"/>
        <v>2.1517411625963861E-2</v>
      </c>
      <c r="AD93" s="336">
        <f t="shared" si="139"/>
        <v>2.1800499605542201E-2</v>
      </c>
      <c r="AE93" s="336">
        <f t="shared" ref="AE93:AL93" si="140">AE46/AE$49</f>
        <v>2.2027583977773432E-2</v>
      </c>
      <c r="AF93" s="336">
        <f t="shared" si="140"/>
        <v>2.2260834879517188E-2</v>
      </c>
      <c r="AG93" s="336">
        <f t="shared" si="140"/>
        <v>2.2498735404613918E-2</v>
      </c>
      <c r="AH93" s="336">
        <f t="shared" si="140"/>
        <v>2.2731952650349913E-2</v>
      </c>
      <c r="AI93" s="336">
        <f t="shared" si="140"/>
        <v>2.2954418347104905E-2</v>
      </c>
      <c r="AJ93" s="336">
        <f t="shared" si="140"/>
        <v>2.3174831631607648E-2</v>
      </c>
      <c r="AK93" s="336">
        <f t="shared" si="140"/>
        <v>2.3398518798964079E-2</v>
      </c>
      <c r="AL93" s="336">
        <f t="shared" si="140"/>
        <v>2.3630358416048824E-2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0.11166289789345972</v>
      </c>
      <c r="N94" s="336">
        <f t="shared" si="141"/>
        <v>0.11248332669724101</v>
      </c>
      <c r="O94" s="336">
        <f t="shared" si="141"/>
        <v>0.10828484516556731</v>
      </c>
      <c r="P94" s="336">
        <f t="shared" si="141"/>
        <v>0.11390411345086353</v>
      </c>
      <c r="Q94" s="336">
        <f t="shared" si="141"/>
        <v>0.11023366134107998</v>
      </c>
      <c r="R94" s="336">
        <f t="shared" si="141"/>
        <v>0.11215510586376064</v>
      </c>
      <c r="S94" s="336">
        <f t="shared" si="141"/>
        <v>0.11291056226858023</v>
      </c>
      <c r="T94" s="336">
        <f t="shared" si="141"/>
        <v>0.12309364202590059</v>
      </c>
      <c r="U94" s="336">
        <f t="shared" si="141"/>
        <v>0.11270607272233539</v>
      </c>
      <c r="V94" s="336">
        <f t="shared" si="141"/>
        <v>0.11196880018337586</v>
      </c>
      <c r="W94" s="336">
        <f t="shared" si="141"/>
        <v>0.1053061629457319</v>
      </c>
      <c r="X94" s="336">
        <f t="shared" si="141"/>
        <v>9.6377316855299031E-2</v>
      </c>
      <c r="Y94" s="336">
        <f t="shared" si="141"/>
        <v>9.4967614775518738E-2</v>
      </c>
      <c r="Z94" s="336">
        <f t="shared" si="141"/>
        <v>9.4153388559704745E-2</v>
      </c>
      <c r="AA94" s="336">
        <f t="shared" si="141"/>
        <v>9.3538847679261197E-2</v>
      </c>
      <c r="AB94" s="336">
        <f t="shared" si="141"/>
        <v>9.3060103530963667E-2</v>
      </c>
      <c r="AC94" s="336">
        <f t="shared" si="141"/>
        <v>9.2623671886434181E-2</v>
      </c>
      <c r="AD94" s="336">
        <f t="shared" si="141"/>
        <v>9.2157180986027223E-2</v>
      </c>
      <c r="AE94" s="336">
        <f t="shared" ref="AE94:AL94" si="142">AE47/AE$49</f>
        <v>9.1735637336800971E-2</v>
      </c>
      <c r="AF94" s="336">
        <f t="shared" si="142"/>
        <v>9.1291991907173908E-2</v>
      </c>
      <c r="AG94" s="336">
        <f t="shared" si="142"/>
        <v>9.0808872152968109E-2</v>
      </c>
      <c r="AH94" s="336">
        <f t="shared" si="142"/>
        <v>9.0304539344073342E-2</v>
      </c>
      <c r="AI94" s="336">
        <f t="shared" si="142"/>
        <v>8.9840755347883661E-2</v>
      </c>
      <c r="AJ94" s="336">
        <f t="shared" si="142"/>
        <v>8.932765992491766E-2</v>
      </c>
      <c r="AK94" s="336">
        <f t="shared" si="142"/>
        <v>8.877427958015538E-2</v>
      </c>
      <c r="AL94" s="336">
        <f t="shared" si="142"/>
        <v>8.8172880963183098E-2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North of Tyne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North of Tyne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North of Tyne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North of Tyne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North of Tyne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North of Tyne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North of Tyne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North of Tyne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North of Tyne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North of Tyne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North of Tyne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North of Tyne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North of Tyne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5.4105636643045258</v>
      </c>
      <c r="Y4" s="11">
        <f>'Occ T1'!D8-'Occ T1'!C8</f>
        <v>-0.4389663069851224</v>
      </c>
      <c r="Z4" s="11">
        <f>'Occ T1'!E8-'Occ T1'!D8</f>
        <v>-1.7016467646107429</v>
      </c>
      <c r="AA4" s="11">
        <f>'Occ T1'!F8-'Occ T1'!E8</f>
        <v>4.8366747791856994</v>
      </c>
      <c r="AB4" s="11">
        <f>'Occ T1'!D8-'Occ T1'!B8</f>
        <v>4.9715973573194034</v>
      </c>
      <c r="AC4" s="11">
        <f>'Occ T1'!F8-'Occ T1'!D8</f>
        <v>3.1350280145749565</v>
      </c>
    </row>
    <row r="5" spans="1:29" x14ac:dyDescent="0.2">
      <c r="W5" s="10" t="str">
        <f>name!E5</f>
        <v>Professional occupations</v>
      </c>
      <c r="X5" s="11">
        <f>'Occ T1'!C9-'Occ T1'!B9</f>
        <v>5.2089659859700674</v>
      </c>
      <c r="Y5" s="11">
        <f>'Occ T1'!D9-'Occ T1'!C9</f>
        <v>6.2534080841896156</v>
      </c>
      <c r="Z5" s="11">
        <f>'Occ T1'!E9-'Occ T1'!D9</f>
        <v>6.5714908289444622</v>
      </c>
      <c r="AA5" s="11">
        <f>'Occ T1'!F9-'Occ T1'!E9</f>
        <v>11.821353152477442</v>
      </c>
      <c r="AB5" s="11">
        <f>'Occ T1'!D9-'Occ T1'!B9</f>
        <v>11.462374070159683</v>
      </c>
      <c r="AC5" s="11">
        <f>'Occ T1'!F9-'Occ T1'!D9</f>
        <v>18.392843981421905</v>
      </c>
    </row>
    <row r="6" spans="1:29" x14ac:dyDescent="0.2">
      <c r="W6" s="10" t="str">
        <f>name!E6</f>
        <v>Associate professional occupations</v>
      </c>
      <c r="X6" s="11">
        <f>'Occ T1'!C10-'Occ T1'!B10</f>
        <v>2.1887190527988452</v>
      </c>
      <c r="Y6" s="11">
        <f>'Occ T1'!D10-'Occ T1'!C10</f>
        <v>2.3281328208036953</v>
      </c>
      <c r="Z6" s="11">
        <f>'Occ T1'!E10-'Occ T1'!D10</f>
        <v>4.2508544853698638</v>
      </c>
      <c r="AA6" s="11">
        <f>'Occ T1'!F10-'Occ T1'!E10</f>
        <v>6.4669467829196279</v>
      </c>
      <c r="AB6" s="11">
        <f>'Occ T1'!D10-'Occ T1'!B10</f>
        <v>4.5168518736025405</v>
      </c>
      <c r="AC6" s="11">
        <f>'Occ T1'!F10-'Occ T1'!D10</f>
        <v>10.717801268289492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-4.1054721396345002</v>
      </c>
      <c r="Y7" s="11">
        <f>'Occ T1'!D11-'Occ T1'!C11</f>
        <v>1.7379148797304254</v>
      </c>
      <c r="Z7" s="11">
        <f>'Occ T1'!E11-'Occ T1'!D11</f>
        <v>1.3683588782479745</v>
      </c>
      <c r="AA7" s="11">
        <f>'Occ T1'!F11-'Occ T1'!E11</f>
        <v>-1.6386875332152258</v>
      </c>
      <c r="AB7" s="11">
        <f>'Occ T1'!D11-'Occ T1'!B11</f>
        <v>-2.3675572599040748</v>
      </c>
      <c r="AC7" s="11">
        <f>'Occ T1'!F11-'Occ T1'!D11</f>
        <v>-0.27032865496725123</v>
      </c>
    </row>
    <row r="8" spans="1:29" x14ac:dyDescent="0.2">
      <c r="W8" s="10" t="str">
        <f>name!E8</f>
        <v>Skilled trades occupations</v>
      </c>
      <c r="X8" s="11">
        <f>'Occ T1'!C12-'Occ T1'!B12</f>
        <v>-0.87926142005964181</v>
      </c>
      <c r="Y8" s="11">
        <f>'Occ T1'!D12-'Occ T1'!C12</f>
        <v>-5.4201205268619503</v>
      </c>
      <c r="Z8" s="11">
        <f>'Occ T1'!E12-'Occ T1'!D12</f>
        <v>-0.65420312842683614</v>
      </c>
      <c r="AA8" s="11">
        <f>'Occ T1'!F12-'Occ T1'!E12</f>
        <v>-1.6163838227843002</v>
      </c>
      <c r="AB8" s="11">
        <f>'Occ T1'!D12-'Occ T1'!B12</f>
        <v>-6.2993819469215921</v>
      </c>
      <c r="AC8" s="11">
        <f>'Occ T1'!F12-'Occ T1'!D12</f>
        <v>-2.2705869512111363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-0.6159054902520964</v>
      </c>
      <c r="Y9" s="11">
        <f>'Occ T1'!D13-'Occ T1'!C13</f>
        <v>0.53489819258522431</v>
      </c>
      <c r="Z9" s="11">
        <f>'Occ T1'!E13-'Occ T1'!D13</f>
        <v>5.438355798631278E-3</v>
      </c>
      <c r="AA9" s="11">
        <f>'Occ T1'!F13-'Occ T1'!E13</f>
        <v>1.7774591034027836</v>
      </c>
      <c r="AB9" s="11">
        <f>'Occ T1'!D13-'Occ T1'!B13</f>
        <v>-8.1007297666872091E-2</v>
      </c>
      <c r="AC9" s="11">
        <f>'Occ T1'!F13-'Occ T1'!D13</f>
        <v>1.7828974592014148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-2.2141844543902423</v>
      </c>
      <c r="Y10" s="11">
        <f>'Occ T1'!D14-'Occ T1'!C14</f>
        <v>3.2704695314698995E-2</v>
      </c>
      <c r="Z10" s="11">
        <f>'Occ T1'!E14-'Occ T1'!D14</f>
        <v>1.2131723181830836</v>
      </c>
      <c r="AA10" s="11">
        <f>'Occ T1'!F14-'Occ T1'!E14</f>
        <v>1.6523950527493554</v>
      </c>
      <c r="AB10" s="11">
        <f>'Occ T1'!D14-'Occ T1'!B14</f>
        <v>-2.1814797590755433</v>
      </c>
      <c r="AC10" s="11">
        <f>'Occ T1'!F14-'Occ T1'!D14</f>
        <v>2.865567370932439</v>
      </c>
    </row>
    <row r="11" spans="1:29" x14ac:dyDescent="0.2">
      <c r="W11" s="10" t="str">
        <f>name!E11</f>
        <v>Process, plant and machine operatives</v>
      </c>
      <c r="X11" s="11">
        <f>'Occ T1'!C15-'Occ T1'!B15</f>
        <v>1.1349959251674697</v>
      </c>
      <c r="Y11" s="11">
        <f>'Occ T1'!D15-'Occ T1'!C15</f>
        <v>-3.0894037194262971</v>
      </c>
      <c r="Z11" s="11">
        <f>'Occ T1'!E15-'Occ T1'!D15</f>
        <v>0.20759699914051311</v>
      </c>
      <c r="AA11" s="11">
        <f>'Occ T1'!F15-'Occ T1'!E15</f>
        <v>-1.3011385633291468</v>
      </c>
      <c r="AB11" s="11">
        <f>'Occ T1'!D15-'Occ T1'!B15</f>
        <v>-1.9544077942588274</v>
      </c>
      <c r="AC11" s="11">
        <f>'Occ T1'!F15-'Occ T1'!D15</f>
        <v>-1.0935415641886337</v>
      </c>
    </row>
    <row r="12" spans="1:29" x14ac:dyDescent="0.2">
      <c r="W12" s="10" t="str">
        <f>name!E12</f>
        <v>Elementary occupations</v>
      </c>
      <c r="X12" s="11">
        <f>'Occ T1'!C16-'Occ T1'!B16</f>
        <v>-0.11042112390489223</v>
      </c>
      <c r="Y12" s="11">
        <f>'Occ T1'!D16-'Occ T1'!C16</f>
        <v>-3.8485681193500128</v>
      </c>
      <c r="Z12" s="11">
        <f>'Occ T1'!E16-'Occ T1'!D16</f>
        <v>4.9938027352979475E-2</v>
      </c>
      <c r="AA12" s="11">
        <f>'Occ T1'!F16-'Occ T1'!E16</f>
        <v>1.546381048593986</v>
      </c>
      <c r="AB12" s="11">
        <f>'Occ T1'!D16-'Occ T1'!B16</f>
        <v>-3.958989243254905</v>
      </c>
      <c r="AC12" s="11">
        <f>'Occ T1'!F16-'Occ T1'!D16</f>
        <v>1.5963190759469654</v>
      </c>
    </row>
    <row r="14" spans="1:29" x14ac:dyDescent="0.2">
      <c r="W14" s="10" t="str">
        <f>name!E3</f>
        <v>All occupations</v>
      </c>
      <c r="X14" s="11">
        <f>'Occ T1'!C18-'Occ T1'!B18</f>
        <v>6.0179999999995744</v>
      </c>
      <c r="Y14" s="11">
        <f>'Occ T1'!D18-'Occ T1'!C18</f>
        <v>-1.9099999999997976</v>
      </c>
      <c r="Z14" s="11">
        <f>'Occ T1'!E18-'Occ T1'!D18</f>
        <v>11.310999999999922</v>
      </c>
      <c r="AA14" s="11">
        <f>'Occ T1'!F18-'Occ T1'!E18</f>
        <v>23.545000000000357</v>
      </c>
      <c r="AB14" s="11">
        <f>'Occ T1'!D18-'Occ T1'!B18</f>
        <v>4.1079999999997767</v>
      </c>
      <c r="AC14" s="11">
        <f>'Occ T1'!F18-'Occ T1'!D18</f>
        <v>34.856000000000279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North of Tyne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3.1350280145749565</v>
      </c>
      <c r="O3" s="11">
        <f>'Occ T1'!AB64</f>
        <v>1.6429856095015829</v>
      </c>
      <c r="P3" s="11">
        <f>'Occ T1'!Q64</f>
        <v>1.4920424050733558</v>
      </c>
    </row>
    <row r="4" spans="1:16" x14ac:dyDescent="0.2">
      <c r="M4" s="10" t="str">
        <f>name!E5</f>
        <v>Professional occupations</v>
      </c>
      <c r="N4" s="11">
        <f>'Occ T1'!F65</f>
        <v>18.392843981421905</v>
      </c>
      <c r="O4" s="11">
        <f>'Occ T1'!AB65</f>
        <v>9.6054877098720866</v>
      </c>
      <c r="P4" s="11">
        <f>'Occ T1'!Q65</f>
        <v>8.7873562715497329</v>
      </c>
    </row>
    <row r="5" spans="1:16" x14ac:dyDescent="0.2">
      <c r="M5" s="10" t="str">
        <f>name!E6</f>
        <v>Associate professional occupations</v>
      </c>
      <c r="N5" s="11">
        <f>'Occ T1'!F66</f>
        <v>10.717801268289492</v>
      </c>
      <c r="O5" s="11">
        <f>'Occ T1'!AB66</f>
        <v>10.738096470755877</v>
      </c>
      <c r="P5" s="11">
        <f>'Occ T1'!Q66</f>
        <v>-2.0295202466364515E-2</v>
      </c>
    </row>
    <row r="6" spans="1:16" x14ac:dyDescent="0.2">
      <c r="M6" s="10" t="str">
        <f>name!E7</f>
        <v>Administrative and secretarial occupations</v>
      </c>
      <c r="N6" s="11">
        <f>'Occ T1'!F67</f>
        <v>-0.27032865496725123</v>
      </c>
      <c r="O6" s="11">
        <f>'Occ T1'!AB67</f>
        <v>-3.383228718584057</v>
      </c>
      <c r="P6" s="11">
        <f>'Occ T1'!Q67</f>
        <v>3.1129000636167969</v>
      </c>
    </row>
    <row r="7" spans="1:16" x14ac:dyDescent="0.2">
      <c r="M7" s="10" t="str">
        <f>name!E8</f>
        <v>Skilled trades occupations</v>
      </c>
      <c r="N7" s="11">
        <f>'Occ T1'!F68</f>
        <v>-2.2705869512111363</v>
      </c>
      <c r="O7" s="11">
        <f>'Occ T1'!AB68</f>
        <v>0.65429165210702322</v>
      </c>
      <c r="P7" s="11">
        <f>'Occ T1'!Q68</f>
        <v>-2.924878603318156</v>
      </c>
    </row>
    <row r="8" spans="1:16" x14ac:dyDescent="0.2">
      <c r="M8" s="10" t="str">
        <f>name!E9</f>
        <v>Caring, leisure and other service occupations</v>
      </c>
      <c r="N8" s="11">
        <f>'Occ T1'!F69</f>
        <v>1.7828974592014148</v>
      </c>
      <c r="O8" s="11">
        <f>'Occ T1'!AB69</f>
        <v>0.50263011798106305</v>
      </c>
      <c r="P8" s="11">
        <f>'Occ T1'!Q69</f>
        <v>1.2802673412203145</v>
      </c>
    </row>
    <row r="9" spans="1:16" x14ac:dyDescent="0.2">
      <c r="M9" s="10" t="str">
        <f>name!E10</f>
        <v>Sales and customer service occupations</v>
      </c>
      <c r="N9" s="11">
        <f>'Occ T1'!F70</f>
        <v>2.865567370932439</v>
      </c>
      <c r="O9" s="11">
        <f>'Occ T1'!AB70</f>
        <v>0.82138885096543746</v>
      </c>
      <c r="P9" s="11">
        <f>'Occ T1'!Q70</f>
        <v>2.0441785199669145</v>
      </c>
    </row>
    <row r="10" spans="1:16" x14ac:dyDescent="0.2">
      <c r="M10" s="10" t="str">
        <f>name!E11</f>
        <v>Process, plant and machine operatives</v>
      </c>
      <c r="N10" s="11">
        <f>'Occ T1'!F71</f>
        <v>-1.0935415641886337</v>
      </c>
      <c r="O10" s="11">
        <f>'Occ T1'!AB71</f>
        <v>0.30952254436203486</v>
      </c>
      <c r="P10" s="11">
        <f>'Occ T1'!Q71</f>
        <v>-1.4030641085506801</v>
      </c>
    </row>
    <row r="11" spans="1:16" x14ac:dyDescent="0.2">
      <c r="M11" s="10" t="str">
        <f>name!E12</f>
        <v>Elementary occupations</v>
      </c>
      <c r="N11" s="11">
        <f>'Occ T1'!F72</f>
        <v>1.5963190759469654</v>
      </c>
      <c r="O11" s="11">
        <f>'Occ T1'!AB72</f>
        <v>0.96354241705480348</v>
      </c>
      <c r="P11" s="11">
        <f>'Occ T1'!Q72</f>
        <v>0.63277665889214063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34.856000000000279</v>
      </c>
      <c r="O13" s="11">
        <f>'Occ T1'!AB74</f>
        <v>21.854716654015846</v>
      </c>
      <c r="P13" s="11">
        <f>'Occ T1'!Q74</f>
        <v>13.001283345984064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North of Tyne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0.57050917005708612</v>
      </c>
      <c r="O3" s="11">
        <f>'Occ T5'!H44</f>
        <v>1.1346625423029826</v>
      </c>
      <c r="P3" s="11">
        <f>'Occ T5'!G44</f>
        <v>1.4298563022148727</v>
      </c>
    </row>
    <row r="4" spans="1:16" x14ac:dyDescent="0.2">
      <c r="M4" s="10" t="str">
        <f>name!E5</f>
        <v>Professional occupations</v>
      </c>
      <c r="N4" s="11">
        <f>'Occ T5'!I45</f>
        <v>-0.39305621320955364</v>
      </c>
      <c r="O4" s="11">
        <f>'Occ T5'!H45</f>
        <v>4.3397132216259457</v>
      </c>
      <c r="P4" s="11">
        <f>'Occ T5'!G45</f>
        <v>14.446186973005439</v>
      </c>
    </row>
    <row r="5" spans="1:16" x14ac:dyDescent="0.2">
      <c r="M5" s="10" t="str">
        <f>name!E6</f>
        <v>Associate professional occupations</v>
      </c>
      <c r="N5" s="11">
        <f>'Occ T5'!I46</f>
        <v>9.9285286393007155E-2</v>
      </c>
      <c r="O5" s="11">
        <f>'Occ T5'!H46</f>
        <v>3.8488185583824404</v>
      </c>
      <c r="P5" s="11">
        <f>'Occ T5'!G46</f>
        <v>6.7696974235140672</v>
      </c>
    </row>
    <row r="6" spans="1:16" x14ac:dyDescent="0.2">
      <c r="M6" s="10" t="str">
        <f>name!E7</f>
        <v>Administrative and secretarial occupations</v>
      </c>
      <c r="N6" s="11">
        <f>'Occ T5'!I47</f>
        <v>0.44918046574343218</v>
      </c>
      <c r="O6" s="11">
        <f>'Occ T5'!H47</f>
        <v>-1.6554329812206774</v>
      </c>
      <c r="P6" s="11">
        <f>'Occ T5'!G47</f>
        <v>0.93592386051000531</v>
      </c>
    </row>
    <row r="7" spans="1:16" x14ac:dyDescent="0.2">
      <c r="M7" s="10" t="str">
        <f>name!E8</f>
        <v>Skilled trades occupations</v>
      </c>
      <c r="N7" s="11">
        <f>'Occ T5'!I48</f>
        <v>0.54534522880546099</v>
      </c>
      <c r="O7" s="11">
        <f>'Occ T5'!H48</f>
        <v>0.82979683423294315</v>
      </c>
      <c r="P7" s="11">
        <f>'Occ T5'!G48</f>
        <v>-3.6457290142495253</v>
      </c>
    </row>
    <row r="8" spans="1:16" x14ac:dyDescent="0.2">
      <c r="M8" s="10" t="str">
        <f>name!E9</f>
        <v>Caring, leisure and other service occupations</v>
      </c>
      <c r="N8" s="11">
        <f>'Occ T5'!I49</f>
        <v>0.53514242323618744</v>
      </c>
      <c r="O8" s="11">
        <f>'Occ T5'!H49</f>
        <v>-0.32917178050962903</v>
      </c>
      <c r="P8" s="11">
        <f>'Occ T5'!G49</f>
        <v>1.5769268164748098</v>
      </c>
    </row>
    <row r="9" spans="1:16" x14ac:dyDescent="0.2">
      <c r="M9" s="10" t="str">
        <f>name!E10</f>
        <v>Sales and customer service occupations</v>
      </c>
      <c r="N9" s="11">
        <f>'Occ T5'!I50</f>
        <v>-0.38008816999401729</v>
      </c>
      <c r="O9" s="11">
        <f>'Occ T5'!H50</f>
        <v>2.0079627721048716</v>
      </c>
      <c r="P9" s="11">
        <f>'Occ T5'!G50</f>
        <v>1.2376927688214856</v>
      </c>
    </row>
    <row r="10" spans="1:16" x14ac:dyDescent="0.2">
      <c r="M10" s="10" t="str">
        <f>name!E11</f>
        <v>Process, plant and machine operatives</v>
      </c>
      <c r="N10" s="11">
        <f>'Occ T5'!I51</f>
        <v>0.64496234398197183</v>
      </c>
      <c r="O10" s="11">
        <f>'Occ T5'!H51</f>
        <v>0.96927108241220505</v>
      </c>
      <c r="P10" s="11">
        <f>'Occ T5'!G51</f>
        <v>-2.7077749905827968</v>
      </c>
    </row>
    <row r="11" spans="1:16" x14ac:dyDescent="0.2">
      <c r="M11" s="10" t="str">
        <f>name!E12</f>
        <v>Elementary occupations</v>
      </c>
      <c r="N11" s="11">
        <f>'Occ T5'!I52</f>
        <v>1.2136338186563944</v>
      </c>
      <c r="O11" s="11">
        <f>'Occ T5'!H52</f>
        <v>-2.4871275816365142</v>
      </c>
      <c r="P11" s="11">
        <f>'Occ T5'!G52</f>
        <v>2.869812838927043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3.2849143536699685</v>
      </c>
      <c r="O13" s="11">
        <f>'Occ T5'!H54</f>
        <v>8.6584926676945599</v>
      </c>
      <c r="P13" s="11">
        <f>'Occ T5'!G54</f>
        <v>22.912592978635388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-3.4689221109764468E-2</v>
      </c>
      <c r="O18" s="11">
        <f>'Occ T5'!AN44</f>
        <v>0.85746077141394528</v>
      </c>
      <c r="P18" s="11">
        <f>'Occ T5'!AM44</f>
        <v>0.82021405919739543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3.0842393659501699E-2</v>
      </c>
      <c r="O19" s="11">
        <f>'Occ T5'!AN45</f>
        <v>3.1577050335997328</v>
      </c>
      <c r="P19" s="11">
        <f>'Occ T5'!AM45</f>
        <v>6.4169402826128703</v>
      </c>
    </row>
    <row r="20" spans="13:16" x14ac:dyDescent="0.2">
      <c r="M20" s="10" t="str">
        <f t="shared" si="0"/>
        <v>Associate professional occupations</v>
      </c>
      <c r="N20" s="11">
        <f>'Occ T5'!AO46</f>
        <v>-3.0337639115468829E-2</v>
      </c>
      <c r="O20" s="11">
        <f>'Occ T5'!AN46</f>
        <v>3.6282329028813205</v>
      </c>
      <c r="P20" s="11">
        <f>'Occ T5'!AM46</f>
        <v>7.1402012069900476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0.23447739110528687</v>
      </c>
      <c r="O21" s="11">
        <f>'Occ T5'!AN47</f>
        <v>-1.7744422980118344</v>
      </c>
      <c r="P21" s="11">
        <f>'Occ T5'!AM47</f>
        <v>-1.843263811677506</v>
      </c>
    </row>
    <row r="22" spans="13:16" x14ac:dyDescent="0.2">
      <c r="M22" s="10" t="str">
        <f t="shared" si="0"/>
        <v>Skilled trades occupations</v>
      </c>
      <c r="N22" s="11">
        <f>'Occ T5'!AO48</f>
        <v>0.37447857012125496</v>
      </c>
      <c r="O22" s="11">
        <f>'Occ T5'!AN48</f>
        <v>0.31245046485063122</v>
      </c>
      <c r="P22" s="11">
        <f>'Occ T5'!AM48</f>
        <v>-3.2637382864865838E-2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0.3349863604083656</v>
      </c>
      <c r="O23" s="11">
        <f>'Occ T5'!AN49</f>
        <v>-1.1556299134938968</v>
      </c>
      <c r="P23" s="11">
        <f>'Occ T5'!AM49</f>
        <v>1.3232736710665751</v>
      </c>
    </row>
    <row r="24" spans="13:16" x14ac:dyDescent="0.2">
      <c r="M24" s="10" t="str">
        <f t="shared" si="0"/>
        <v>Sales and customer service occupations</v>
      </c>
      <c r="N24" s="11">
        <f>'Occ T5'!AO50</f>
        <v>-0.2972216813203149</v>
      </c>
      <c r="O24" s="11">
        <f>'Occ T5'!AN50</f>
        <v>0.93483718673781979</v>
      </c>
      <c r="P24" s="11">
        <f>'Occ T5'!AM50</f>
        <v>0.18377334554796043</v>
      </c>
    </row>
    <row r="25" spans="13:16" x14ac:dyDescent="0.2">
      <c r="M25" s="10" t="str">
        <f t="shared" si="0"/>
        <v>Process, plant and machine operatives</v>
      </c>
      <c r="N25" s="11">
        <f>'Occ T5'!AO51</f>
        <v>0.16077792013654457</v>
      </c>
      <c r="O25" s="11">
        <f>'Occ T5'!AN51</f>
        <v>0.22005726303574979</v>
      </c>
      <c r="P25" s="11">
        <f>'Occ T5'!AM51</f>
        <v>-7.1312638810254958E-2</v>
      </c>
    </row>
    <row r="26" spans="13:16" x14ac:dyDescent="0.2">
      <c r="M26" s="10" t="str">
        <f t="shared" si="0"/>
        <v>Elementary occupations</v>
      </c>
      <c r="N26" s="11">
        <f>'Occ T5'!AO52</f>
        <v>0.77903019767744386</v>
      </c>
      <c r="O26" s="11">
        <f>'Occ T5'!AN52</f>
        <v>-1.9255384726588751</v>
      </c>
      <c r="P26" s="11">
        <f>'Occ T5'!AM52</f>
        <v>2.1100506920362792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1.5523442915628536</v>
      </c>
      <c r="O28" s="11">
        <f>'Occ T5'!AN54</f>
        <v>4.2551329383546062</v>
      </c>
      <c r="P28" s="11">
        <f>'Occ T5'!AM54</f>
        <v>16.047239424098507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0.60519839116685681</v>
      </c>
      <c r="O33" s="11">
        <f>'Occ T5'!X44</f>
        <v>0.2772017708890373</v>
      </c>
      <c r="P33" s="11">
        <f>'Occ T5'!W44</f>
        <v>0.6096422430174826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-0.42389860686905312</v>
      </c>
      <c r="O34" s="11">
        <f>'Occ T5'!X45</f>
        <v>1.1820081880262023</v>
      </c>
      <c r="P34" s="11">
        <f>'Occ T5'!W45</f>
        <v>8.0292466903925828</v>
      </c>
    </row>
    <row r="35" spans="1:16" x14ac:dyDescent="0.2">
      <c r="M35" s="10" t="str">
        <f t="shared" si="1"/>
        <v>Associate professional occupations</v>
      </c>
      <c r="N35" s="11">
        <f>'Occ T5'!Y46</f>
        <v>0.12962292550848176</v>
      </c>
      <c r="O35" s="11">
        <f>'Occ T5'!X46</f>
        <v>0.22058565550112252</v>
      </c>
      <c r="P35" s="11">
        <f>'Occ T5'!W46</f>
        <v>-0.3705037834759608</v>
      </c>
    </row>
    <row r="36" spans="1:16" x14ac:dyDescent="0.2">
      <c r="M36" s="10" t="str">
        <f t="shared" si="1"/>
        <v>Administrative and secretarial occupations</v>
      </c>
      <c r="N36" s="11">
        <f>'Occ T5'!Y47</f>
        <v>0.2147030746381452</v>
      </c>
      <c r="O36" s="11">
        <f>'Occ T5'!X47</f>
        <v>0.11900931679115079</v>
      </c>
      <c r="P36" s="11">
        <f>'Occ T5'!W47</f>
        <v>2.7791876721875024</v>
      </c>
    </row>
    <row r="37" spans="1:16" x14ac:dyDescent="0.2">
      <c r="M37" s="10" t="str">
        <f t="shared" si="1"/>
        <v>Skilled trades occupations</v>
      </c>
      <c r="N37" s="11">
        <f>'Occ T5'!Y48</f>
        <v>0.17086665868420248</v>
      </c>
      <c r="O37" s="11">
        <f>'Occ T5'!X48</f>
        <v>0.51734636938231304</v>
      </c>
      <c r="P37" s="11">
        <f>'Occ T5'!W48</f>
        <v>-3.6130916313846662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0.200156062827822</v>
      </c>
      <c r="O38" s="11">
        <f>'Occ T5'!X49</f>
        <v>0.82645813298426551</v>
      </c>
      <c r="P38" s="11">
        <f>'Occ T5'!W49</f>
        <v>0.25365314540822492</v>
      </c>
    </row>
    <row r="39" spans="1:16" x14ac:dyDescent="0.2">
      <c r="M39" s="10" t="str">
        <f t="shared" si="1"/>
        <v>Sales and customer service occupations</v>
      </c>
      <c r="N39" s="11">
        <f>'Occ T5'!Y50</f>
        <v>-8.2866488673703276E-2</v>
      </c>
      <c r="O39" s="11">
        <f>'Occ T5'!X50</f>
        <v>1.0731255853670678</v>
      </c>
      <c r="P39" s="11">
        <f>'Occ T5'!W50</f>
        <v>1.0539194232735341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North of Tyne</v>
      </c>
      <c r="M40" s="10" t="str">
        <f t="shared" si="1"/>
        <v>Process, plant and machine operatives</v>
      </c>
      <c r="N40" s="11">
        <f>'Occ T5'!Y51</f>
        <v>0.48418442384542981</v>
      </c>
      <c r="O40" s="11">
        <f>'Occ T5'!X51</f>
        <v>0.74921381937646014</v>
      </c>
      <c r="P40" s="11">
        <f>'Occ T5'!W51</f>
        <v>-2.6364623517725434</v>
      </c>
    </row>
    <row r="41" spans="1:16" x14ac:dyDescent="0.2">
      <c r="M41" s="10" t="str">
        <f t="shared" si="1"/>
        <v>Elementary occupations</v>
      </c>
      <c r="N41" s="11">
        <f>'Occ T5'!Y52</f>
        <v>0.43460362097895144</v>
      </c>
      <c r="O41" s="11">
        <f>'Occ T5'!X52</f>
        <v>-0.56158910897763548</v>
      </c>
      <c r="P41" s="11">
        <f>'Occ T5'!W52</f>
        <v>0.75976214689077359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1.7325700621071363</v>
      </c>
      <c r="O43" s="11">
        <f>'Occ T5'!X54</f>
        <v>4.4033597293399822</v>
      </c>
      <c r="P43" s="11">
        <f>'Occ T5'!W54</f>
        <v>6.8653535545369095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North of Tyne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North of Tyne, North of Tyne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4.8454206473993127</v>
      </c>
      <c r="C5" s="11">
        <f>HLOOKUP(C$3,'Qual F1'!$M$4:$BW$14,11,FALSE)</f>
        <v>6.444289799905401</v>
      </c>
      <c r="D5" s="11">
        <f>HLOOKUP(D$3,'Qual F1'!$M$4:$BW$14,11,FALSE)</f>
        <v>5.7983700881077294</v>
      </c>
      <c r="E5" s="11">
        <f>HLOOKUP(E$3,'Qual F1'!$M$4:$BW$14,11,FALSE)</f>
        <v>7.2093484291670142</v>
      </c>
      <c r="F5" s="11">
        <f>HLOOKUP(F$3,'Qual F1'!$M$4:$BW$14,11,FALSE)</f>
        <v>9.1255469251229382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30.984159574692089</v>
      </c>
      <c r="C6" s="11">
        <f>HLOOKUP(C$3,'Qual F1'!$M$4:$BW$14,10,FALSE)</f>
        <v>42.584423812189861</v>
      </c>
      <c r="D6" s="11">
        <f>HLOOKUP(D$3,'Qual F1'!$M$4:$BW$14,10,FALSE)</f>
        <v>37.687828288265429</v>
      </c>
      <c r="E6" s="11">
        <f>HLOOKUP(E$3,'Qual F1'!$M$4:$BW$14,10,FALSE)</f>
        <v>45.534252546937822</v>
      </c>
      <c r="F6" s="11">
        <f>HLOOKUP(F$3,'Qual F1'!$M$4:$BW$14,10,FALSE)</f>
        <v>56.427347423338645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70.948887932397255</v>
      </c>
      <c r="C7" s="11">
        <f>HLOOKUP(C$3,'Qual F1'!$M$4:$BW$14,9,FALSE)</f>
        <v>71.223907758066915</v>
      </c>
      <c r="D7" s="11">
        <f>HLOOKUP(D$3,'Qual F1'!$M$4:$BW$14,9,FALSE)</f>
        <v>78.939740657764688</v>
      </c>
      <c r="E7" s="11">
        <f>HLOOKUP(E$3,'Qual F1'!$M$4:$BW$14,9,FALSE)</f>
        <v>89.547333659848576</v>
      </c>
      <c r="F7" s="11">
        <f>HLOOKUP(F$3,'Qual F1'!$M$4:$BW$14,9,FALSE)</f>
        <v>112.96134176648202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24.589238510942515</v>
      </c>
      <c r="C8" s="11">
        <f>HLOOKUP(C$3,'Qual F1'!$M$4:$BW$14,8,FALSE)</f>
        <v>21.753284169601869</v>
      </c>
      <c r="D8" s="11">
        <f>HLOOKUP(D$3,'Qual F1'!$M$4:$BW$14,8,FALSE)</f>
        <v>24.165203283695146</v>
      </c>
      <c r="E8" s="11">
        <f>HLOOKUP(E$3,'Qual F1'!$M$4:$BW$14,8,FALSE)</f>
        <v>23.704006326248312</v>
      </c>
      <c r="F8" s="11">
        <f>HLOOKUP(F$3,'Qual F1'!$M$4:$BW$14,8,FALSE)</f>
        <v>26.497666888549087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18.979648008087942</v>
      </c>
      <c r="C9" s="11">
        <f>HLOOKUP(C$3,'Qual F1'!$M$4:$BW$14,7,FALSE)</f>
        <v>18.155914207037927</v>
      </c>
      <c r="D9" s="11">
        <f>HLOOKUP(D$3,'Qual F1'!$M$4:$BW$14,7,FALSE)</f>
        <v>19.495521706768752</v>
      </c>
      <c r="E9" s="11">
        <f>HLOOKUP(E$3,'Qual F1'!$M$4:$BW$14,7,FALSE)</f>
        <v>21.019235907422424</v>
      </c>
      <c r="F9" s="11">
        <f>HLOOKUP(F$3,'Qual F1'!$M$4:$BW$14,7,FALSE)</f>
        <v>25.194723422898743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91.830945604975057</v>
      </c>
      <c r="C10" s="11">
        <f>HLOOKUP(C$3,'Qual F1'!$M$4:$BW$14,6,FALSE)</f>
        <v>90.376386258216968</v>
      </c>
      <c r="D10" s="11">
        <f>HLOOKUP(D$3,'Qual F1'!$M$4:$BW$14,6,FALSE)</f>
        <v>100.70051696551076</v>
      </c>
      <c r="E10" s="11">
        <f>HLOOKUP(E$3,'Qual F1'!$M$4:$BW$14,6,FALSE)</f>
        <v>98.653477337747091</v>
      </c>
      <c r="F10" s="11">
        <f>HLOOKUP(F$3,'Qual F1'!$M$4:$BW$14,6,FALSE)</f>
        <v>105.36281004595031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95.863518289681508</v>
      </c>
      <c r="C11" s="11">
        <f>HLOOKUP(C$3,'Qual F1'!$M$4:$BW$14,5,FALSE)</f>
        <v>92.984255960776608</v>
      </c>
      <c r="D11" s="11">
        <f>HLOOKUP(D$3,'Qual F1'!$M$4:$BW$14,5,FALSE)</f>
        <v>92.361322988275163</v>
      </c>
      <c r="E11" s="11">
        <f>HLOOKUP(E$3,'Qual F1'!$M$4:$BW$14,5,FALSE)</f>
        <v>89.165507453741427</v>
      </c>
      <c r="F11" s="11">
        <f>HLOOKUP(F$3,'Qual F1'!$M$4:$BW$14,5,FALSE)</f>
        <v>81.471471495341518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51.912379271080724</v>
      </c>
      <c r="C12" s="11">
        <f>HLOOKUP(C$3,'Qual F1'!$M$4:$BW$14,4,FALSE)</f>
        <v>56.268344038981034</v>
      </c>
      <c r="D12" s="11">
        <f>HLOOKUP(D$3,'Qual F1'!$M$4:$BW$14,4,FALSE)</f>
        <v>44.220190349692658</v>
      </c>
      <c r="E12" s="11">
        <f>HLOOKUP(E$3,'Qual F1'!$M$4:$BW$14,4,FALSE)</f>
        <v>41.947400450571521</v>
      </c>
      <c r="F12" s="11">
        <f>HLOOKUP(F$3,'Qual F1'!$M$4:$BW$14,4,FALSE)</f>
        <v>26.711071872677127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25.455802160743399</v>
      </c>
      <c r="C13" s="11">
        <f>HLOOKUP(C$3,'Qual F1'!$M$4:$BW$14,3,FALSE)</f>
        <v>21.637193995223559</v>
      </c>
      <c r="D13" s="11">
        <f>HLOOKUP(D$3,'Qual F1'!$M$4:$BW$14,3,FALSE)</f>
        <v>16.149305671919681</v>
      </c>
      <c r="E13" s="11">
        <f>HLOOKUP(E$3,'Qual F1'!$M$4:$BW$14,3,FALSE)</f>
        <v>14.048437888315783</v>
      </c>
      <c r="F13" s="11">
        <f>HLOOKUP(F$3,'Qual F1'!$M$4:$BW$14,3,FALSE)</f>
        <v>10.622020159639813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415.40999999999985</v>
      </c>
      <c r="C15" s="11">
        <f t="shared" ref="C15:F15" si="0">SUM(C5:C13)</f>
        <v>421.42800000000017</v>
      </c>
      <c r="D15" s="11">
        <f t="shared" si="0"/>
        <v>419.51800000000003</v>
      </c>
      <c r="E15" s="11">
        <f t="shared" si="0"/>
        <v>430.82900000000001</v>
      </c>
      <c r="F15" s="11">
        <f t="shared" si="0"/>
        <v>454.37400000000019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1.1664188747019366</v>
      </c>
      <c r="C19" s="18">
        <f t="shared" si="1"/>
        <v>1.529155585273261</v>
      </c>
      <c r="D19" s="18">
        <f t="shared" si="1"/>
        <v>1.3821504889200771</v>
      </c>
      <c r="E19" s="18">
        <f t="shared" si="1"/>
        <v>1.6733665628746008</v>
      </c>
      <c r="F19" s="18">
        <f t="shared" si="1"/>
        <v>2.0083778836647639</v>
      </c>
      <c r="G19" s="11"/>
    </row>
    <row r="20" spans="1:7" x14ac:dyDescent="0.2">
      <c r="A20" t="str">
        <f>$A6</f>
        <v>RQF7 Other higher degree</v>
      </c>
      <c r="B20" s="18">
        <f t="shared" si="1"/>
        <v>7.458693718180136</v>
      </c>
      <c r="C20" s="18">
        <f t="shared" si="1"/>
        <v>10.104792233119262</v>
      </c>
      <c r="D20" s="18">
        <f t="shared" si="1"/>
        <v>8.9836022025909319</v>
      </c>
      <c r="E20" s="18">
        <f t="shared" si="1"/>
        <v>10.568985037436621</v>
      </c>
      <c r="F20" s="18">
        <f t="shared" si="1"/>
        <v>12.418700767063832</v>
      </c>
      <c r="G20" s="11"/>
    </row>
    <row r="21" spans="1:7" x14ac:dyDescent="0.2">
      <c r="A21" t="str">
        <f>$A7</f>
        <v>RQF6 First degree</v>
      </c>
      <c r="B21" s="18">
        <f t="shared" si="1"/>
        <v>17.079244103992991</v>
      </c>
      <c r="C21" s="18">
        <f t="shared" si="1"/>
        <v>16.900611197658172</v>
      </c>
      <c r="D21" s="18">
        <f t="shared" si="1"/>
        <v>18.816770831707981</v>
      </c>
      <c r="E21" s="18">
        <f t="shared" si="1"/>
        <v>20.784889981837011</v>
      </c>
      <c r="F21" s="18">
        <f t="shared" si="1"/>
        <v>24.860872709812178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5.9192697602230382</v>
      </c>
      <c r="C22" s="18">
        <f t="shared" si="3"/>
        <v>5.1618032426895839</v>
      </c>
      <c r="D22" s="18">
        <f t="shared" si="3"/>
        <v>5.7602303795534739</v>
      </c>
      <c r="E22" s="18">
        <f t="shared" si="3"/>
        <v>5.5019523584179133</v>
      </c>
      <c r="F22" s="18">
        <f t="shared" si="3"/>
        <v>5.8316864276012881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4.5688953101966607</v>
      </c>
      <c r="C23" s="18">
        <f t="shared" si="4"/>
        <v>4.3081888737905212</v>
      </c>
      <c r="D23" s="18">
        <f t="shared" si="4"/>
        <v>4.6471240105951956</v>
      </c>
      <c r="E23" s="18">
        <f t="shared" si="4"/>
        <v>4.8787885465979359</v>
      </c>
      <c r="F23" s="18">
        <f t="shared" si="4"/>
        <v>5.5449307008981004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22.106098939595842</v>
      </c>
      <c r="C24" s="18">
        <f t="shared" si="5"/>
        <v>21.445273275201679</v>
      </c>
      <c r="D24" s="18">
        <f t="shared" si="5"/>
        <v>24.003860851146015</v>
      </c>
      <c r="E24" s="18">
        <f t="shared" si="5"/>
        <v>22.898522926206706</v>
      </c>
      <c r="F24" s="18">
        <f t="shared" si="5"/>
        <v>23.188564936803221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23.076844151484448</v>
      </c>
      <c r="C25" s="18">
        <f t="shared" si="6"/>
        <v>22.064090653866515</v>
      </c>
      <c r="D25" s="18">
        <f t="shared" si="6"/>
        <v>22.016057234320137</v>
      </c>
      <c r="E25" s="18">
        <f t="shared" si="6"/>
        <v>20.696264052267008</v>
      </c>
      <c r="F25" s="18">
        <f t="shared" si="6"/>
        <v>17.930487108712533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12.496660954498145</v>
      </c>
      <c r="C26" s="18">
        <f>C12/C$15*100</f>
        <v>13.351828554102008</v>
      </c>
      <c r="D26" s="18">
        <f t="shared" si="7"/>
        <v>10.540713473484487</v>
      </c>
      <c r="E26" s="18">
        <f t="shared" si="7"/>
        <v>9.7364384594749946</v>
      </c>
      <c r="F26" s="18">
        <f t="shared" si="7"/>
        <v>5.87865323999109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6.1278741871267925</v>
      </c>
      <c r="C27" s="18">
        <f>C13/C$15*100</f>
        <v>5.1342563842989906</v>
      </c>
      <c r="D27" s="18">
        <f t="shared" si="8"/>
        <v>3.849490527681692</v>
      </c>
      <c r="E27" s="18">
        <f t="shared" si="8"/>
        <v>3.2607920748872017</v>
      </c>
      <c r="F27" s="18">
        <f t="shared" si="8"/>
        <v>2.3377262254529985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7.3892709941869361</v>
      </c>
      <c r="C33" s="18">
        <f t="shared" si="9"/>
        <v>-10.023132600386052</v>
      </c>
      <c r="D33" s="18">
        <f t="shared" si="9"/>
        <v>4.4523022692178449</v>
      </c>
      <c r="E33" s="18">
        <f t="shared" si="9"/>
        <v>2.3849891755428843</v>
      </c>
      <c r="F33" s="18">
        <f>IF(F$3-D$3 &lt;&gt; 0,(EXP(LN(F5/D5)/(F$3-D$3))-1)*100,0)</f>
        <v>3.0695068455572239</v>
      </c>
    </row>
    <row r="34" spans="1:6" x14ac:dyDescent="0.2">
      <c r="A34" t="str">
        <f>$A20</f>
        <v>RQF7 Other higher degree</v>
      </c>
      <c r="B34" s="18">
        <f t="shared" si="9"/>
        <v>8.2748931143127535</v>
      </c>
      <c r="C34" s="18">
        <f t="shared" si="9"/>
        <v>-11.498560002877801</v>
      </c>
      <c r="D34" s="18">
        <f t="shared" si="9"/>
        <v>3.8550023476001449</v>
      </c>
      <c r="E34" s="18">
        <f t="shared" si="9"/>
        <v>2.1680589136391593</v>
      </c>
      <c r="F34" s="18">
        <f t="shared" ref="F34:F43" si="10">IF(F$3-D$3 &lt;&gt; 0,(EXP(LN(F6/D6)/(F$3-D$3))-1)*100,0)</f>
        <v>2.727306595299317</v>
      </c>
    </row>
    <row r="35" spans="1:6" x14ac:dyDescent="0.2">
      <c r="A35" t="str">
        <f>$A21</f>
        <v>RQF6 First degree</v>
      </c>
      <c r="B35" s="18">
        <f t="shared" si="9"/>
        <v>9.6767180581247558E-2</v>
      </c>
      <c r="C35" s="18">
        <f t="shared" si="9"/>
        <v>10.833206352432789</v>
      </c>
      <c r="D35" s="18">
        <f t="shared" si="9"/>
        <v>2.5537139281105015</v>
      </c>
      <c r="E35" s="18">
        <f t="shared" si="9"/>
        <v>2.3499696792191216</v>
      </c>
      <c r="F35" s="18">
        <f t="shared" si="10"/>
        <v>2.417839413506484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-3.0171508951662762</v>
      </c>
      <c r="C36" s="18">
        <f t="shared" ref="C36:E36" si="12">IF(D$3-C$3 &lt;&gt; 0,(EXP(LN(D8/C8)/(D$3-C$3))-1)*100,0)</f>
        <v>11.087609095199081</v>
      </c>
      <c r="D36" s="18">
        <f t="shared" si="12"/>
        <v>-0.38465112351074859</v>
      </c>
      <c r="E36" s="18">
        <f t="shared" si="12"/>
        <v>1.1203555983441804</v>
      </c>
      <c r="F36" s="18">
        <f t="shared" si="10"/>
        <v>0.61617707252585863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-1.1031424703850101</v>
      </c>
      <c r="C37" s="18">
        <f t="shared" si="13"/>
        <v>7.3783533258355183</v>
      </c>
      <c r="D37" s="18">
        <f t="shared" si="13"/>
        <v>1.5164477519769015</v>
      </c>
      <c r="E37" s="18">
        <f t="shared" si="13"/>
        <v>1.8284814063852739</v>
      </c>
      <c r="F37" s="18">
        <f t="shared" si="10"/>
        <v>1.7243637662726519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-0.39836241330859501</v>
      </c>
      <c r="C38" s="18">
        <f t="shared" si="14"/>
        <v>11.423482543101926</v>
      </c>
      <c r="D38" s="18">
        <f t="shared" si="14"/>
        <v>-0.40990662672397704</v>
      </c>
      <c r="E38" s="18">
        <f t="shared" si="14"/>
        <v>0.66013179712141046</v>
      </c>
      <c r="F38" s="18">
        <f t="shared" si="10"/>
        <v>0.30218094591667466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-0.75948391834378404</v>
      </c>
      <c r="C39" s="18">
        <f t="shared" si="15"/>
        <v>-0.66993381413323894</v>
      </c>
      <c r="D39" s="18">
        <f t="shared" si="15"/>
        <v>-0.7018063874075442</v>
      </c>
      <c r="E39" s="18">
        <f t="shared" si="15"/>
        <v>-0.89835407979633741</v>
      </c>
      <c r="F39" s="18">
        <f t="shared" si="10"/>
        <v>-0.83288144710064183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2.0347958808710542</v>
      </c>
      <c r="C40" s="18">
        <f t="shared" si="16"/>
        <v>-21.411957104943014</v>
      </c>
      <c r="D40" s="18">
        <f t="shared" si="16"/>
        <v>-1.0497515786060951</v>
      </c>
      <c r="E40" s="18">
        <f t="shared" si="16"/>
        <v>-4.4130451404545523</v>
      </c>
      <c r="F40" s="18">
        <f t="shared" si="10"/>
        <v>-3.3048450048052791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-3.9818049224533136</v>
      </c>
      <c r="C41" s="18">
        <f t="shared" si="17"/>
        <v>-25.363216341801696</v>
      </c>
      <c r="D41" s="18">
        <f t="shared" si="17"/>
        <v>-2.7488297170676246</v>
      </c>
      <c r="E41" s="18">
        <f t="shared" si="17"/>
        <v>-2.7570985286371474</v>
      </c>
      <c r="F41" s="18">
        <f t="shared" si="10"/>
        <v>-2.7543423362345165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0.36022124311561043</v>
      </c>
      <c r="C43" s="18">
        <f t="shared" ref="C43" si="18">IF(D$3-C$3 &lt;&gt; 0,(EXP(LN(D15/C15)/(D$3-C$3))-1)*100,0)</f>
        <v>-0.45322095351997271</v>
      </c>
      <c r="D43" s="18">
        <f>IF(E$3-D$3 &lt;&gt; 0,(EXP(LN(E15/D15)/(E$3-D$3))-1)*100,0)</f>
        <v>0.53351467628774962</v>
      </c>
      <c r="E43" s="18">
        <f>IF(F$3-E$3 &lt;&gt; 0,(EXP(LN(F15/E15)/(F$3-E$3))-1)*100,0)</f>
        <v>0.533512011860382</v>
      </c>
      <c r="F43" s="18">
        <f t="shared" si="10"/>
        <v>0.53351290000283047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1.5988691525060883</v>
      </c>
      <c r="C47" s="27">
        <f>D5-C5</f>
        <v>-0.6459197117976716</v>
      </c>
      <c r="D47" s="27">
        <f>E5-D5</f>
        <v>1.4109783410592849</v>
      </c>
      <c r="E47" s="27">
        <f>F5-E5</f>
        <v>1.916198495955924</v>
      </c>
      <c r="F47" s="27">
        <f>F5-D5</f>
        <v>3.3271768370152088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11.600264237497772</v>
      </c>
      <c r="C48" s="27">
        <f t="shared" si="20"/>
        <v>-4.8965955239244323</v>
      </c>
      <c r="D48" s="27">
        <f t="shared" si="20"/>
        <v>7.8464242586723927</v>
      </c>
      <c r="E48" s="27">
        <f t="shared" si="20"/>
        <v>10.893094876400824</v>
      </c>
      <c r="F48" s="27">
        <f t="shared" ref="F48:F57" si="21">F6-D6</f>
        <v>18.739519135073216</v>
      </c>
    </row>
    <row r="49" spans="1:6" x14ac:dyDescent="0.2">
      <c r="A49" t="str">
        <f t="shared" si="19"/>
        <v>RQF6 First degree</v>
      </c>
      <c r="B49" s="27">
        <f t="shared" ref="B49:E49" si="22">C7-B7</f>
        <v>0.27501982566965921</v>
      </c>
      <c r="C49" s="27">
        <f t="shared" si="22"/>
        <v>7.715832899697773</v>
      </c>
      <c r="D49" s="27">
        <f t="shared" si="22"/>
        <v>10.607593002083888</v>
      </c>
      <c r="E49" s="27">
        <f t="shared" si="22"/>
        <v>23.414008106633446</v>
      </c>
      <c r="F49" s="27">
        <f t="shared" si="21"/>
        <v>34.021601108717334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-2.8359543413406456</v>
      </c>
      <c r="C50" s="27">
        <f t="shared" si="23"/>
        <v>2.4119191140932763</v>
      </c>
      <c r="D50" s="27">
        <f t="shared" si="23"/>
        <v>-0.46119695744683398</v>
      </c>
      <c r="E50" s="27">
        <f t="shared" si="23"/>
        <v>2.7936605623007758</v>
      </c>
      <c r="F50" s="27">
        <f t="shared" si="21"/>
        <v>2.3324636048539418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-0.82373380105001459</v>
      </c>
      <c r="C51" s="27">
        <f t="shared" si="24"/>
        <v>1.3396074997308247</v>
      </c>
      <c r="D51" s="27">
        <f t="shared" si="24"/>
        <v>1.5237142006536715</v>
      </c>
      <c r="E51" s="27">
        <f t="shared" si="24"/>
        <v>4.1754875154763198</v>
      </c>
      <c r="F51" s="27">
        <f t="shared" si="21"/>
        <v>5.6992017161299913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-1.4545593467580886</v>
      </c>
      <c r="C52" s="27">
        <f t="shared" si="25"/>
        <v>10.32413070729379</v>
      </c>
      <c r="D52" s="27">
        <f t="shared" si="25"/>
        <v>-2.0470396277636667</v>
      </c>
      <c r="E52" s="27">
        <f t="shared" si="25"/>
        <v>6.7093327082032204</v>
      </c>
      <c r="F52" s="27">
        <f t="shared" si="21"/>
        <v>4.6622930804395537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-2.8792623289049004</v>
      </c>
      <c r="C53" s="27">
        <f>D11-C11</f>
        <v>-0.62293297250144519</v>
      </c>
      <c r="D53" s="27">
        <f t="shared" si="26"/>
        <v>-3.195815534533736</v>
      </c>
      <c r="E53" s="27">
        <f t="shared" si="26"/>
        <v>-7.6940359583999083</v>
      </c>
      <c r="F53" s="27">
        <f t="shared" si="21"/>
        <v>-10.889851492933644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4.3559647679003106</v>
      </c>
      <c r="C54" s="27">
        <f t="shared" si="27"/>
        <v>-12.048153689288377</v>
      </c>
      <c r="D54" s="27">
        <f t="shared" si="27"/>
        <v>-2.2727898991211362</v>
      </c>
      <c r="E54" s="27">
        <f t="shared" si="27"/>
        <v>-15.236328577894394</v>
      </c>
      <c r="F54" s="27">
        <f t="shared" si="21"/>
        <v>-17.50911847701553</v>
      </c>
    </row>
    <row r="55" spans="1:6" x14ac:dyDescent="0.2">
      <c r="A55" t="str">
        <f t="shared" si="19"/>
        <v>No Qualification</v>
      </c>
      <c r="B55" s="27">
        <f t="shared" ref="B55:E55" si="28">C13-B13</f>
        <v>-3.8186081655198407</v>
      </c>
      <c r="C55" s="27">
        <f t="shared" si="28"/>
        <v>-5.4878883233038778</v>
      </c>
      <c r="D55" s="27">
        <f t="shared" si="28"/>
        <v>-2.1008677836038974</v>
      </c>
      <c r="E55" s="27">
        <f t="shared" si="28"/>
        <v>-3.4264177286759701</v>
      </c>
      <c r="F55" s="27">
        <f t="shared" si="21"/>
        <v>-5.5272855122798674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6.0180000000003133</v>
      </c>
      <c r="C57" s="29">
        <f t="shared" ref="C57" si="29">D15-C15</f>
        <v>-1.9100000000001387</v>
      </c>
      <c r="D57" s="29">
        <f>E15-D15</f>
        <v>11.310999999999979</v>
      </c>
      <c r="E57" s="29">
        <f>F15-E15</f>
        <v>23.545000000000186</v>
      </c>
      <c r="F57" s="29">
        <f t="shared" si="21"/>
        <v>34.856000000000165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North of Tyne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27.721547518623549</v>
      </c>
      <c r="N6" s="11">
        <v>24.259990065334435</v>
      </c>
      <c r="O6" s="11">
        <v>24.484215607104787</v>
      </c>
      <c r="P6" s="11">
        <v>24.711451537534092</v>
      </c>
      <c r="Q6" s="11">
        <v>23.326101657466118</v>
      </c>
      <c r="R6" s="11">
        <v>25.455802160743399</v>
      </c>
      <c r="S6" s="11">
        <v>19.968435890652756</v>
      </c>
      <c r="T6" s="11">
        <v>23.163718252372043</v>
      </c>
      <c r="U6" s="11">
        <v>22.505386138373343</v>
      </c>
      <c r="V6" s="11">
        <v>21.637193995223559</v>
      </c>
      <c r="W6" s="11">
        <v>16.149305671919681</v>
      </c>
      <c r="X6" s="11">
        <v>16.436587749274008</v>
      </c>
      <c r="Y6" s="11">
        <v>16.269118900011122</v>
      </c>
      <c r="Z6" s="11">
        <v>15.356081262327328</v>
      </c>
      <c r="AA6" s="11">
        <v>14.468585576483788</v>
      </c>
      <c r="AB6" s="11">
        <v>14.048437888315783</v>
      </c>
      <c r="AC6" s="11">
        <v>13.665557412358451</v>
      </c>
      <c r="AD6" s="11">
        <v>13.280508519430267</v>
      </c>
      <c r="AE6" s="11">
        <v>12.88885964177504</v>
      </c>
      <c r="AF6" s="11">
        <v>12.498445923299737</v>
      </c>
      <c r="AG6" s="11">
        <v>12.118858995984178</v>
      </c>
      <c r="AH6" s="11">
        <v>11.740468371312106</v>
      </c>
      <c r="AI6" s="11">
        <v>11.365121162830478</v>
      </c>
      <c r="AJ6" s="11">
        <v>10.998309536490131</v>
      </c>
      <c r="AK6" s="11">
        <v>10.655478240188579</v>
      </c>
      <c r="AL6" s="11">
        <v>10.622020159639813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63.724919322614589</v>
      </c>
      <c r="N7" s="11">
        <v>58.174728993762393</v>
      </c>
      <c r="O7" s="11">
        <v>61.201449178604094</v>
      </c>
      <c r="P7" s="11">
        <v>60.811808122512346</v>
      </c>
      <c r="Q7" s="11">
        <v>61.16538220366791</v>
      </c>
      <c r="R7" s="11">
        <v>51.912379271080724</v>
      </c>
      <c r="S7" s="11">
        <v>49.294876611741714</v>
      </c>
      <c r="T7" s="11">
        <v>59.633347025282802</v>
      </c>
      <c r="U7" s="11">
        <v>56.193517040833058</v>
      </c>
      <c r="V7" s="11">
        <v>56.268344038981034</v>
      </c>
      <c r="W7" s="11">
        <v>44.220190349692658</v>
      </c>
      <c r="X7" s="11">
        <v>49.315956823389207</v>
      </c>
      <c r="Y7" s="11">
        <v>46.268136155284211</v>
      </c>
      <c r="Z7" s="11">
        <v>44.812834370937793</v>
      </c>
      <c r="AA7" s="11">
        <v>43.446199535422124</v>
      </c>
      <c r="AB7" s="11">
        <v>41.947400450571521</v>
      </c>
      <c r="AC7" s="11">
        <v>40.398749004827458</v>
      </c>
      <c r="AD7" s="11">
        <v>38.83274714523094</v>
      </c>
      <c r="AE7" s="11">
        <v>37.276360475069261</v>
      </c>
      <c r="AF7" s="11">
        <v>35.729320445935535</v>
      </c>
      <c r="AG7" s="11">
        <v>34.202709202141477</v>
      </c>
      <c r="AH7" s="11">
        <v>32.684772497421847</v>
      </c>
      <c r="AI7" s="11">
        <v>31.178708076158173</v>
      </c>
      <c r="AJ7" s="11">
        <v>29.687306196818835</v>
      </c>
      <c r="AK7" s="11">
        <v>28.205664976468078</v>
      </c>
      <c r="AL7" s="11">
        <v>26.711071872677127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99.949253850926837</v>
      </c>
      <c r="N8" s="11">
        <v>98.508310575641644</v>
      </c>
      <c r="O8" s="11">
        <v>95.517481878864075</v>
      </c>
      <c r="P8" s="11">
        <v>96.31330690860959</v>
      </c>
      <c r="Q8" s="11">
        <v>94.308070274318183</v>
      </c>
      <c r="R8" s="11">
        <v>95.863518289681508</v>
      </c>
      <c r="S8" s="11">
        <v>89.435308046656473</v>
      </c>
      <c r="T8" s="11">
        <v>90.488622520424371</v>
      </c>
      <c r="U8" s="11">
        <v>102.14337515729768</v>
      </c>
      <c r="V8" s="11">
        <v>92.984255960776608</v>
      </c>
      <c r="W8" s="11">
        <v>92.361322988275163</v>
      </c>
      <c r="X8" s="11">
        <v>92.280261096432213</v>
      </c>
      <c r="Y8" s="11">
        <v>90.567393852508189</v>
      </c>
      <c r="Z8" s="11">
        <v>90.043493505344003</v>
      </c>
      <c r="AA8" s="11">
        <v>89.732853819931606</v>
      </c>
      <c r="AB8" s="11">
        <v>89.165507453741427</v>
      </c>
      <c r="AC8" s="11">
        <v>88.48578792071379</v>
      </c>
      <c r="AD8" s="11">
        <v>87.752221559096782</v>
      </c>
      <c r="AE8" s="11">
        <v>87.005531527846017</v>
      </c>
      <c r="AF8" s="11">
        <v>86.246632871265007</v>
      </c>
      <c r="AG8" s="11">
        <v>85.503909316924705</v>
      </c>
      <c r="AH8" s="11">
        <v>84.745160836520142</v>
      </c>
      <c r="AI8" s="11">
        <v>83.971583512129044</v>
      </c>
      <c r="AJ8" s="11">
        <v>83.186499103503138</v>
      </c>
      <c r="AK8" s="11">
        <v>82.376732856631705</v>
      </c>
      <c r="AL8" s="11">
        <v>81.471471495341518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87.00860621507347</v>
      </c>
      <c r="N9" s="11">
        <v>90.509516622064112</v>
      </c>
      <c r="O9" s="11">
        <v>86.479000701858808</v>
      </c>
      <c r="P9" s="11">
        <v>89.57388131197024</v>
      </c>
      <c r="Q9" s="11">
        <v>93.254041561991258</v>
      </c>
      <c r="R9" s="11">
        <v>91.830945604975057</v>
      </c>
      <c r="S9" s="11">
        <v>96.480556929020835</v>
      </c>
      <c r="T9" s="11">
        <v>90.051799194901051</v>
      </c>
      <c r="U9" s="11">
        <v>96.153836904865713</v>
      </c>
      <c r="V9" s="11">
        <v>90.376386258216968</v>
      </c>
      <c r="W9" s="11">
        <v>100.70051696551076</v>
      </c>
      <c r="X9" s="11">
        <v>95.024247336005089</v>
      </c>
      <c r="Y9" s="11">
        <v>96.173585915106727</v>
      </c>
      <c r="Z9" s="11">
        <v>96.941317479366163</v>
      </c>
      <c r="AA9" s="11">
        <v>97.941188728254787</v>
      </c>
      <c r="AB9" s="11">
        <v>98.653477337747091</v>
      </c>
      <c r="AC9" s="11">
        <v>99.276325063816913</v>
      </c>
      <c r="AD9" s="11">
        <v>99.913358632675326</v>
      </c>
      <c r="AE9" s="11">
        <v>100.56636774476652</v>
      </c>
      <c r="AF9" s="11">
        <v>101.22194257300626</v>
      </c>
      <c r="AG9" s="11">
        <v>101.9164078717142</v>
      </c>
      <c r="AH9" s="11">
        <v>102.61052294045436</v>
      </c>
      <c r="AI9" s="11">
        <v>103.30974029946515</v>
      </c>
      <c r="AJ9" s="11">
        <v>104.01997179684096</v>
      </c>
      <c r="AK9" s="11">
        <v>104.72314302295031</v>
      </c>
      <c r="AL9" s="11">
        <v>105.36281004595031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17.314451672297132</v>
      </c>
      <c r="N10" s="11">
        <v>17.59862575441198</v>
      </c>
      <c r="O10" s="11">
        <v>16.447780198750792</v>
      </c>
      <c r="P10" s="11">
        <v>15.547944085717488</v>
      </c>
      <c r="Q10" s="11">
        <v>16.256043245250822</v>
      </c>
      <c r="R10" s="11">
        <v>18.979648008087942</v>
      </c>
      <c r="S10" s="11">
        <v>19.137449888109025</v>
      </c>
      <c r="T10" s="11">
        <v>18.362216537766759</v>
      </c>
      <c r="U10" s="11">
        <v>18.677920348723816</v>
      </c>
      <c r="V10" s="11">
        <v>18.155914207037927</v>
      </c>
      <c r="W10" s="11">
        <v>19.495521706768752</v>
      </c>
      <c r="X10" s="11">
        <v>19.963693901011258</v>
      </c>
      <c r="Y10" s="11">
        <v>19.778074095347794</v>
      </c>
      <c r="Z10" s="11">
        <v>20.169532375812032</v>
      </c>
      <c r="AA10" s="11">
        <v>20.621937058153716</v>
      </c>
      <c r="AB10" s="11">
        <v>21.019235907422424</v>
      </c>
      <c r="AC10" s="11">
        <v>21.408694038150635</v>
      </c>
      <c r="AD10" s="11">
        <v>21.806807824874586</v>
      </c>
      <c r="AE10">
        <v>22.203481858124295</v>
      </c>
      <c r="AF10">
        <v>22.60236691967075</v>
      </c>
      <c r="AG10">
        <v>23.020901946685441</v>
      </c>
      <c r="AH10">
        <v>23.445190765088807</v>
      </c>
      <c r="AI10" s="11">
        <v>23.876413230209007</v>
      </c>
      <c r="AJ10" s="11">
        <v>24.316254996828292</v>
      </c>
      <c r="AK10" s="11">
        <v>24.756564280474617</v>
      </c>
      <c r="AL10" s="11">
        <v>25.194723422898743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22.898154328542557</v>
      </c>
      <c r="N11" s="11">
        <v>22.610968955419814</v>
      </c>
      <c r="O11" s="11">
        <v>22.483357685573843</v>
      </c>
      <c r="P11" s="11">
        <v>21.007556171660671</v>
      </c>
      <c r="Q11" s="11">
        <v>21.676720706745709</v>
      </c>
      <c r="R11" s="11">
        <v>24.589238510942515</v>
      </c>
      <c r="S11" s="11">
        <v>23.908447689605861</v>
      </c>
      <c r="T11" s="11">
        <v>22.373859013980951</v>
      </c>
      <c r="U11" s="11">
        <v>22.084434671003024</v>
      </c>
      <c r="V11" s="11">
        <v>21.753284169601869</v>
      </c>
      <c r="W11" s="11">
        <v>24.165203283695146</v>
      </c>
      <c r="X11" s="11">
        <v>23.654816431233133</v>
      </c>
      <c r="Y11" s="11">
        <v>23.184491975245827</v>
      </c>
      <c r="Z11" s="11">
        <v>23.325340920255506</v>
      </c>
      <c r="AA11" s="11">
        <v>23.549817947553237</v>
      </c>
      <c r="AB11" s="11">
        <v>23.704006326248312</v>
      </c>
      <c r="AC11" s="11">
        <v>23.836170191579935</v>
      </c>
      <c r="AD11" s="11">
        <v>23.975277984977879</v>
      </c>
      <c r="AE11">
        <v>24.185718922321318</v>
      </c>
      <c r="AF11">
        <v>24.468504049284569</v>
      </c>
      <c r="AG11">
        <v>24.768785552269318</v>
      </c>
      <c r="AH11">
        <v>25.079766815732338</v>
      </c>
      <c r="AI11" s="11">
        <v>25.41399704428142</v>
      </c>
      <c r="AJ11" s="11">
        <v>25.76984193201401</v>
      </c>
      <c r="AK11" s="11">
        <v>26.142070690020137</v>
      </c>
      <c r="AL11" s="11">
        <v>26.497666888549087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56.423094966414745</v>
      </c>
      <c r="N12" s="11">
        <v>58.727331880989745</v>
      </c>
      <c r="O12" s="11">
        <v>59.885380249945527</v>
      </c>
      <c r="P12" s="11">
        <v>56.850312064116402</v>
      </c>
      <c r="Q12" s="11">
        <v>60.225111387553049</v>
      </c>
      <c r="R12" s="11">
        <v>70.948887932397255</v>
      </c>
      <c r="S12" s="11">
        <v>71.384084696846941</v>
      </c>
      <c r="T12" s="11">
        <v>68.532258073464519</v>
      </c>
      <c r="U12" s="11">
        <v>72.018077080609032</v>
      </c>
      <c r="V12" s="11">
        <v>71.223907758066915</v>
      </c>
      <c r="W12" s="11">
        <v>78.939740657764688</v>
      </c>
      <c r="X12" s="11">
        <v>81.941671871947463</v>
      </c>
      <c r="Y12" s="11">
        <v>82.042593920692497</v>
      </c>
      <c r="Z12" s="11">
        <v>84.46933552771992</v>
      </c>
      <c r="AA12" s="11">
        <v>87.120483342667313</v>
      </c>
      <c r="AB12" s="11">
        <v>89.547333659848576</v>
      </c>
      <c r="AC12" s="11">
        <v>91.910621088021102</v>
      </c>
      <c r="AD12" s="11">
        <v>94.232317908984754</v>
      </c>
      <c r="AE12">
        <v>96.521752527703313</v>
      </c>
      <c r="AF12">
        <v>98.783844520073814</v>
      </c>
      <c r="AG12">
        <v>101.10040277409219</v>
      </c>
      <c r="AH12">
        <v>103.43997082070581</v>
      </c>
      <c r="AI12">
        <v>105.79656436729395</v>
      </c>
      <c r="AJ12">
        <v>108.17977827063328</v>
      </c>
      <c r="AK12">
        <v>110.5827831149678</v>
      </c>
      <c r="AL12">
        <v>112.96134176648202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28.10407271295027</v>
      </c>
      <c r="N13" s="11">
        <v>22.076236038522474</v>
      </c>
      <c r="O13" s="11">
        <v>21.11256010026338</v>
      </c>
      <c r="P13" s="11">
        <v>25.848709361063232</v>
      </c>
      <c r="Q13" s="11">
        <v>26.863210697419852</v>
      </c>
      <c r="R13" s="11">
        <v>30.984159574692089</v>
      </c>
      <c r="S13" s="11">
        <v>29.795887672235278</v>
      </c>
      <c r="T13" s="11">
        <v>36.675507737763866</v>
      </c>
      <c r="U13" s="11">
        <v>30.665714396352406</v>
      </c>
      <c r="V13" s="11">
        <v>42.584423812189861</v>
      </c>
      <c r="W13" s="11">
        <v>37.687828288265429</v>
      </c>
      <c r="X13" s="11">
        <v>35.811481742346182</v>
      </c>
      <c r="Y13" s="11">
        <v>41.008352618080451</v>
      </c>
      <c r="Z13" s="11">
        <v>42.529209790539412</v>
      </c>
      <c r="AA13" s="11">
        <v>44.111909519663051</v>
      </c>
      <c r="AB13" s="11">
        <v>45.534252546937822</v>
      </c>
      <c r="AC13" s="11">
        <v>46.868176150207738</v>
      </c>
      <c r="AD13" s="11">
        <v>48.129848994300943</v>
      </c>
      <c r="AE13">
        <v>49.342646740180925</v>
      </c>
      <c r="AF13">
        <v>50.507952273278981</v>
      </c>
      <c r="AG13">
        <v>51.638239911922149</v>
      </c>
      <c r="AH13">
        <v>52.715104520842402</v>
      </c>
      <c r="AI13">
        <v>53.739106699959386</v>
      </c>
      <c r="AJ13">
        <v>54.7126513715233</v>
      </c>
      <c r="AK13">
        <v>55.621882984763815</v>
      </c>
      <c r="AL13">
        <v>56.427347423338645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4.4728994125573776</v>
      </c>
      <c r="N14" s="11">
        <v>3.5162911138535806</v>
      </c>
      <c r="O14" s="11">
        <v>3.2427743990348152</v>
      </c>
      <c r="P14" s="11">
        <v>4.1250304368157931</v>
      </c>
      <c r="Q14" s="11">
        <v>4.1293182655864413</v>
      </c>
      <c r="R14" s="11">
        <v>4.8454206473993127</v>
      </c>
      <c r="S14" s="11">
        <v>4.752952575131058</v>
      </c>
      <c r="T14" s="11">
        <v>5.8356716440443241</v>
      </c>
      <c r="U14" s="11">
        <v>5.1227382619416799</v>
      </c>
      <c r="V14" s="11">
        <v>6.444289799905401</v>
      </c>
      <c r="W14" s="11">
        <v>5.7983700881077294</v>
      </c>
      <c r="X14" s="11">
        <v>5.5332830483612288</v>
      </c>
      <c r="Y14" s="11">
        <v>6.4502525677227549</v>
      </c>
      <c r="Z14" s="11">
        <v>6.7048547676977215</v>
      </c>
      <c r="AA14" s="11">
        <v>6.9700244718700493</v>
      </c>
      <c r="AB14" s="11">
        <v>7.2093484291670142</v>
      </c>
      <c r="AC14" s="11">
        <v>7.4369191303244175</v>
      </c>
      <c r="AD14" s="11">
        <v>7.6549114304291006</v>
      </c>
      <c r="AE14">
        <v>7.8662805622132446</v>
      </c>
      <c r="AF14">
        <v>8.0689904241847223</v>
      </c>
      <c r="AG14">
        <v>8.2677844282662711</v>
      </c>
      <c r="AH14">
        <v>8.4570424319220638</v>
      </c>
      <c r="AI14">
        <v>8.6387656076730917</v>
      </c>
      <c r="AJ14">
        <v>8.8113867953474632</v>
      </c>
      <c r="AK14">
        <v>8.9766798335355755</v>
      </c>
      <c r="AL14">
        <v>9.1255469251229382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North of Tyne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North of Tyne</v>
      </c>
      <c r="W1" s="203" t="str">
        <f>CONCATENATE("Shift-share Figure 1: Levels of Employment, ",C4," - ",F40,", ",Info!B5)</f>
        <v>Shift-share Figure 1: Levels of Employment, 2015 - 2035, North of Tyne</v>
      </c>
      <c r="AK1" s="203" t="str">
        <f>CONCATENATE("Shift-share Figure 1.1: Net Changes, ",C4,"-",F40,", ",Info!B5)</f>
        <v>Shift-share Figure 1.1: Net Changes, 2015-2035, North of Tyne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17.867606514747891</v>
      </c>
      <c r="C8" s="141">
        <f t="shared" ref="C8:C33" si="0">B8/B$35*100</f>
        <v>4.3011979766370283</v>
      </c>
      <c r="E8" s="151">
        <v>21.34291532582877</v>
      </c>
      <c r="F8" s="141">
        <f t="shared" ref="F8:F33" si="1">E8/E$35*100</f>
        <v>5.0874850008411476</v>
      </c>
      <c r="H8" s="151">
        <f>E8-B8</f>
        <v>3.475308811080879</v>
      </c>
      <c r="I8" s="141">
        <f>IF(B8&lt;&gt;0,((E8/B8)-1)*100,0)</f>
        <v>19.4503321315721</v>
      </c>
      <c r="K8" s="207">
        <f t="shared" ref="K8:K33" si="2">(($E$35/$B$35)-1)*B8</f>
        <v>0.17669321288024029</v>
      </c>
      <c r="L8" s="141">
        <f>IF(B8&lt;&gt;0,K8/B8*100,0)</f>
        <v>0.98890253003052209</v>
      </c>
      <c r="N8" s="151">
        <f>H8-(K8+Q8)</f>
        <v>3.3884749189680288</v>
      </c>
      <c r="O8" s="141">
        <f>IF(B8&lt;&gt;0,N8/B8*100,0)</f>
        <v>18.964347105871106</v>
      </c>
      <c r="Q8" s="151">
        <v>-8.9859320767390227E-2</v>
      </c>
      <c r="R8" s="141">
        <f>IF(B8&lt;&gt;0,Q8/B8*100,0)</f>
        <v>-0.50291750432952786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12.878102623024452</v>
      </c>
      <c r="C9" s="141">
        <f t="shared" si="0"/>
        <v>3.1000945145818455</v>
      </c>
      <c r="E9" s="151">
        <v>14.374391169262982</v>
      </c>
      <c r="F9" s="141">
        <f t="shared" si="1"/>
        <v>3.4264062970511344</v>
      </c>
      <c r="H9" s="151">
        <f t="shared" ref="H9:H32" si="3">E9-B9</f>
        <v>1.4962885462385298</v>
      </c>
      <c r="I9" s="141">
        <f t="shared" ref="I9:I32" si="4">IF(B9&lt;&gt;0,((E9/B9)-1)*100,0)</f>
        <v>11.61885869400785</v>
      </c>
      <c r="K9" s="207">
        <f t="shared" si="2"/>
        <v>0.12735188265901584</v>
      </c>
      <c r="L9" s="141">
        <f t="shared" ref="L9:L32" si="5">IF(B9&lt;&gt;0,K9/B9*100,0)</f>
        <v>0.98890253003052209</v>
      </c>
      <c r="N9" s="151">
        <f t="shared" ref="N9:N31" si="6">H9-(K9+Q9)</f>
        <v>0.77912164649856364</v>
      </c>
      <c r="O9" s="141">
        <f>IF(B9&lt;&gt;0,N9/B9*100,0)</f>
        <v>6.0499723391362847</v>
      </c>
      <c r="Q9" s="151">
        <v>0.5898150170809503</v>
      </c>
      <c r="R9" s="141">
        <f>IF(B9&lt;&gt;0,Q9/B9*100,0)</f>
        <v>4.5799838248410456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18.546841998940309</v>
      </c>
      <c r="C10" s="141">
        <f t="shared" si="0"/>
        <v>4.4647076379818245</v>
      </c>
      <c r="E10" s="151">
        <v>20.851179108305089</v>
      </c>
      <c r="F10" s="141">
        <f t="shared" si="1"/>
        <v>4.9702704313772195</v>
      </c>
      <c r="H10" s="151">
        <f t="shared" si="3"/>
        <v>2.3043371093647806</v>
      </c>
      <c r="I10" s="141">
        <f t="shared" si="4"/>
        <v>12.424417642078577</v>
      </c>
      <c r="K10" s="207">
        <f t="shared" si="2"/>
        <v>0.18341018976828416</v>
      </c>
      <c r="L10" s="141">
        <f t="shared" si="5"/>
        <v>0.98890253003052209</v>
      </c>
      <c r="N10" s="151">
        <f t="shared" si="6"/>
        <v>2.347448249269791</v>
      </c>
      <c r="O10" s="141">
        <f t="shared" ref="O10:O32" si="7">IF(B10&lt;&gt;0,N10/B10*100,0)</f>
        <v>12.656862280942031</v>
      </c>
      <c r="Q10" s="151">
        <v>-0.22652132967329466</v>
      </c>
      <c r="R10" s="141">
        <f t="shared" ref="R10:R32" si="8">IF(B10&lt;&gt;0,Q10/B10*100,0)</f>
        <v>-1.2213471688939668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26.74366789310935</v>
      </c>
      <c r="C11" s="141">
        <f t="shared" si="0"/>
        <v>6.437896991673127</v>
      </c>
      <c r="E11" s="151">
        <v>30.117078202063126</v>
      </c>
      <c r="F11" s="141">
        <f t="shared" si="1"/>
        <v>7.1789716298378421</v>
      </c>
      <c r="H11" s="151">
        <f>E11-B11</f>
        <v>3.3734103089537761</v>
      </c>
      <c r="I11" s="141">
        <f>IF(B11&lt;&gt;0,((E11/B11)-1)*100,0)</f>
        <v>12.613865541693148</v>
      </c>
      <c r="K11" s="207">
        <f t="shared" si="2"/>
        <v>0.26446880841791881</v>
      </c>
      <c r="L11" s="141">
        <f t="shared" si="5"/>
        <v>0.98890253003052231</v>
      </c>
      <c r="N11" s="151">
        <f t="shared" si="6"/>
        <v>2.4110797418529994</v>
      </c>
      <c r="O11" s="141">
        <f t="shared" si="7"/>
        <v>9.0155163139541799</v>
      </c>
      <c r="Q11" s="151">
        <v>0.69786175868285794</v>
      </c>
      <c r="R11" s="141">
        <f>IF(B11&lt;&gt;0,Q11/B11*100,0)</f>
        <v>2.6094466977084538</v>
      </c>
      <c r="T11" s="136"/>
    </row>
    <row r="12" spans="1:97" x14ac:dyDescent="0.2">
      <c r="A12" s="10" t="str">
        <f>name!$D8</f>
        <v>23 Teaching and other educational professionals</v>
      </c>
      <c r="B12" s="151">
        <v>17.300536052192989</v>
      </c>
      <c r="C12" s="141">
        <f t="shared" si="0"/>
        <v>4.1646893556228735</v>
      </c>
      <c r="E12" s="151">
        <v>19.057978921835424</v>
      </c>
      <c r="F12" s="141">
        <f t="shared" si="1"/>
        <v>4.5428274643365532</v>
      </c>
      <c r="H12" s="151">
        <f t="shared" si="3"/>
        <v>1.7574428696424356</v>
      </c>
      <c r="I12" s="141">
        <f t="shared" si="4"/>
        <v>10.158314542049496</v>
      </c>
      <c r="K12" s="207">
        <f t="shared" si="2"/>
        <v>0.17108543872897908</v>
      </c>
      <c r="L12" s="141">
        <f t="shared" si="5"/>
        <v>0.98890253003052209</v>
      </c>
      <c r="N12" s="151">
        <f t="shared" si="6"/>
        <v>1.3768417036413176</v>
      </c>
      <c r="O12" s="141">
        <f t="shared" si="7"/>
        <v>7.9583759687422599</v>
      </c>
      <c r="Q12" s="151">
        <v>0.2095157272721388</v>
      </c>
      <c r="R12" s="141">
        <f t="shared" si="8"/>
        <v>1.2110360432767107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18.848726148406119</v>
      </c>
      <c r="C13" s="141">
        <f t="shared" si="0"/>
        <v>4.5373790107137779</v>
      </c>
      <c r="E13" s="151">
        <v>22.875909930604806</v>
      </c>
      <c r="F13" s="141">
        <f t="shared" si="1"/>
        <v>5.4529030770085676</v>
      </c>
      <c r="H13" s="151">
        <f t="shared" si="3"/>
        <v>4.0271837821986871</v>
      </c>
      <c r="I13" s="141">
        <f t="shared" si="4"/>
        <v>21.36581406345719</v>
      </c>
      <c r="K13" s="207">
        <f t="shared" si="2"/>
        <v>0.1863955297601127</v>
      </c>
      <c r="L13" s="141">
        <f t="shared" si="5"/>
        <v>0.98890253003052209</v>
      </c>
      <c r="N13" s="151">
        <f>H13-(K13+Q13)</f>
        <v>4.5601120028387134</v>
      </c>
      <c r="O13" s="141">
        <f>IF(B13&lt;&gt;0,N13/B13*100,0)</f>
        <v>24.193210548736868</v>
      </c>
      <c r="Q13" s="151">
        <v>-0.71932375040013874</v>
      </c>
      <c r="R13" s="141">
        <f t="shared" si="8"/>
        <v>-3.8162990153101992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7.5247040108647596</v>
      </c>
      <c r="C14" s="141">
        <f t="shared" si="0"/>
        <v>1.8113921212452169</v>
      </c>
      <c r="E14" s="151">
        <v>8.8411796143208683</v>
      </c>
      <c r="F14" s="141">
        <f t="shared" si="1"/>
        <v>2.1074613280767136</v>
      </c>
      <c r="H14" s="151">
        <f t="shared" si="3"/>
        <v>1.3164756034561087</v>
      </c>
      <c r="I14" s="141">
        <f t="shared" si="4"/>
        <v>17.495380569857332</v>
      </c>
      <c r="K14" s="207">
        <f t="shared" si="2"/>
        <v>7.4411988340749774E-2</v>
      </c>
      <c r="L14" s="141">
        <f>IF(B14&lt;&gt;0,K14/B14*100,0)</f>
        <v>0.98890253003052209</v>
      </c>
      <c r="N14" s="151">
        <f t="shared" si="6"/>
        <v>1.3700787525829685</v>
      </c>
      <c r="O14" s="141">
        <f t="shared" si="7"/>
        <v>18.207742797653452</v>
      </c>
      <c r="Q14" s="151">
        <v>-0.12801513746760951</v>
      </c>
      <c r="R14" s="141">
        <f t="shared" si="8"/>
        <v>-1.7012647578266358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9.3235582766558167</v>
      </c>
      <c r="C15" s="141">
        <f t="shared" si="0"/>
        <v>2.2444231666680654</v>
      </c>
      <c r="E15" s="151">
        <v>10.674399245886685</v>
      </c>
      <c r="F15" s="141">
        <f t="shared" si="1"/>
        <v>2.5444436820080862</v>
      </c>
      <c r="H15" s="151">
        <f t="shared" si="3"/>
        <v>1.3508409692308678</v>
      </c>
      <c r="I15" s="141">
        <f t="shared" si="4"/>
        <v>14.488470272268072</v>
      </c>
      <c r="K15" s="207">
        <f t="shared" si="2"/>
        <v>9.2200903686719515E-2</v>
      </c>
      <c r="L15" s="141">
        <f t="shared" si="5"/>
        <v>0.98890253003052209</v>
      </c>
      <c r="N15" s="151">
        <f t="shared" si="6"/>
        <v>1.0389406794465965</v>
      </c>
      <c r="O15" s="141">
        <f t="shared" si="7"/>
        <v>11.143177836383352</v>
      </c>
      <c r="Q15" s="151">
        <v>0.21969938609755177</v>
      </c>
      <c r="R15" s="141">
        <f t="shared" si="8"/>
        <v>2.3563899058542033</v>
      </c>
      <c r="T15" s="11"/>
    </row>
    <row r="16" spans="1:97" x14ac:dyDescent="0.2">
      <c r="A16" s="10" t="str">
        <f>name!$D12</f>
        <v>33 Protective service occupations</v>
      </c>
      <c r="B16" s="151">
        <v>5.2779694294321988</v>
      </c>
      <c r="C16" s="141">
        <f t="shared" si="0"/>
        <v>1.2705446256547015</v>
      </c>
      <c r="E16" s="151">
        <v>5.8715471828228099</v>
      </c>
      <c r="F16" s="141">
        <f t="shared" si="1"/>
        <v>1.3995936247843499</v>
      </c>
      <c r="H16" s="151">
        <f t="shared" si="3"/>
        <v>0.59357775339061103</v>
      </c>
      <c r="I16" s="141">
        <f t="shared" si="4"/>
        <v>11.246327992742234</v>
      </c>
      <c r="K16" s="207">
        <f t="shared" si="2"/>
        <v>5.2193973221892523E-2</v>
      </c>
      <c r="L16" s="141">
        <f t="shared" si="5"/>
        <v>0.98890253003052209</v>
      </c>
      <c r="N16" s="151">
        <f t="shared" si="6"/>
        <v>0.49959320787737332</v>
      </c>
      <c r="O16" s="141">
        <f t="shared" si="7"/>
        <v>9.4656328453027676</v>
      </c>
      <c r="Q16" s="151">
        <v>4.1790572291345175E-2</v>
      </c>
      <c r="R16" s="141">
        <f t="shared" si="8"/>
        <v>0.79179261740894513</v>
      </c>
      <c r="T16" s="11"/>
    </row>
    <row r="17" spans="1:20" x14ac:dyDescent="0.2">
      <c r="A17" s="10" t="str">
        <f>name!$D13</f>
        <v>34 Culture, media and sports occupations</v>
      </c>
      <c r="B17" s="151">
        <v>5.9475695039814083</v>
      </c>
      <c r="C17" s="141">
        <f t="shared" si="0"/>
        <v>1.4317347930915012</v>
      </c>
      <c r="E17" s="151">
        <v>5.7175853305285793</v>
      </c>
      <c r="F17" s="141">
        <f t="shared" si="1"/>
        <v>1.362893923628683</v>
      </c>
      <c r="H17" s="151">
        <f t="shared" si="3"/>
        <v>-0.22998417345282895</v>
      </c>
      <c r="I17" s="141">
        <f t="shared" si="4"/>
        <v>-3.8668597869915389</v>
      </c>
      <c r="K17" s="207">
        <f t="shared" si="2"/>
        <v>5.881566530019592E-2</v>
      </c>
      <c r="L17" s="141">
        <f t="shared" si="5"/>
        <v>0.98890253003052209</v>
      </c>
      <c r="N17" s="151">
        <f t="shared" si="6"/>
        <v>9.2871938318437042E-2</v>
      </c>
      <c r="O17" s="141">
        <f t="shared" si="7"/>
        <v>1.5615107693363974</v>
      </c>
      <c r="Q17" s="151">
        <v>-0.38167177707146194</v>
      </c>
      <c r="R17" s="141">
        <f t="shared" si="8"/>
        <v>-6.4172730863584544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17.562673776334726</v>
      </c>
      <c r="C18" s="141">
        <f t="shared" si="0"/>
        <v>4.2277927291915738</v>
      </c>
      <c r="E18" s="151">
        <v>19.048615497312504</v>
      </c>
      <c r="F18" s="141">
        <f t="shared" si="1"/>
        <v>4.5405955161190938</v>
      </c>
      <c r="H18" s="151">
        <f t="shared" si="3"/>
        <v>1.4859417209777774</v>
      </c>
      <c r="I18" s="141">
        <f t="shared" si="4"/>
        <v>8.4607944092205845</v>
      </c>
      <c r="K18" s="207">
        <f t="shared" si="2"/>
        <v>0.17367772531518114</v>
      </c>
      <c r="L18" s="141">
        <f t="shared" si="5"/>
        <v>0.98890253003052209</v>
      </c>
      <c r="N18" s="151">
        <f t="shared" si="6"/>
        <v>1.551453993787252</v>
      </c>
      <c r="O18" s="141">
        <f t="shared" si="7"/>
        <v>8.8338143357066627</v>
      </c>
      <c r="Q18" s="151">
        <v>-0.23918999812465561</v>
      </c>
      <c r="R18" s="141">
        <f t="shared" si="8"/>
        <v>-1.3619224565166055</v>
      </c>
      <c r="T18" s="11"/>
    </row>
    <row r="19" spans="1:20" x14ac:dyDescent="0.2">
      <c r="A19" s="10" t="str">
        <f>name!$D15</f>
        <v>41 Administrative occupations</v>
      </c>
      <c r="B19" s="151">
        <v>40.713076117337614</v>
      </c>
      <c r="C19" s="141">
        <f t="shared" si="0"/>
        <v>9.8006971708282382</v>
      </c>
      <c r="E19" s="151">
        <v>39.408573848303178</v>
      </c>
      <c r="F19" s="141">
        <f t="shared" si="1"/>
        <v>9.393774247661165</v>
      </c>
      <c r="H19" s="151">
        <f t="shared" si="3"/>
        <v>-1.3045022690344368</v>
      </c>
      <c r="I19" s="141">
        <f t="shared" si="4"/>
        <v>-3.2041358537359899</v>
      </c>
      <c r="K19" s="207">
        <f t="shared" si="2"/>
        <v>0.40261263977760392</v>
      </c>
      <c r="L19" s="141">
        <f t="shared" si="5"/>
        <v>0.98890253003052209</v>
      </c>
      <c r="N19" s="151">
        <f t="shared" si="6"/>
        <v>-0.71887446751618911</v>
      </c>
      <c r="O19" s="141">
        <f t="shared" si="7"/>
        <v>-1.7657090450359199</v>
      </c>
      <c r="Q19" s="151">
        <v>-0.98824044129585165</v>
      </c>
      <c r="R19" s="141">
        <f t="shared" si="8"/>
        <v>-2.427329338730587</v>
      </c>
      <c r="T19" s="11"/>
    </row>
    <row r="20" spans="1:20" x14ac:dyDescent="0.2">
      <c r="A20" s="10" t="str">
        <f>name!$D16</f>
        <v>42 Secretarial and related occupations</v>
      </c>
      <c r="B20" s="151">
        <v>9.0468703701556503</v>
      </c>
      <c r="C20" s="141">
        <f t="shared" si="0"/>
        <v>2.1778171854687285</v>
      </c>
      <c r="E20" s="151">
        <v>7.983815379286014</v>
      </c>
      <c r="F20" s="141">
        <f t="shared" si="1"/>
        <v>1.9030924487831304</v>
      </c>
      <c r="H20" s="151">
        <f t="shared" si="3"/>
        <v>-1.0630549908696363</v>
      </c>
      <c r="I20" s="141">
        <f t="shared" si="4"/>
        <v>-11.750527501493835</v>
      </c>
      <c r="K20" s="207">
        <f t="shared" si="2"/>
        <v>8.9464729979050889E-2</v>
      </c>
      <c r="L20" s="141">
        <f t="shared" si="5"/>
        <v>0.98890253003052209</v>
      </c>
      <c r="N20" s="151">
        <f t="shared" si="6"/>
        <v>-1.0742085891266446</v>
      </c>
      <c r="O20" s="141">
        <f t="shared" si="7"/>
        <v>-11.873814315614682</v>
      </c>
      <c r="Q20" s="151">
        <v>-7.8311131722042571E-2</v>
      </c>
      <c r="R20" s="141">
        <f t="shared" si="8"/>
        <v>-0.86561571590966913</v>
      </c>
      <c r="T20" s="11"/>
    </row>
    <row r="21" spans="1:20" x14ac:dyDescent="0.2">
      <c r="A21" s="10" t="str">
        <f>name!$D17</f>
        <v>51 Skilled agricultural and related trades</v>
      </c>
      <c r="B21" s="151">
        <v>5.1880968581767481</v>
      </c>
      <c r="C21" s="141">
        <f t="shared" si="0"/>
        <v>1.2489099583969441</v>
      </c>
      <c r="E21" s="151">
        <v>4.2873069584363215</v>
      </c>
      <c r="F21" s="141">
        <f t="shared" si="1"/>
        <v>1.0219601920385588</v>
      </c>
      <c r="H21" s="151">
        <f t="shared" si="3"/>
        <v>-0.90078989974042667</v>
      </c>
      <c r="I21" s="141">
        <f t="shared" si="4"/>
        <v>-17.362626881584298</v>
      </c>
      <c r="K21" s="207">
        <f t="shared" si="2"/>
        <v>5.1305221090943889E-2</v>
      </c>
      <c r="L21" s="141">
        <f t="shared" si="5"/>
        <v>0.98890253003052209</v>
      </c>
      <c r="N21" s="151">
        <f t="shared" si="6"/>
        <v>-0.12954242246910319</v>
      </c>
      <c r="O21" s="141">
        <f t="shared" si="7"/>
        <v>-2.4969160370423049</v>
      </c>
      <c r="Q21" s="151">
        <v>-0.82255269836226741</v>
      </c>
      <c r="R21" s="141">
        <f t="shared" si="8"/>
        <v>-15.854613374572521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15.563646965578616</v>
      </c>
      <c r="C22" s="141">
        <f t="shared" si="0"/>
        <v>3.7465749417632233</v>
      </c>
      <c r="E22" s="151">
        <v>12.695264567066117</v>
      </c>
      <c r="F22" s="141">
        <f t="shared" si="1"/>
        <v>3.0261549127966174</v>
      </c>
      <c r="H22" s="151">
        <f t="shared" si="3"/>
        <v>-2.8683823985124999</v>
      </c>
      <c r="I22" s="141">
        <f t="shared" si="4"/>
        <v>-18.4300145387284</v>
      </c>
      <c r="K22" s="207">
        <f t="shared" si="2"/>
        <v>0.15390929860762551</v>
      </c>
      <c r="L22" s="141">
        <f t="shared" si="5"/>
        <v>0.98890253003052209</v>
      </c>
      <c r="N22" s="151">
        <f t="shared" si="6"/>
        <v>-2.0003271817542334</v>
      </c>
      <c r="O22" s="141">
        <f t="shared" si="7"/>
        <v>-12.852560753776171</v>
      </c>
      <c r="Q22" s="151">
        <v>-1.0219645153658921</v>
      </c>
      <c r="R22" s="141">
        <f t="shared" si="8"/>
        <v>-6.5663563149827464</v>
      </c>
      <c r="T22" s="11"/>
    </row>
    <row r="23" spans="1:20" x14ac:dyDescent="0.2">
      <c r="A23" s="10" t="str">
        <f>name!$D19</f>
        <v>53 Skilled construction and building trades</v>
      </c>
      <c r="B23" s="151">
        <v>12.683580501653594</v>
      </c>
      <c r="C23" s="141">
        <f t="shared" si="0"/>
        <v>3.0532679766143294</v>
      </c>
      <c r="E23" s="151">
        <v>11.111095547213397</v>
      </c>
      <c r="F23" s="141">
        <f t="shared" si="1"/>
        <v>2.6485384529897154</v>
      </c>
      <c r="H23" s="151">
        <f t="shared" si="3"/>
        <v>-1.5724849544401973</v>
      </c>
      <c r="I23" s="141">
        <f t="shared" si="4"/>
        <v>-12.39780008677509</v>
      </c>
      <c r="K23" s="207">
        <f t="shared" si="2"/>
        <v>0.12542824847931039</v>
      </c>
      <c r="L23" s="141">
        <f t="shared" si="5"/>
        <v>0.98890253003052209</v>
      </c>
      <c r="N23" s="151">
        <f t="shared" si="6"/>
        <v>-1.795055288894015</v>
      </c>
      <c r="O23" s="141">
        <f t="shared" si="7"/>
        <v>-14.152591128821934</v>
      </c>
      <c r="Q23" s="151">
        <v>9.7142085974507228E-2</v>
      </c>
      <c r="R23" s="141">
        <f t="shared" si="8"/>
        <v>0.76588851201632335</v>
      </c>
      <c r="T23" s="11"/>
    </row>
    <row r="24" spans="1:20" x14ac:dyDescent="0.2">
      <c r="A24" s="10" t="str">
        <f>name!$D20</f>
        <v>54 Textiles, printing and other skilled trades</v>
      </c>
      <c r="B24" s="151">
        <v>8.7145282600607903</v>
      </c>
      <c r="C24" s="141">
        <f t="shared" si="0"/>
        <v>2.0978137888016142</v>
      </c>
      <c r="E24" s="151">
        <v>7.7568035658323202</v>
      </c>
      <c r="F24" s="141">
        <f t="shared" si="1"/>
        <v>1.8489799164356044</v>
      </c>
      <c r="H24" s="151">
        <f t="shared" si="3"/>
        <v>-0.95772469422847006</v>
      </c>
      <c r="I24" s="141">
        <f t="shared" si="4"/>
        <v>-10.989977491010961</v>
      </c>
      <c r="K24" s="207">
        <f t="shared" si="2"/>
        <v>8.6178190443965991E-2</v>
      </c>
      <c r="L24" s="141">
        <f t="shared" si="5"/>
        <v>0.98890253003052209</v>
      </c>
      <c r="N24" s="151">
        <f t="shared" si="6"/>
        <v>-1.3499748813059587</v>
      </c>
      <c r="O24" s="141">
        <f t="shared" si="7"/>
        <v>-15.491083866156877</v>
      </c>
      <c r="Q24" s="151">
        <v>0.30607199663352258</v>
      </c>
      <c r="R24" s="141">
        <f t="shared" si="8"/>
        <v>3.5122038451153923</v>
      </c>
      <c r="T24" s="11"/>
    </row>
    <row r="25" spans="1:20" x14ac:dyDescent="0.2">
      <c r="A25" s="10" t="str">
        <f>name!$D21</f>
        <v>61 Caring personal service occupations</v>
      </c>
      <c r="B25" s="151">
        <v>31.251748967833304</v>
      </c>
      <c r="C25" s="141">
        <f t="shared" si="0"/>
        <v>7.523109450382341</v>
      </c>
      <c r="E25" s="151">
        <v>31.407230621594678</v>
      </c>
      <c r="F25" s="141">
        <f t="shared" si="1"/>
        <v>7.4865037070148768</v>
      </c>
      <c r="H25" s="151">
        <f t="shared" si="3"/>
        <v>0.15548165376137391</v>
      </c>
      <c r="I25" s="141">
        <f t="shared" si="4"/>
        <v>0.49751344771586936</v>
      </c>
      <c r="K25" s="207">
        <f t="shared" si="2"/>
        <v>0.30904933622169112</v>
      </c>
      <c r="L25" s="141">
        <f t="shared" si="5"/>
        <v>0.98890253003052209</v>
      </c>
      <c r="N25" s="151">
        <f t="shared" si="6"/>
        <v>-1.0532819928545172</v>
      </c>
      <c r="O25" s="141">
        <f t="shared" si="7"/>
        <v>-3.3703137508836254</v>
      </c>
      <c r="Q25" s="151">
        <v>0.89971431039420002</v>
      </c>
      <c r="R25" s="141">
        <f t="shared" si="8"/>
        <v>2.8789246685689656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10.072845267511463</v>
      </c>
      <c r="C26" s="141">
        <f t="shared" si="0"/>
        <v>2.4247960490867952</v>
      </c>
      <c r="E26" s="151">
        <v>9.7804432098240728</v>
      </c>
      <c r="F26" s="141">
        <f t="shared" si="1"/>
        <v>2.3313524592089188</v>
      </c>
      <c r="H26" s="151">
        <f t="shared" si="3"/>
        <v>-0.29240205768739003</v>
      </c>
      <c r="I26" s="141">
        <f t="shared" si="4"/>
        <v>-2.9028745098516606</v>
      </c>
      <c r="K26" s="207">
        <f t="shared" si="2"/>
        <v>9.9610621696480564E-2</v>
      </c>
      <c r="L26" s="141">
        <f t="shared" si="5"/>
        <v>0.98890253003052209</v>
      </c>
      <c r="N26" s="151">
        <f t="shared" si="6"/>
        <v>-0.15178654501646138</v>
      </c>
      <c r="O26" s="141">
        <f t="shared" si="7"/>
        <v>-1.5068884807158451</v>
      </c>
      <c r="Q26" s="151">
        <v>-0.24022613436740919</v>
      </c>
      <c r="R26" s="141">
        <f t="shared" si="8"/>
        <v>-2.3848885591663418</v>
      </c>
      <c r="T26" s="11"/>
    </row>
    <row r="27" spans="1:20" x14ac:dyDescent="0.2">
      <c r="A27" s="10" t="str">
        <f>name!$D23</f>
        <v>63 Community and civil enforcement occupations</v>
      </c>
      <c r="B27" s="151">
        <v>0.49177886451382863</v>
      </c>
      <c r="C27" s="141">
        <f t="shared" si="0"/>
        <v>0.11838397354753817</v>
      </c>
      <c r="E27" s="151">
        <v>0.5476919707729756</v>
      </c>
      <c r="F27" s="141">
        <f t="shared" si="1"/>
        <v>0.13055267492049816</v>
      </c>
      <c r="H27" s="151">
        <f t="shared" si="3"/>
        <v>5.5913106259146972E-2</v>
      </c>
      <c r="I27" s="141">
        <f t="shared" si="4"/>
        <v>11.369562682288613</v>
      </c>
      <c r="K27" s="207">
        <f t="shared" si="2"/>
        <v>4.863213633332625E-3</v>
      </c>
      <c r="L27" s="141">
        <f t="shared" si="5"/>
        <v>0.98890253003052209</v>
      </c>
      <c r="N27" s="151">
        <f t="shared" si="6"/>
        <v>4.1525811354956359E-2</v>
      </c>
      <c r="O27" s="141">
        <f t="shared" si="7"/>
        <v>8.4440008205738319</v>
      </c>
      <c r="Q27" s="151">
        <v>9.524081270857989E-3</v>
      </c>
      <c r="R27" s="141">
        <f t="shared" si="8"/>
        <v>1.9366593316842668</v>
      </c>
      <c r="T27" s="172"/>
    </row>
    <row r="28" spans="1:20" x14ac:dyDescent="0.2">
      <c r="A28" s="10" t="str">
        <f>name!$D24</f>
        <v>71 Sales occupations</v>
      </c>
      <c r="B28" s="151">
        <v>38.192028666192719</v>
      </c>
      <c r="C28" s="141">
        <f t="shared" si="0"/>
        <v>9.1938154272147266</v>
      </c>
      <c r="E28" s="151">
        <v>35.425663094678747</v>
      </c>
      <c r="F28" s="141">
        <f t="shared" si="1"/>
        <v>8.4443726120640203</v>
      </c>
      <c r="H28" s="151">
        <f t="shared" si="3"/>
        <v>-2.7663655715139726</v>
      </c>
      <c r="I28" s="141">
        <f t="shared" si="4"/>
        <v>-7.2433061770367235</v>
      </c>
      <c r="K28" s="207">
        <f t="shared" si="2"/>
        <v>0.37768193774996206</v>
      </c>
      <c r="L28" s="141">
        <f t="shared" si="5"/>
        <v>0.98890253003052209</v>
      </c>
      <c r="N28" s="151">
        <f>H28-(K28+Q28)</f>
        <v>-3.2989233901141453</v>
      </c>
      <c r="O28" s="141">
        <f t="shared" si="7"/>
        <v>-8.637727571236157</v>
      </c>
      <c r="Q28" s="151">
        <v>0.15487588085021078</v>
      </c>
      <c r="R28" s="141">
        <f t="shared" si="8"/>
        <v>0.40551886416891403</v>
      </c>
      <c r="T28" s="11"/>
    </row>
    <row r="29" spans="1:20" x14ac:dyDescent="0.2">
      <c r="A29" s="10" t="str">
        <f>name!$D25</f>
        <v>72 Customer service occupations</v>
      </c>
      <c r="B29" s="151">
        <v>7.3731726110686111</v>
      </c>
      <c r="C29" s="141">
        <f t="shared" si="0"/>
        <v>1.7749145689965593</v>
      </c>
      <c r="E29" s="151">
        <v>7.9580584235070431</v>
      </c>
      <c r="F29" s="141">
        <f t="shared" si="1"/>
        <v>1.8969527942798738</v>
      </c>
      <c r="H29" s="151">
        <f t="shared" si="3"/>
        <v>0.58488581243843196</v>
      </c>
      <c r="I29" s="141">
        <f t="shared" si="4"/>
        <v>7.9326206409490618</v>
      </c>
      <c r="K29" s="207">
        <f t="shared" si="2"/>
        <v>7.2913490494374997E-2</v>
      </c>
      <c r="L29" s="141">
        <f t="shared" si="5"/>
        <v>0.98890253003052209</v>
      </c>
      <c r="N29" s="151">
        <f t="shared" si="6"/>
        <v>0.50893069521309253</v>
      </c>
      <c r="O29" s="141">
        <f t="shared" si="7"/>
        <v>6.902465492928858</v>
      </c>
      <c r="Q29" s="151">
        <v>3.0416267309643832E-3</v>
      </c>
      <c r="R29" s="141">
        <f t="shared" si="8"/>
        <v>4.1252617989687254E-2</v>
      </c>
      <c r="T29" s="11"/>
    </row>
    <row r="30" spans="1:20" x14ac:dyDescent="0.2">
      <c r="A30" s="10" t="str">
        <f>name!$D26</f>
        <v>81 Process, plant and machine operatives</v>
      </c>
      <c r="B30" s="151">
        <v>12.650863139275931</v>
      </c>
      <c r="C30" s="141">
        <f t="shared" si="0"/>
        <v>3.0453920558667158</v>
      </c>
      <c r="E30" s="151">
        <v>9.9652693151618816</v>
      </c>
      <c r="F30" s="141">
        <f t="shared" si="1"/>
        <v>2.3754092351607987</v>
      </c>
      <c r="H30" s="151">
        <f t="shared" si="3"/>
        <v>-2.6855938241140489</v>
      </c>
      <c r="I30" s="141">
        <f t="shared" si="4"/>
        <v>-21.228542231054114</v>
      </c>
      <c r="K30" s="207">
        <f t="shared" si="2"/>
        <v>0.1251047056549984</v>
      </c>
      <c r="L30" s="141">
        <f t="shared" si="5"/>
        <v>0.98890253003052209</v>
      </c>
      <c r="N30" s="151">
        <f t="shared" si="6"/>
        <v>-1.6523827698094662</v>
      </c>
      <c r="O30" s="141">
        <f t="shared" si="7"/>
        <v>-13.061423174198056</v>
      </c>
      <c r="Q30" s="151">
        <v>-1.158315759959581</v>
      </c>
      <c r="R30" s="141">
        <f t="shared" si="8"/>
        <v>-9.1560215868865775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12.482651925944264</v>
      </c>
      <c r="C31" s="141">
        <f t="shared" si="0"/>
        <v>3.0048992383294229</v>
      </c>
      <c r="E31" s="151">
        <v>13.213837955799484</v>
      </c>
      <c r="F31" s="141">
        <f t="shared" si="1"/>
        <v>3.1497666264139994</v>
      </c>
      <c r="H31" s="151">
        <f t="shared" si="3"/>
        <v>0.73118602985521974</v>
      </c>
      <c r="I31" s="141">
        <f t="shared" si="4"/>
        <v>5.857617709707208</v>
      </c>
      <c r="K31" s="207">
        <f t="shared" si="2"/>
        <v>0.12344126071056652</v>
      </c>
      <c r="L31" s="141">
        <f t="shared" si="5"/>
        <v>0.98890253003052209</v>
      </c>
      <c r="N31" s="151">
        <f t="shared" si="6"/>
        <v>-5.6283146747721946E-2</v>
      </c>
      <c r="O31" s="141">
        <f t="shared" si="7"/>
        <v>-0.45089094113680772</v>
      </c>
      <c r="Q31" s="151">
        <v>0.6640279158923752</v>
      </c>
      <c r="R31" s="141">
        <f t="shared" si="8"/>
        <v>5.319606120813499</v>
      </c>
      <c r="T31" s="11"/>
    </row>
    <row r="32" spans="1:20" x14ac:dyDescent="0.2">
      <c r="A32" s="10" t="str">
        <f>name!$D28</f>
        <v>91 Elementary trades and related occupations</v>
      </c>
      <c r="B32" s="151">
        <v>6.5728027301422669</v>
      </c>
      <c r="C32" s="141">
        <f t="shared" si="0"/>
        <v>1.5822447052652229</v>
      </c>
      <c r="E32" s="151">
        <v>5.0263351470846311</v>
      </c>
      <c r="F32" s="141">
        <f t="shared" si="1"/>
        <v>1.1981214505896363</v>
      </c>
      <c r="H32" s="151">
        <f t="shared" si="3"/>
        <v>-1.5464675830576358</v>
      </c>
      <c r="I32" s="141">
        <f t="shared" si="4"/>
        <v>-23.528282325676354</v>
      </c>
      <c r="K32" s="207">
        <f t="shared" si="2"/>
        <v>6.4998612492292107E-2</v>
      </c>
      <c r="L32" s="141">
        <f t="shared" si="5"/>
        <v>0.98890253003052209</v>
      </c>
      <c r="N32" s="151">
        <f>H32-(K32+Q32)</f>
        <v>-1.4730227253146617</v>
      </c>
      <c r="O32" s="141">
        <f t="shared" si="7"/>
        <v>-22.410876848007554</v>
      </c>
      <c r="Q32" s="151">
        <v>-0.13844347023526613</v>
      </c>
      <c r="R32" s="141">
        <f t="shared" si="8"/>
        <v>-2.1063080076993206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46.590352526864827</v>
      </c>
      <c r="C33" s="141">
        <f t="shared" si="0"/>
        <v>11.215510586376062</v>
      </c>
      <c r="E33" s="151">
        <v>44.177830866667556</v>
      </c>
      <c r="F33" s="141">
        <f t="shared" si="1"/>
        <v>10.530616294573187</v>
      </c>
      <c r="H33" s="151">
        <f t="shared" ref="H33" si="9">E33-B33</f>
        <v>-2.412521660197271</v>
      </c>
      <c r="I33" s="141">
        <f>IF(B33&lt;&gt;0,((E33/B33)-1)*100,0)</f>
        <v>-5.1781571277147336</v>
      </c>
      <c r="K33" s="207">
        <f t="shared" si="2"/>
        <v>0.46073317488830556</v>
      </c>
      <c r="L33" s="141">
        <f t="shared" ref="L33" si="10">IF(B33&lt;&gt;0,K33/B33*100,0)</f>
        <v>0.98890253003052209</v>
      </c>
      <c r="N33" s="151">
        <f>H33-(K33+Q33)</f>
        <v>-5.2128099407310717</v>
      </c>
      <c r="O33" s="141">
        <f t="shared" ref="O33" si="11">IF(B33&lt;&gt;0,N33/B33*100,0)</f>
        <v>-11.188603773120782</v>
      </c>
      <c r="Q33" s="151">
        <v>2.3395551056454953</v>
      </c>
      <c r="R33" s="141">
        <f t="shared" ref="R33" si="12">IF(B33&lt;&gt;0,Q33/B33*100,0)</f>
        <v>5.02154411537553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415.41000000000025</v>
      </c>
      <c r="C35" s="147">
        <f>B35/B$35*100</f>
        <v>100</v>
      </c>
      <c r="D35" s="145"/>
      <c r="E35" s="152">
        <f>SUM(E8:E33)</f>
        <v>419.51800000000009</v>
      </c>
      <c r="F35" s="147">
        <f t="shared" ref="F35" si="13">E35/E$35*100</f>
        <v>100</v>
      </c>
      <c r="G35" s="145"/>
      <c r="H35" s="152">
        <f>E35-B35</f>
        <v>4.1079999999998336</v>
      </c>
      <c r="I35" s="147">
        <f>IF(B35&lt;&gt;0,((E35/B35)-1)*100,0)</f>
        <v>0.98890253003052209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North of Tyne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21.34291532582877</v>
      </c>
      <c r="C44" s="141">
        <f t="shared" ref="C44:C68" si="15">B44/B$71*100</f>
        <v>5.0874850008411476</v>
      </c>
      <c r="E44" s="151">
        <v>21.299486858292397</v>
      </c>
      <c r="F44" s="141">
        <f t="shared" ref="F44:F68" si="16">E44/E$71*100</f>
        <v>4.6876552924006187</v>
      </c>
      <c r="H44" s="151">
        <f>E44-B44</f>
        <v>-4.342846753637275E-2</v>
      </c>
      <c r="I44" s="141">
        <f>IF(B44&gt;0,((E44/B44)-1)*100,0)</f>
        <v>-0.20347954753779929</v>
      </c>
      <c r="K44" s="151">
        <f>(($E$71/$B$71)-1)*B44</f>
        <v>1.7732937718931963</v>
      </c>
      <c r="L44" s="141">
        <f>IF(B44&gt;0,K44/B44*100,0)</f>
        <v>8.3085827068207116</v>
      </c>
      <c r="N44" s="151">
        <f>H44-(K44+Q44)</f>
        <v>-1.3824192506450221</v>
      </c>
      <c r="O44" s="141">
        <f>IF(B44&gt;0,N44/B44*100,0)</f>
        <v>-6.477180973360495</v>
      </c>
      <c r="Q44" s="151">
        <v>-0.43430298878454676</v>
      </c>
      <c r="R44" s="141">
        <f>IF(B44&gt;0,Q44/B44*100,0)</f>
        <v>-2.0348812809980177</v>
      </c>
      <c r="T44" s="151"/>
    </row>
    <row r="45" spans="1:20" x14ac:dyDescent="0.2">
      <c r="A45" s="135" t="str">
        <f t="shared" si="14"/>
        <v>12 Other managers and proprietors</v>
      </c>
      <c r="B45" s="151">
        <v>14.374391169262982</v>
      </c>
      <c r="C45" s="141">
        <f t="shared" si="15"/>
        <v>3.4264062970511344</v>
      </c>
      <c r="E45" s="151">
        <v>17.552847651374311</v>
      </c>
      <c r="F45" s="141">
        <f t="shared" si="16"/>
        <v>3.8630836384507705</v>
      </c>
      <c r="H45" s="151">
        <f t="shared" ref="H45:H71" si="17">E45-B45</f>
        <v>3.1784564821113293</v>
      </c>
      <c r="I45" s="141">
        <f t="shared" ref="I45:I71" si="18">IF(B45&gt;0,((E45/B45)-1)*100,0)</f>
        <v>22.111938131389387</v>
      </c>
      <c r="K45" s="151">
        <f t="shared" ref="K45:K68" si="19">(($E$71/$B$71)-1)*B45</f>
        <v>1.1943081789001475</v>
      </c>
      <c r="L45" s="141">
        <f t="shared" ref="L45:L68" si="20">IF(B45&gt;0,K45/B45*100,0)</f>
        <v>8.3085827068207116</v>
      </c>
      <c r="N45" s="151">
        <f t="shared" ref="N45:N68" si="21">H45-(K45+Q45)</f>
        <v>1.1983704608122594</v>
      </c>
      <c r="O45" s="141">
        <f t="shared" ref="O45:O68" si="22">IF(B45&gt;0,N45/B45*100,0)</f>
        <v>8.3368432561843484</v>
      </c>
      <c r="Q45" s="151">
        <v>0.78577784239892234</v>
      </c>
      <c r="R45" s="141">
        <f>IF(B45&gt;0,Q45/B45*100,0)</f>
        <v>5.4665121683843223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20.851179108305089</v>
      </c>
      <c r="C46" s="141">
        <f t="shared" si="15"/>
        <v>4.9702704313772195</v>
      </c>
      <c r="E46" s="151">
        <v>29.497347958481466</v>
      </c>
      <c r="F46" s="141">
        <f t="shared" si="16"/>
        <v>6.4918652824504601</v>
      </c>
      <c r="H46" s="151">
        <f t="shared" si="17"/>
        <v>8.6461688501763767</v>
      </c>
      <c r="I46" s="141">
        <f t="shared" si="18"/>
        <v>41.466090743676844</v>
      </c>
      <c r="K46" s="151">
        <f t="shared" si="19"/>
        <v>1.7324374615608495</v>
      </c>
      <c r="L46" s="141">
        <f t="shared" si="20"/>
        <v>8.3085827068207116</v>
      </c>
      <c r="N46" s="151">
        <f t="shared" si="21"/>
        <v>6.9649619163159251</v>
      </c>
      <c r="O46" s="141">
        <f t="shared" si="22"/>
        <v>33.403204107252428</v>
      </c>
      <c r="Q46" s="151">
        <v>-5.1230527700397939E-2</v>
      </c>
      <c r="R46" s="141">
        <f t="shared" ref="R46:R68" si="23">IF(B46&gt;0,Q46/B46*100,0)</f>
        <v>-0.24569607039629074</v>
      </c>
      <c r="T46" s="151"/>
    </row>
    <row r="47" spans="1:20" x14ac:dyDescent="0.2">
      <c r="A47" s="135" t="str">
        <f t="shared" si="14"/>
        <v>22 Health professionals</v>
      </c>
      <c r="B47" s="151">
        <v>30.117078202063126</v>
      </c>
      <c r="C47" s="141">
        <f t="shared" si="15"/>
        <v>7.1789716298378421</v>
      </c>
      <c r="E47" s="151">
        <v>33.862633813066338</v>
      </c>
      <c r="F47" s="141">
        <f t="shared" si="16"/>
        <v>7.4525905560323267</v>
      </c>
      <c r="H47" s="151">
        <f t="shared" si="17"/>
        <v>3.745555611003212</v>
      </c>
      <c r="I47" s="141">
        <f t="shared" si="18"/>
        <v>12.436650015892404</v>
      </c>
      <c r="K47" s="151">
        <f t="shared" si="19"/>
        <v>2.502302351296287</v>
      </c>
      <c r="L47" s="141">
        <f t="shared" si="20"/>
        <v>8.3085827068207116</v>
      </c>
      <c r="N47" s="151">
        <f t="shared" si="21"/>
        <v>-0.24196932986895137</v>
      </c>
      <c r="O47" s="141">
        <f t="shared" si="22"/>
        <v>-0.8034289656038931</v>
      </c>
      <c r="Q47" s="151">
        <v>1.4852225895758764</v>
      </c>
      <c r="R47" s="141">
        <f t="shared" si="23"/>
        <v>4.9314962746755873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19.057978921835424</v>
      </c>
      <c r="C48" s="141">
        <f t="shared" si="15"/>
        <v>4.5428274643365532</v>
      </c>
      <c r="E48" s="151">
        <v>21.019213875992879</v>
      </c>
      <c r="F48" s="141">
        <f t="shared" si="16"/>
        <v>4.6259719693452679</v>
      </c>
      <c r="H48" s="151">
        <f t="shared" si="17"/>
        <v>1.9612349541574545</v>
      </c>
      <c r="I48" s="141">
        <f t="shared" si="18"/>
        <v>10.290886364190467</v>
      </c>
      <c r="K48" s="151">
        <f t="shared" si="19"/>
        <v>1.5834479409691542</v>
      </c>
      <c r="L48" s="141">
        <f t="shared" si="20"/>
        <v>8.3085827068207116</v>
      </c>
      <c r="N48" s="151">
        <f t="shared" si="21"/>
        <v>8.4008310360405458E-2</v>
      </c>
      <c r="O48" s="141">
        <f t="shared" si="22"/>
        <v>0.44080387907321095</v>
      </c>
      <c r="Q48" s="151">
        <v>0.29377870282789492</v>
      </c>
      <c r="R48" s="141">
        <f t="shared" si="23"/>
        <v>1.5414997782965427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22.875909930604806</v>
      </c>
      <c r="C49" s="141">
        <f t="shared" si="15"/>
        <v>5.4529030770085676</v>
      </c>
      <c r="E49" s="151">
        <v>26.915794496689667</v>
      </c>
      <c r="F49" s="141">
        <f t="shared" si="16"/>
        <v>5.9237092123866368</v>
      </c>
      <c r="H49" s="151">
        <f t="shared" si="17"/>
        <v>4.0398845660848615</v>
      </c>
      <c r="I49" s="141">
        <f t="shared" si="18"/>
        <v>17.659995070535107</v>
      </c>
      <c r="K49" s="151">
        <f t="shared" si="19"/>
        <v>1.9006638965221125</v>
      </c>
      <c r="L49" s="141">
        <f t="shared" si="20"/>
        <v>8.3085827068207116</v>
      </c>
      <c r="N49" s="151">
        <f t="shared" si="21"/>
        <v>2.4746453852798806</v>
      </c>
      <c r="O49" s="141">
        <f t="shared" si="22"/>
        <v>10.817691592539221</v>
      </c>
      <c r="Q49" s="151">
        <v>-0.33542471571713145</v>
      </c>
      <c r="R49" s="141">
        <f t="shared" si="23"/>
        <v>-1.4662792288248152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8.8411796143208683</v>
      </c>
      <c r="C50" s="141">
        <f t="shared" si="15"/>
        <v>2.1074613280767136</v>
      </c>
      <c r="E50" s="151">
        <v>9.0543517332203791</v>
      </c>
      <c r="F50" s="141">
        <f t="shared" si="16"/>
        <v>1.9927090311550342</v>
      </c>
      <c r="H50" s="151">
        <f t="shared" si="17"/>
        <v>0.21317211889951082</v>
      </c>
      <c r="I50" s="141">
        <f t="shared" si="18"/>
        <v>2.4111275666678811</v>
      </c>
      <c r="K50" s="151">
        <f t="shared" si="19"/>
        <v>0.73457672051442169</v>
      </c>
      <c r="L50" s="141">
        <f t="shared" si="20"/>
        <v>8.3085827068207116</v>
      </c>
      <c r="N50" s="151">
        <f t="shared" si="21"/>
        <v>-0.35133580057343705</v>
      </c>
      <c r="O50" s="141">
        <f t="shared" si="22"/>
        <v>-3.9738566107665805</v>
      </c>
      <c r="Q50" s="151">
        <v>-0.17006880104147376</v>
      </c>
      <c r="R50" s="141">
        <f t="shared" si="23"/>
        <v>-1.923598529386257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10.674399245886685</v>
      </c>
      <c r="C51" s="141">
        <f t="shared" si="15"/>
        <v>2.5444436820080862</v>
      </c>
      <c r="E51" s="151">
        <v>20.556660808837446</v>
      </c>
      <c r="F51" s="141">
        <f t="shared" si="16"/>
        <v>4.5241718955832502</v>
      </c>
      <c r="H51" s="151">
        <f t="shared" si="17"/>
        <v>9.8822615629507613</v>
      </c>
      <c r="I51" s="141">
        <f t="shared" si="18"/>
        <v>92.57908885840888</v>
      </c>
      <c r="K51" s="151">
        <f t="shared" si="19"/>
        <v>0.88689128980074139</v>
      </c>
      <c r="L51" s="141">
        <f t="shared" si="20"/>
        <v>8.3085827068207116</v>
      </c>
      <c r="N51" s="151">
        <f t="shared" si="21"/>
        <v>8.4936275206001568</v>
      </c>
      <c r="O51" s="141">
        <f t="shared" si="22"/>
        <v>79.570075326469777</v>
      </c>
      <c r="Q51" s="151">
        <v>0.50174275254986211</v>
      </c>
      <c r="R51" s="141">
        <f t="shared" si="23"/>
        <v>4.7004308251183851</v>
      </c>
      <c r="T51" s="151"/>
    </row>
    <row r="52" spans="1:20" x14ac:dyDescent="0.2">
      <c r="A52" s="135" t="str">
        <f t="shared" si="14"/>
        <v>33 Protective service occupations</v>
      </c>
      <c r="B52" s="151">
        <v>5.8715471828228099</v>
      </c>
      <c r="C52" s="141">
        <f t="shared" si="15"/>
        <v>1.3995936247843499</v>
      </c>
      <c r="E52" s="151">
        <v>5.1730380815086878</v>
      </c>
      <c r="F52" s="141">
        <f t="shared" si="16"/>
        <v>1.1384978193093542</v>
      </c>
      <c r="H52" s="151">
        <f t="shared" si="17"/>
        <v>-0.69850910131412203</v>
      </c>
      <c r="I52" s="141">
        <f t="shared" si="18"/>
        <v>-11.896508357415703</v>
      </c>
      <c r="K52" s="151">
        <f t="shared" si="19"/>
        <v>0.4878423538548346</v>
      </c>
      <c r="L52" s="141">
        <f t="shared" si="20"/>
        <v>8.3085827068207116</v>
      </c>
      <c r="N52" s="151">
        <f t="shared" si="21"/>
        <v>-0.97646521807456632</v>
      </c>
      <c r="O52" s="141">
        <f t="shared" si="22"/>
        <v>-16.630458508980595</v>
      </c>
      <c r="Q52" s="151">
        <v>-0.20988623709439033</v>
      </c>
      <c r="R52" s="141">
        <f t="shared" si="23"/>
        <v>-3.5746325552558238</v>
      </c>
      <c r="T52" s="151"/>
    </row>
    <row r="53" spans="1:20" x14ac:dyDescent="0.2">
      <c r="A53" s="135" t="str">
        <f t="shared" si="14"/>
        <v>34 Culture, media and sports occupations</v>
      </c>
      <c r="B53" s="151">
        <v>5.7175853305285793</v>
      </c>
      <c r="C53" s="141">
        <f t="shared" si="15"/>
        <v>1.362893923628683</v>
      </c>
      <c r="E53" s="151">
        <v>5.598585618946716</v>
      </c>
      <c r="F53" s="141">
        <f t="shared" si="16"/>
        <v>1.2321536045078973</v>
      </c>
      <c r="H53" s="151">
        <f t="shared" si="17"/>
        <v>-0.11899971158186329</v>
      </c>
      <c r="I53" s="141">
        <f t="shared" si="18"/>
        <v>-2.0812931456654304</v>
      </c>
      <c r="K53" s="151">
        <f t="shared" si="19"/>
        <v>0.4750503060200153</v>
      </c>
      <c r="L53" s="141">
        <f t="shared" si="20"/>
        <v>8.3085827068207116</v>
      </c>
      <c r="N53" s="151">
        <f t="shared" si="21"/>
        <v>-0.48261689274120984</v>
      </c>
      <c r="O53" s="141">
        <f t="shared" si="22"/>
        <v>-8.4409215576428114</v>
      </c>
      <c r="Q53" s="151">
        <v>-0.11143312486066877</v>
      </c>
      <c r="R53" s="141">
        <f t="shared" si="23"/>
        <v>-1.9489542948433267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19.048615497312504</v>
      </c>
      <c r="C54" s="141">
        <f t="shared" si="15"/>
        <v>4.5405955161190938</v>
      </c>
      <c r="E54" s="151">
        <v>20.488491896647709</v>
      </c>
      <c r="F54" s="141">
        <f t="shared" si="16"/>
        <v>4.5091690758379004</v>
      </c>
      <c r="H54" s="151">
        <f t="shared" si="17"/>
        <v>1.4398763993352048</v>
      </c>
      <c r="I54" s="141">
        <f t="shared" si="18"/>
        <v>7.5589556602596808</v>
      </c>
      <c r="K54" s="151">
        <f t="shared" si="19"/>
        <v>1.5826699730984766</v>
      </c>
      <c r="L54" s="141">
        <f t="shared" si="20"/>
        <v>8.3085827068207116</v>
      </c>
      <c r="N54" s="151">
        <f t="shared" si="21"/>
        <v>0.19694745100093902</v>
      </c>
      <c r="O54" s="141">
        <f t="shared" si="22"/>
        <v>1.0339200296668574</v>
      </c>
      <c r="Q54" s="151">
        <v>-0.3397410247642107</v>
      </c>
      <c r="R54" s="141">
        <f t="shared" si="23"/>
        <v>-1.783547076227894</v>
      </c>
      <c r="T54" s="151"/>
    </row>
    <row r="55" spans="1:20" x14ac:dyDescent="0.2">
      <c r="A55" s="135" t="str">
        <f t="shared" si="14"/>
        <v>41 Administrative occupations</v>
      </c>
      <c r="B55" s="151">
        <v>39.408573848303178</v>
      </c>
      <c r="C55" s="141">
        <f t="shared" si="15"/>
        <v>9.393774247661165</v>
      </c>
      <c r="E55" s="151">
        <v>40.822960896545766</v>
      </c>
      <c r="F55" s="141">
        <f t="shared" si="16"/>
        <v>8.9844403281318357</v>
      </c>
      <c r="H55" s="151">
        <f t="shared" si="17"/>
        <v>1.4143870482425882</v>
      </c>
      <c r="I55" s="141">
        <f t="shared" si="18"/>
        <v>3.589033832300137</v>
      </c>
      <c r="K55" s="151">
        <f t="shared" si="19"/>
        <v>3.2742939517647871</v>
      </c>
      <c r="L55" s="141">
        <f t="shared" si="20"/>
        <v>8.3085827068207116</v>
      </c>
      <c r="N55" s="151">
        <f t="shared" si="21"/>
        <v>-1.1623721958748865</v>
      </c>
      <c r="O55" s="141">
        <f t="shared" si="22"/>
        <v>-2.9495413874890448</v>
      </c>
      <c r="Q55" s="151">
        <v>-0.69753470764731229</v>
      </c>
      <c r="R55" s="141">
        <f t="shared" si="23"/>
        <v>-1.7700074870315212</v>
      </c>
      <c r="T55" s="151"/>
    </row>
    <row r="56" spans="1:20" x14ac:dyDescent="0.2">
      <c r="A56" s="135" t="str">
        <f t="shared" si="14"/>
        <v>42 Secretarial and related occupations</v>
      </c>
      <c r="B56" s="151">
        <v>7.983815379286014</v>
      </c>
      <c r="C56" s="141">
        <f t="shared" si="15"/>
        <v>1.9030924487831304</v>
      </c>
      <c r="E56" s="151">
        <v>6.2990996760761755</v>
      </c>
      <c r="F56" s="141">
        <f t="shared" si="16"/>
        <v>1.3863248504703556</v>
      </c>
      <c r="H56" s="151">
        <f t="shared" si="17"/>
        <v>-1.6847157032098385</v>
      </c>
      <c r="I56" s="141">
        <f t="shared" si="18"/>
        <v>-21.101636538099676</v>
      </c>
      <c r="K56" s="151">
        <f t="shared" si="19"/>
        <v>0.66334190394785009</v>
      </c>
      <c r="L56" s="141">
        <f t="shared" si="20"/>
        <v>8.3085827068207116</v>
      </c>
      <c r="N56" s="151">
        <f t="shared" si="21"/>
        <v>-2.4196964079934866</v>
      </c>
      <c r="O56" s="141">
        <f t="shared" si="22"/>
        <v>-30.307519563533269</v>
      </c>
      <c r="Q56" s="151">
        <v>7.163880083579785E-2</v>
      </c>
      <c r="R56" s="141">
        <f t="shared" si="23"/>
        <v>0.89730031861288417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4.2873069584363215</v>
      </c>
      <c r="C57" s="141">
        <f t="shared" si="15"/>
        <v>1.0219601920385588</v>
      </c>
      <c r="E57" s="151">
        <v>4.6717893680987093</v>
      </c>
      <c r="F57" s="141">
        <f t="shared" si="16"/>
        <v>1.0281814910401359</v>
      </c>
      <c r="H57" s="151">
        <f t="shared" si="17"/>
        <v>0.38448240966238778</v>
      </c>
      <c r="I57" s="141">
        <f t="shared" si="18"/>
        <v>8.9679235331126641</v>
      </c>
      <c r="K57" s="151">
        <f t="shared" si="19"/>
        <v>0.35621444453696122</v>
      </c>
      <c r="L57" s="141">
        <f t="shared" si="20"/>
        <v>8.3085827068207116</v>
      </c>
      <c r="N57" s="151">
        <f t="shared" si="21"/>
        <v>9.043421394332074E-2</v>
      </c>
      <c r="O57" s="141">
        <f t="shared" si="22"/>
        <v>2.10934777518949</v>
      </c>
      <c r="Q57" s="151">
        <v>-6.2166248817894197E-2</v>
      </c>
      <c r="R57" s="141">
        <f t="shared" si="23"/>
        <v>-1.4500069488975345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12.695264567066117</v>
      </c>
      <c r="C58" s="141">
        <f t="shared" si="15"/>
        <v>3.0261549127966174</v>
      </c>
      <c r="E58" s="151">
        <v>11.234246252557286</v>
      </c>
      <c r="F58" s="141">
        <f t="shared" si="16"/>
        <v>2.4724667900358033</v>
      </c>
      <c r="H58" s="151">
        <f t="shared" si="17"/>
        <v>-1.4610183145088307</v>
      </c>
      <c r="I58" s="141">
        <f t="shared" si="18"/>
        <v>-11.508372328836568</v>
      </c>
      <c r="K58" s="151">
        <f t="shared" si="19"/>
        <v>1.0547965564043926</v>
      </c>
      <c r="L58" s="141">
        <f t="shared" si="20"/>
        <v>8.3085827068207116</v>
      </c>
      <c r="N58" s="151">
        <f t="shared" si="21"/>
        <v>-1.562382369350519</v>
      </c>
      <c r="O58" s="141">
        <f t="shared" si="22"/>
        <v>-12.306812206211363</v>
      </c>
      <c r="Q58" s="151">
        <v>-0.95343250156270443</v>
      </c>
      <c r="R58" s="141">
        <f t="shared" si="23"/>
        <v>-7.5101428294459192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11.111095547213397</v>
      </c>
      <c r="C59" s="141">
        <f t="shared" si="15"/>
        <v>2.6485384529897154</v>
      </c>
      <c r="E59" s="151">
        <v>9.254839522862504</v>
      </c>
      <c r="F59" s="141">
        <f t="shared" si="16"/>
        <v>2.036832988432987</v>
      </c>
      <c r="H59" s="151">
        <f t="shared" si="17"/>
        <v>-1.856256024350893</v>
      </c>
      <c r="I59" s="141">
        <f t="shared" si="18"/>
        <v>-16.706327620559726</v>
      </c>
      <c r="K59" s="151">
        <f t="shared" si="19"/>
        <v>0.92317456317409829</v>
      </c>
      <c r="L59" s="141">
        <f t="shared" si="20"/>
        <v>8.3085827068207116</v>
      </c>
      <c r="N59" s="151">
        <f t="shared" si="21"/>
        <v>-1.6670133721801603</v>
      </c>
      <c r="O59" s="141">
        <f t="shared" si="22"/>
        <v>-15.003141365283627</v>
      </c>
      <c r="Q59" s="151">
        <v>-1.1124172153448308</v>
      </c>
      <c r="R59" s="141">
        <f t="shared" si="23"/>
        <v>-10.011768962096804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7.7568035658323202</v>
      </c>
      <c r="C60" s="141">
        <f t="shared" si="15"/>
        <v>1.8489799164356044</v>
      </c>
      <c r="E60" s="151">
        <v>8.4190085438185172</v>
      </c>
      <c r="F60" s="141">
        <f t="shared" si="16"/>
        <v>1.8528807862726551</v>
      </c>
      <c r="H60" s="151">
        <f t="shared" si="17"/>
        <v>0.66220497798619693</v>
      </c>
      <c r="I60" s="141">
        <f t="shared" si="18"/>
        <v>8.5370858287957763</v>
      </c>
      <c r="K60" s="151">
        <f t="shared" si="19"/>
        <v>0.64448043967279645</v>
      </c>
      <c r="L60" s="141">
        <f t="shared" si="20"/>
        <v>8.3085827068207116</v>
      </c>
      <c r="N60" s="151">
        <f t="shared" si="21"/>
        <v>-0.430941203076604</v>
      </c>
      <c r="O60" s="141">
        <f t="shared" si="22"/>
        <v>-5.5556544576536941</v>
      </c>
      <c r="Q60" s="151">
        <v>0.44866574139000454</v>
      </c>
      <c r="R60" s="141">
        <f t="shared" si="23"/>
        <v>5.7841575796287659</v>
      </c>
      <c r="T60" s="151"/>
    </row>
    <row r="61" spans="1:20" x14ac:dyDescent="0.2">
      <c r="A61" s="135" t="str">
        <f t="shared" si="14"/>
        <v>61 Caring personal service occupations</v>
      </c>
      <c r="B61" s="151">
        <v>31.407230621594678</v>
      </c>
      <c r="C61" s="141">
        <f t="shared" si="15"/>
        <v>7.4865037070148768</v>
      </c>
      <c r="E61" s="151">
        <v>33.793059363762886</v>
      </c>
      <c r="F61" s="141">
        <f t="shared" si="16"/>
        <v>7.4372784014408557</v>
      </c>
      <c r="H61" s="151">
        <f t="shared" si="17"/>
        <v>2.3858287421682078</v>
      </c>
      <c r="I61" s="141">
        <f t="shared" si="18"/>
        <v>7.5964314425347013</v>
      </c>
      <c r="K61" s="151">
        <f t="shared" si="19"/>
        <v>2.6094957321171144</v>
      </c>
      <c r="L61" s="141">
        <f t="shared" si="20"/>
        <v>8.3085827068207116</v>
      </c>
      <c r="N61" s="151">
        <f t="shared" si="21"/>
        <v>-1.7345444990321628</v>
      </c>
      <c r="O61" s="141">
        <f t="shared" si="22"/>
        <v>-5.5227553168586008</v>
      </c>
      <c r="Q61" s="151">
        <v>1.5108775090832565</v>
      </c>
      <c r="R61" s="141">
        <f t="shared" si="23"/>
        <v>4.810604052572601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9.7804432098240728</v>
      </c>
      <c r="C62" s="141">
        <f t="shared" si="15"/>
        <v>2.3313524592089188</v>
      </c>
      <c r="E62" s="151">
        <v>9.2800647680905524</v>
      </c>
      <c r="F62" s="141">
        <f t="shared" si="16"/>
        <v>2.0423846364647953</v>
      </c>
      <c r="H62" s="151">
        <f t="shared" si="17"/>
        <v>-0.50037844173352042</v>
      </c>
      <c r="I62" s="141">
        <f t="shared" si="18"/>
        <v>-5.116112133148631</v>
      </c>
      <c r="K62" s="151">
        <f t="shared" si="19"/>
        <v>0.81261621318186339</v>
      </c>
      <c r="L62" s="141">
        <f t="shared" si="20"/>
        <v>8.3085827068207116</v>
      </c>
      <c r="N62" s="151">
        <f t="shared" si="21"/>
        <v>-1.1055416898979691</v>
      </c>
      <c r="O62" s="141">
        <f t="shared" si="22"/>
        <v>-11.303595002601678</v>
      </c>
      <c r="Q62" s="151">
        <v>-0.20745296501741473</v>
      </c>
      <c r="R62" s="141">
        <f t="shared" si="23"/>
        <v>-2.1210998373676597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0.5476919707729756</v>
      </c>
      <c r="C63" s="141">
        <f t="shared" si="15"/>
        <v>0.13055267492049816</v>
      </c>
      <c r="E63" s="151">
        <v>0.44513912953969614</v>
      </c>
      <c r="F63" s="141">
        <f t="shared" si="16"/>
        <v>9.7967561863067848E-2</v>
      </c>
      <c r="H63" s="151">
        <f t="shared" si="17"/>
        <v>-0.10255284123327946</v>
      </c>
      <c r="I63" s="141">
        <f t="shared" si="18"/>
        <v>-18.724547137060142</v>
      </c>
      <c r="K63" s="151">
        <f t="shared" si="19"/>
        <v>4.5505440370288995E-2</v>
      </c>
      <c r="L63" s="141">
        <f t="shared" si="20"/>
        <v>8.3085827068207116</v>
      </c>
      <c r="N63" s="151">
        <f t="shared" si="21"/>
        <v>-0.14781322661457105</v>
      </c>
      <c r="O63" s="141">
        <f t="shared" si="22"/>
        <v>-26.988386630163191</v>
      </c>
      <c r="Q63" s="151">
        <v>-2.4505498899739312E-4</v>
      </c>
      <c r="R63" s="141">
        <f t="shared" si="23"/>
        <v>-4.4743213717655751E-2</v>
      </c>
      <c r="T63" s="151"/>
    </row>
    <row r="64" spans="1:20" x14ac:dyDescent="0.2">
      <c r="A64" s="135" t="str">
        <f t="shared" si="14"/>
        <v>71 Sales occupations</v>
      </c>
      <c r="B64" s="151">
        <v>35.425663094678747</v>
      </c>
      <c r="C64" s="141">
        <f t="shared" si="15"/>
        <v>8.4443726120640203</v>
      </c>
      <c r="E64" s="151">
        <v>35.974621868051543</v>
      </c>
      <c r="F64" s="141">
        <f t="shared" si="16"/>
        <v>7.9174032554793019</v>
      </c>
      <c r="H64" s="151">
        <f t="shared" si="17"/>
        <v>0.54895877337279586</v>
      </c>
      <c r="I64" s="141">
        <f t="shared" si="18"/>
        <v>1.5496076161105155</v>
      </c>
      <c r="K64" s="151">
        <f t="shared" si="19"/>
        <v>2.943370517661045</v>
      </c>
      <c r="L64" s="141">
        <f t="shared" si="20"/>
        <v>8.3085827068207116</v>
      </c>
      <c r="N64" s="151">
        <f t="shared" si="21"/>
        <v>-0.9331365711969879</v>
      </c>
      <c r="O64" s="141">
        <f t="shared" si="22"/>
        <v>-2.634069456097643</v>
      </c>
      <c r="Q64" s="151">
        <v>-1.4612751730912612</v>
      </c>
      <c r="R64" s="141">
        <f t="shared" si="23"/>
        <v>-4.1249056346125466</v>
      </c>
      <c r="T64" s="151"/>
    </row>
    <row r="65" spans="1:20" x14ac:dyDescent="0.2">
      <c r="A65" s="135" t="str">
        <f t="shared" si="14"/>
        <v>72 Customer service occupations</v>
      </c>
      <c r="B65" s="151">
        <v>7.9580584235070431</v>
      </c>
      <c r="C65" s="141">
        <f t="shared" si="15"/>
        <v>1.8969527942798738</v>
      </c>
      <c r="E65" s="151">
        <v>10.274667021066685</v>
      </c>
      <c r="F65" s="141">
        <f t="shared" si="16"/>
        <v>2.2612796993372597</v>
      </c>
      <c r="H65" s="151">
        <f t="shared" si="17"/>
        <v>2.3166085975596422</v>
      </c>
      <c r="I65" s="141">
        <f t="shared" si="18"/>
        <v>29.110223552979832</v>
      </c>
      <c r="K65" s="151">
        <f t="shared" si="19"/>
        <v>0.66120186597419506</v>
      </c>
      <c r="L65" s="141">
        <f t="shared" si="20"/>
        <v>8.3085827068207116</v>
      </c>
      <c r="N65" s="151">
        <f t="shared" si="21"/>
        <v>1.7520440419657952</v>
      </c>
      <c r="O65" s="141">
        <f t="shared" si="22"/>
        <v>22.015973604698488</v>
      </c>
      <c r="Q65" s="151">
        <v>-9.663731038034809E-2</v>
      </c>
      <c r="R65" s="141">
        <f t="shared" si="23"/>
        <v>-1.2143327585393739</v>
      </c>
      <c r="T65" s="151"/>
    </row>
    <row r="66" spans="1:20" x14ac:dyDescent="0.2">
      <c r="A66" s="135" t="str">
        <f t="shared" si="14"/>
        <v>81 Process, plant and machine operatives</v>
      </c>
      <c r="B66" s="151">
        <v>9.9652693151618816</v>
      </c>
      <c r="C66" s="141">
        <f t="shared" si="15"/>
        <v>2.3754092351607987</v>
      </c>
      <c r="E66" s="151">
        <v>9.5673759778882399</v>
      </c>
      <c r="F66" s="141">
        <f t="shared" si="16"/>
        <v>2.1056169538504044</v>
      </c>
      <c r="H66" s="151">
        <f t="shared" si="17"/>
        <v>-0.39789333727364173</v>
      </c>
      <c r="I66" s="141">
        <f t="shared" si="18"/>
        <v>-3.9928006428111118</v>
      </c>
      <c r="K66" s="151">
        <f t="shared" si="19"/>
        <v>0.82797264300765072</v>
      </c>
      <c r="L66" s="141">
        <f t="shared" si="20"/>
        <v>8.3085827068207116</v>
      </c>
      <c r="N66" s="151">
        <f t="shared" si="21"/>
        <v>-0.40778259511109616</v>
      </c>
      <c r="O66" s="141">
        <f t="shared" si="22"/>
        <v>-4.092037878902743</v>
      </c>
      <c r="Q66" s="151">
        <v>-0.8180833851701963</v>
      </c>
      <c r="R66" s="141">
        <f t="shared" si="23"/>
        <v>-8.2093454707290743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13.213837955799484</v>
      </c>
      <c r="C67" s="141">
        <f t="shared" si="15"/>
        <v>3.1497666264139994</v>
      </c>
      <c r="E67" s="151">
        <v>12.518189728884494</v>
      </c>
      <c r="F67" s="141">
        <f t="shared" si="16"/>
        <v>2.7550409417978337</v>
      </c>
      <c r="H67" s="151">
        <f t="shared" si="17"/>
        <v>-0.69564822691499018</v>
      </c>
      <c r="I67" s="141">
        <f t="shared" si="18"/>
        <v>-5.2645433464671321</v>
      </c>
      <c r="K67" s="151">
        <f t="shared" si="19"/>
        <v>1.0978826553028673</v>
      </c>
      <c r="L67" s="141">
        <f t="shared" si="20"/>
        <v>8.3085827068207116</v>
      </c>
      <c r="N67" s="151">
        <f t="shared" si="21"/>
        <v>-1.5520466134345223</v>
      </c>
      <c r="O67" s="141">
        <f t="shared" si="22"/>
        <v>-11.745615608622908</v>
      </c>
      <c r="Q67" s="151">
        <v>-0.24148426878333518</v>
      </c>
      <c r="R67" s="141">
        <f t="shared" si="23"/>
        <v>-1.8275104446649357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5.0263351470846311</v>
      </c>
      <c r="C68" s="141">
        <f t="shared" si="15"/>
        <v>1.1981214505896363</v>
      </c>
      <c r="E68" s="151">
        <v>10.737020474933775</v>
      </c>
      <c r="F68" s="141">
        <f t="shared" si="16"/>
        <v>2.3630358416048827</v>
      </c>
      <c r="H68" s="151">
        <f t="shared" si="17"/>
        <v>5.7106853278491441</v>
      </c>
      <c r="I68" s="141">
        <f t="shared" si="18"/>
        <v>113.61529147457365</v>
      </c>
      <c r="K68" s="151">
        <f t="shared" si="19"/>
        <v>0.41761721281752501</v>
      </c>
      <c r="L68" s="141">
        <f t="shared" si="20"/>
        <v>8.3085827068207116</v>
      </c>
      <c r="N68" s="151">
        <f t="shared" si="21"/>
        <v>5.4919078882074661</v>
      </c>
      <c r="O68" s="141">
        <f t="shared" si="22"/>
        <v>109.26266807721478</v>
      </c>
      <c r="Q68" s="151">
        <v>-0.19883977317584672</v>
      </c>
      <c r="R68" s="141">
        <f t="shared" si="23"/>
        <v>-3.9559593094618357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44.177830866667556</v>
      </c>
      <c r="C69" s="141">
        <f t="shared" ref="C69" si="25">B69/B$71*100</f>
        <v>10.530616294573187</v>
      </c>
      <c r="E69" s="151">
        <v>40.06346461476538</v>
      </c>
      <c r="F69" s="141">
        <f t="shared" ref="F69" si="26">E69/E$71*100</f>
        <v>8.8172880963183111</v>
      </c>
      <c r="H69" s="151">
        <f t="shared" ref="H69" si="27">E69-B69</f>
        <v>-4.114366251902176</v>
      </c>
      <c r="I69" s="141">
        <f t="shared" ref="I69" si="28">IF(B69&gt;0,((E69/B69)-1)*100,0)</f>
        <v>-9.3131920947401969</v>
      </c>
      <c r="K69" s="151">
        <f t="shared" ref="K69" si="29">(($E$71/$B$71)-1)*B69</f>
        <v>3.6705516156364428</v>
      </c>
      <c r="L69" s="141">
        <f t="shared" ref="L69" si="30">IF(B69&gt;0,K69/B69*100,0)</f>
        <v>8.3085827068207116</v>
      </c>
      <c r="N69" s="151">
        <f t="shared" ref="N69" si="31">H69-(K69+Q69)</f>
        <v>-10.188869952816239</v>
      </c>
      <c r="O69" s="141">
        <f t="shared" ref="O69" si="32">IF(B69&gt;0,N69/B69*100,0)</f>
        <v>-23.063309702930219</v>
      </c>
      <c r="Q69" s="151">
        <v>2.4039520852776199</v>
      </c>
      <c r="R69" s="141">
        <f t="shared" ref="R69" si="33">IF(B69&gt;0,Q69/B69*100,0)</f>
        <v>5.4415349013693124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419.51800000000009</v>
      </c>
      <c r="C71" s="147">
        <f>B71/B$71*100</f>
        <v>100</v>
      </c>
      <c r="D71" s="145"/>
      <c r="E71" s="152">
        <f>SUM(E44:E69)</f>
        <v>454.37400000000019</v>
      </c>
      <c r="F71" s="147">
        <f>E71/E$71*100</f>
        <v>100</v>
      </c>
      <c r="G71" s="145"/>
      <c r="H71" s="152">
        <f t="shared" si="17"/>
        <v>34.856000000000108</v>
      </c>
      <c r="I71" s="147">
        <f t="shared" si="18"/>
        <v>8.3085827068207116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North of Tyne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North of Tyne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North of Tyne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North of Tyne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21.342915325828763</v>
      </c>
      <c r="C7" s="11">
        <f t="shared" si="2"/>
        <v>21.299486858292358</v>
      </c>
      <c r="D7" s="11">
        <f t="shared" si="2"/>
        <v>-4.3428467536407001E-2</v>
      </c>
      <c r="E7" s="11">
        <f t="shared" si="2"/>
        <v>10.477999176996198</v>
      </c>
      <c r="F7" s="11">
        <f t="shared" si="2"/>
        <v>10.434570709459789</v>
      </c>
      <c r="G7" s="200">
        <f>IF(B7&gt;0,(1+(E7/B7))^(1/($C$6-$B$6))-1,0)</f>
        <v>2.6984591584486628E-2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13.391944681041851</v>
      </c>
      <c r="R7" s="11">
        <v>11.983503009753036</v>
      </c>
      <c r="S7" s="345">
        <f>R7-Q7</f>
        <v>-1.4084416712888146</v>
      </c>
      <c r="T7" s="345">
        <v>5.4617936271296665</v>
      </c>
      <c r="U7" s="345">
        <f>SUM(S7:T7)</f>
        <v>4.053351955840852</v>
      </c>
      <c r="V7" s="346">
        <f>IF(Q7&gt;0,(1+(T7/Q7))^(1/($C$6-$B$6))-1,0)</f>
        <v>2.3065850953866596E-2</v>
      </c>
      <c r="X7" s="10" t="str">
        <f>name!B4</f>
        <v>Agriculture</v>
      </c>
      <c r="Y7" s="11">
        <v>2.6990000000000069</v>
      </c>
      <c r="Z7" s="11">
        <v>2.8750000000000013</v>
      </c>
      <c r="AA7" s="345">
        <f>Z7-Y7</f>
        <v>0.17599999999999438</v>
      </c>
      <c r="AB7" s="11">
        <v>1.5341866587041253</v>
      </c>
      <c r="AC7" s="345">
        <f>SUM(AA7:AB7)</f>
        <v>1.7101866587041197</v>
      </c>
      <c r="AD7" s="348">
        <f>IF(Y7&gt;0,(1+(AB7/Y7))^(1/($C$6-$B$6))-1,0)</f>
        <v>3.0459598485819361E-2</v>
      </c>
    </row>
    <row r="8" spans="1:30" x14ac:dyDescent="0.2">
      <c r="A8" s="10" t="str">
        <f>name!D5</f>
        <v>12 Other managers and proprietors</v>
      </c>
      <c r="B8" s="11">
        <f t="shared" si="2"/>
        <v>14.374391169262978</v>
      </c>
      <c r="C8" s="11">
        <f t="shared" si="2"/>
        <v>17.552847651374311</v>
      </c>
      <c r="D8" s="11">
        <f t="shared" si="2"/>
        <v>3.1784564821113355</v>
      </c>
      <c r="E8" s="11">
        <f t="shared" si="2"/>
        <v>8.8413879147326746</v>
      </c>
      <c r="F8" s="11">
        <f t="shared" si="2"/>
        <v>12.019844396844013</v>
      </c>
      <c r="G8" s="200">
        <f t="shared" ref="G8:G33" si="3">IF(B8&gt;0,(1+(E8/B8))^(1/($C$6-$B$6))-1,0)</f>
        <v>3.2475100549364644E-2</v>
      </c>
      <c r="H8" s="11"/>
      <c r="I8" s="10" t="str">
        <f>name!E4</f>
        <v>Managers, directors and senior officials</v>
      </c>
      <c r="J8" s="11">
        <f t="array" ref="J8:J16">MMULT(aggregation!$B$13:$AA$21,B7:B32)</f>
        <v>35.717306495091741</v>
      </c>
      <c r="K8" s="11">
        <f t="array" ref="K8:K16">MMULT(aggregation!$B$13:$AA$21,C7:C32)</f>
        <v>38.852334509666669</v>
      </c>
      <c r="L8" s="11">
        <f t="array" ref="L8:L16">MMULT(aggregation!$B$13:$AA$21,D7:D32)</f>
        <v>3.1350280145749285</v>
      </c>
      <c r="M8" s="11">
        <f t="array" ref="M8:M16">MMULT(aggregation!$B$13:$AA$21,E7:E32)</f>
        <v>19.319387091728871</v>
      </c>
      <c r="N8" s="11">
        <f t="array" ref="N8:N16">MMULT(aggregation!$B$13:$AA$21,F7:F32)</f>
        <v>22.454415106303802</v>
      </c>
      <c r="O8" s="11"/>
      <c r="P8" s="10" t="str">
        <f>name!D5</f>
        <v>12 Other managers and proprietors</v>
      </c>
      <c r="Q8" s="11">
        <v>8.0458387992251517</v>
      </c>
      <c r="R8" s="11">
        <v>10.94632287558732</v>
      </c>
      <c r="S8" s="345">
        <f t="shared" ref="S8:S31" si="4">R8-Q8</f>
        <v>2.9004840763621687</v>
      </c>
      <c r="T8" s="345">
        <v>4.9028115577037159</v>
      </c>
      <c r="U8" s="345">
        <f t="shared" ref="U8:U31" si="5">SUM(S8:T8)</f>
        <v>7.8032956340658846</v>
      </c>
      <c r="V8" s="346">
        <f t="shared" ref="V8:V33" si="6">IF(Q8&gt;0,(1+(T8/Q8))^(1/($C$6-$B$6))-1,0)</f>
        <v>3.2230954336063267E-2</v>
      </c>
      <c r="X8" s="10" t="str">
        <f>name!B5</f>
        <v>Mining and quarrying</v>
      </c>
      <c r="Y8" s="11">
        <v>0.43800000000000078</v>
      </c>
      <c r="Z8" s="11">
        <v>0.33300000000000096</v>
      </c>
      <c r="AA8" s="345">
        <f t="shared" ref="AA8:AA29" si="7">Z8-Y8</f>
        <v>-0.10499999999999982</v>
      </c>
      <c r="AB8" s="11">
        <v>0.15295919362320273</v>
      </c>
      <c r="AC8" s="345">
        <f t="shared" ref="AC8:AC29" si="8">SUM(AA8:AB8)</f>
        <v>4.7959193623202917E-2</v>
      </c>
      <c r="AD8" s="348">
        <f t="shared" ref="AD8:AD29" si="9">IF(Y8&gt;0,(1+(AB8/Y8))^(1/($C$6-$B$6))-1,0)</f>
        <v>2.0169242162950241E-2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20.851179108305143</v>
      </c>
      <c r="C9" s="11">
        <f t="shared" si="2"/>
        <v>29.497347958481459</v>
      </c>
      <c r="D9" s="11">
        <f t="shared" si="2"/>
        <v>8.6461688501763163</v>
      </c>
      <c r="E9" s="11">
        <f t="shared" si="2"/>
        <v>9.8253200363792406</v>
      </c>
      <c r="F9" s="11">
        <f t="shared" si="2"/>
        <v>18.471488886555555</v>
      </c>
      <c r="G9" s="200">
        <f t="shared" si="3"/>
        <v>2.6073201653962652E-2</v>
      </c>
      <c r="H9" s="11"/>
      <c r="I9" s="10" t="str">
        <f>name!E5</f>
        <v>Professional occupations</v>
      </c>
      <c r="J9" s="11">
        <v>92.902146162808506</v>
      </c>
      <c r="K9" s="11">
        <v>111.29499014423035</v>
      </c>
      <c r="L9" s="11">
        <v>18.392843981421834</v>
      </c>
      <c r="M9" s="11">
        <v>49.253545900753416</v>
      </c>
      <c r="N9" s="11">
        <v>67.646389882175242</v>
      </c>
      <c r="O9" s="11"/>
      <c r="P9" s="10" t="str">
        <f>name!D6</f>
        <v>21 Science, research, engineering and technology professionals</v>
      </c>
      <c r="Q9" s="11">
        <v>16.663629418001189</v>
      </c>
      <c r="R9" s="11">
        <v>22.198831054011908</v>
      </c>
      <c r="S9" s="345">
        <f t="shared" si="4"/>
        <v>5.5352016360107186</v>
      </c>
      <c r="T9" s="345">
        <v>6.6605148494843309</v>
      </c>
      <c r="U9" s="345">
        <f t="shared" si="5"/>
        <v>12.195716485495049</v>
      </c>
      <c r="V9" s="346">
        <f t="shared" si="6"/>
        <v>2.2670530371379671E-2</v>
      </c>
      <c r="X9" s="10" t="str">
        <f>name!B6</f>
        <v>Food drink and tobacco</v>
      </c>
      <c r="Y9" s="11">
        <v>3.8540000000000005</v>
      </c>
      <c r="Z9" s="11">
        <v>3.7980000000000049</v>
      </c>
      <c r="AA9" s="345">
        <f t="shared" si="7"/>
        <v>-5.5999999999995609E-2</v>
      </c>
      <c r="AB9" s="11">
        <v>1.6931656527976935</v>
      </c>
      <c r="AC9" s="345">
        <f t="shared" si="8"/>
        <v>1.6371656527976979</v>
      </c>
      <c r="AD9" s="348">
        <f t="shared" si="9"/>
        <v>2.4575488192039252E-2</v>
      </c>
    </row>
    <row r="10" spans="1:30" x14ac:dyDescent="0.2">
      <c r="A10" s="10" t="str">
        <f>name!D7</f>
        <v>22 Health professionals</v>
      </c>
      <c r="B10" s="11">
        <f t="shared" si="2"/>
        <v>30.117078202063134</v>
      </c>
      <c r="C10" s="11">
        <f t="shared" si="2"/>
        <v>33.86263381306636</v>
      </c>
      <c r="D10" s="11">
        <f t="shared" si="2"/>
        <v>3.7455556110032289</v>
      </c>
      <c r="E10" s="11">
        <f t="shared" si="2"/>
        <v>17.268120874420955</v>
      </c>
      <c r="F10" s="11">
        <f t="shared" si="2"/>
        <v>21.013676485424188</v>
      </c>
      <c r="G10" s="200">
        <f t="shared" si="3"/>
        <v>3.0675592301315113E-2</v>
      </c>
      <c r="H10" s="11"/>
      <c r="I10" s="10" t="str">
        <f>name!E6</f>
        <v>Associate professional occupations</v>
      </c>
      <c r="J10" s="11">
        <v>50.153326870871417</v>
      </c>
      <c r="K10" s="11">
        <v>60.871128139160973</v>
      </c>
      <c r="L10" s="11">
        <v>10.71780126828955</v>
      </c>
      <c r="M10" s="11">
        <v>27.504933907970258</v>
      </c>
      <c r="N10" s="11">
        <v>38.22273517625981</v>
      </c>
      <c r="O10" s="11"/>
      <c r="P10" s="10" t="str">
        <f>name!D7</f>
        <v>22 Health professionals</v>
      </c>
      <c r="Q10" s="11">
        <v>7.8598894021676085</v>
      </c>
      <c r="R10" s="11">
        <v>8.9812218731326237</v>
      </c>
      <c r="S10" s="345">
        <f t="shared" si="4"/>
        <v>1.1213324709650152</v>
      </c>
      <c r="T10" s="345">
        <v>3.2397467057584186</v>
      </c>
      <c r="U10" s="345">
        <f t="shared" si="5"/>
        <v>4.3610791767234343</v>
      </c>
      <c r="V10" s="346">
        <f t="shared" si="6"/>
        <v>2.3276075708607014E-2</v>
      </c>
      <c r="X10" s="10" t="str">
        <f>name!B7</f>
        <v>Engineering</v>
      </c>
      <c r="Y10" s="11">
        <v>4.1449999999999978</v>
      </c>
      <c r="Z10" s="11">
        <v>4.3039999999999941</v>
      </c>
      <c r="AA10" s="345">
        <f t="shared" si="7"/>
        <v>0.15899999999999626</v>
      </c>
      <c r="AB10" s="11">
        <v>1.77079442372462</v>
      </c>
      <c r="AC10" s="345">
        <f t="shared" si="8"/>
        <v>1.9297944237246163</v>
      </c>
      <c r="AD10" s="348">
        <f t="shared" si="9"/>
        <v>2.399830065268449E-2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19.057978921835414</v>
      </c>
      <c r="C11" s="11">
        <f t="shared" si="2"/>
        <v>21.019213875992889</v>
      </c>
      <c r="D11" s="11">
        <f t="shared" si="2"/>
        <v>1.9612349541574707</v>
      </c>
      <c r="E11" s="11">
        <f t="shared" si="2"/>
        <v>10.026593897306119</v>
      </c>
      <c r="F11" s="11">
        <f t="shared" si="2"/>
        <v>11.987828851463592</v>
      </c>
      <c r="G11" s="200">
        <f t="shared" si="3"/>
        <v>2.8582323292295042E-2</v>
      </c>
      <c r="H11" s="11"/>
      <c r="I11" s="10" t="str">
        <f>name!E7</f>
        <v>Administrative and secretarial occupations</v>
      </c>
      <c r="J11" s="11">
        <v>47.392389227589184</v>
      </c>
      <c r="K11" s="11">
        <v>47.12206057262194</v>
      </c>
      <c r="L11" s="11">
        <v>-0.27032865496725078</v>
      </c>
      <c r="M11" s="11">
        <v>24.597940801843048</v>
      </c>
      <c r="N11" s="11">
        <v>24.32761214687579</v>
      </c>
      <c r="O11" s="11"/>
      <c r="P11" s="10" t="str">
        <f>name!D8</f>
        <v>23 Teaching and other educational professionals</v>
      </c>
      <c r="Q11" s="11">
        <v>6.2381516673256696</v>
      </c>
      <c r="R11" s="11">
        <v>7.0220824173551746</v>
      </c>
      <c r="S11" s="345">
        <f t="shared" si="4"/>
        <v>0.78393075002950496</v>
      </c>
      <c r="T11" s="345">
        <v>2.9221372803965568</v>
      </c>
      <c r="U11" s="345">
        <f t="shared" si="5"/>
        <v>3.7060680304260618</v>
      </c>
      <c r="V11" s="346">
        <f t="shared" si="6"/>
        <v>2.5943748706757086E-2</v>
      </c>
      <c r="X11" s="10" t="str">
        <f>name!B8</f>
        <v>Rest of manufacturing</v>
      </c>
      <c r="Y11" s="11">
        <v>16.637999999999973</v>
      </c>
      <c r="Z11" s="11">
        <v>14.848000000000031</v>
      </c>
      <c r="AA11" s="345">
        <f t="shared" si="7"/>
        <v>-1.7899999999999423</v>
      </c>
      <c r="AB11" s="11">
        <v>6.3789003732316001</v>
      </c>
      <c r="AC11" s="345">
        <f t="shared" si="8"/>
        <v>4.5889003732316578</v>
      </c>
      <c r="AD11" s="348">
        <f t="shared" si="9"/>
        <v>2.187172200185783E-2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22.875909930604823</v>
      </c>
      <c r="C12" s="11">
        <f t="shared" si="2"/>
        <v>26.915794496689642</v>
      </c>
      <c r="D12" s="11">
        <f t="shared" si="2"/>
        <v>4.0398845660848162</v>
      </c>
      <c r="E12" s="11">
        <f t="shared" si="2"/>
        <v>12.133511092647096</v>
      </c>
      <c r="F12" s="11">
        <f t="shared" si="2"/>
        <v>16.173395658731909</v>
      </c>
      <c r="G12" s="200">
        <f t="shared" si="3"/>
        <v>2.8775082154396392E-2</v>
      </c>
      <c r="H12" s="11"/>
      <c r="I12" s="10" t="str">
        <f>name!E8</f>
        <v>Skilled trades occupations</v>
      </c>
      <c r="J12" s="11">
        <v>35.850470638548146</v>
      </c>
      <c r="K12" s="11">
        <v>33.579883687337031</v>
      </c>
      <c r="L12" s="11">
        <v>-2.270586951211123</v>
      </c>
      <c r="M12" s="11">
        <v>14.817397537537298</v>
      </c>
      <c r="N12" s="11">
        <v>12.546810586326174</v>
      </c>
      <c r="O12" s="11"/>
      <c r="P12" s="10" t="str">
        <f>name!D9</f>
        <v>24 Business, media and public service professionals</v>
      </c>
      <c r="Q12" s="11">
        <v>11.098617755302833</v>
      </c>
      <c r="R12" s="11">
        <v>12.445509169847329</v>
      </c>
      <c r="S12" s="345">
        <f t="shared" si="4"/>
        <v>1.3468914145444959</v>
      </c>
      <c r="T12" s="345">
        <v>4.9797341641228625</v>
      </c>
      <c r="U12" s="345">
        <f t="shared" si="5"/>
        <v>6.3266255786673584</v>
      </c>
      <c r="V12" s="346">
        <f t="shared" si="6"/>
        <v>2.5018040367486005E-2</v>
      </c>
      <c r="X12" s="10" t="str">
        <f>name!B9</f>
        <v>Electricity and gas</v>
      </c>
      <c r="Y12" s="11">
        <v>2.5359999999999951</v>
      </c>
      <c r="Z12" s="11">
        <v>2.5040000000000031</v>
      </c>
      <c r="AA12" s="345">
        <f t="shared" si="7"/>
        <v>-3.1999999999992035E-2</v>
      </c>
      <c r="AB12" s="11">
        <v>1.0614130232168371</v>
      </c>
      <c r="AC12" s="345">
        <f t="shared" si="8"/>
        <v>1.029413023216845</v>
      </c>
      <c r="AD12" s="348">
        <f t="shared" si="9"/>
        <v>2.3582228162178254E-2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8.8411796143208488</v>
      </c>
      <c r="C13" s="11">
        <f t="shared" si="2"/>
        <v>9.0543517332203773</v>
      </c>
      <c r="D13" s="11">
        <f t="shared" si="2"/>
        <v>0.21317211889953064</v>
      </c>
      <c r="E13" s="11">
        <f t="shared" si="2"/>
        <v>3.4643481623210466</v>
      </c>
      <c r="F13" s="11">
        <f t="shared" si="2"/>
        <v>3.6775202812205774</v>
      </c>
      <c r="G13" s="200">
        <f t="shared" si="3"/>
        <v>2.2286601426272368E-2</v>
      </c>
      <c r="H13" s="11"/>
      <c r="I13" s="10" t="str">
        <f>name!E9</f>
        <v>Caring, leisure and other service occupations</v>
      </c>
      <c r="J13" s="11">
        <v>41.73536580219173</v>
      </c>
      <c r="K13" s="11">
        <v>43.518263261393095</v>
      </c>
      <c r="L13" s="11">
        <v>1.7828974592013656</v>
      </c>
      <c r="M13" s="11">
        <v>23.398048610507931</v>
      </c>
      <c r="N13" s="11">
        <v>25.180946069709297</v>
      </c>
      <c r="O13" s="11"/>
      <c r="P13" s="10" t="str">
        <f>name!D10</f>
        <v>31 Science, engineering and technology associate professionals</v>
      </c>
      <c r="Q13" s="11">
        <v>6.9382771018095166</v>
      </c>
      <c r="R13" s="11">
        <v>6.5426464077828514</v>
      </c>
      <c r="S13" s="345">
        <f t="shared" si="4"/>
        <v>-0.39563069402666518</v>
      </c>
      <c r="T13" s="345">
        <v>2.3416920859111974</v>
      </c>
      <c r="U13" s="345">
        <f t="shared" si="5"/>
        <v>1.9460613918845322</v>
      </c>
      <c r="V13" s="346">
        <f t="shared" si="6"/>
        <v>1.9576130507541256E-2</v>
      </c>
      <c r="X13" s="10" t="str">
        <f>name!B10</f>
        <v>Water and sewerage</v>
      </c>
      <c r="Y13" s="11">
        <v>2.1599999999999984</v>
      </c>
      <c r="Z13" s="11">
        <v>2.4279999999999995</v>
      </c>
      <c r="AA13" s="345">
        <f t="shared" si="7"/>
        <v>0.26800000000000113</v>
      </c>
      <c r="AB13" s="11">
        <v>1.0194806756924091</v>
      </c>
      <c r="AC13" s="345">
        <f t="shared" si="8"/>
        <v>1.2874806756924102</v>
      </c>
      <c r="AD13" s="348">
        <f t="shared" si="9"/>
        <v>2.6108997837735126E-2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10.674399245886685</v>
      </c>
      <c r="C14" s="11">
        <f t="shared" si="2"/>
        <v>20.556660808837456</v>
      </c>
      <c r="D14" s="11">
        <f t="shared" si="2"/>
        <v>9.8822615629507684</v>
      </c>
      <c r="E14" s="11">
        <f t="shared" si="2"/>
        <v>10.481501188296727</v>
      </c>
      <c r="F14" s="11">
        <f t="shared" si="2"/>
        <v>20.363762751247499</v>
      </c>
      <c r="G14" s="200">
        <f t="shared" si="3"/>
        <v>4.666058885455282E-2</v>
      </c>
      <c r="H14" s="11"/>
      <c r="I14" s="10" t="str">
        <f>name!E10</f>
        <v>Sales and customer service occupations</v>
      </c>
      <c r="J14" s="11">
        <v>43.38372151818583</v>
      </c>
      <c r="K14" s="11">
        <v>46.249288889118183</v>
      </c>
      <c r="L14" s="11">
        <v>2.865567370932355</v>
      </c>
      <c r="M14" s="11">
        <v>22.289346263608483</v>
      </c>
      <c r="N14" s="11">
        <v>25.154913634540836</v>
      </c>
      <c r="O14" s="11"/>
      <c r="P14" s="10" t="str">
        <f>name!D11</f>
        <v>32 Health and social care associate professionals</v>
      </c>
      <c r="Q14" s="11">
        <v>2.424903354986772</v>
      </c>
      <c r="R14" s="11">
        <v>3.8478695169620982</v>
      </c>
      <c r="S14" s="345">
        <f t="shared" si="4"/>
        <v>1.4229661619753262</v>
      </c>
      <c r="T14" s="345">
        <v>1.6640941454121487</v>
      </c>
      <c r="U14" s="345">
        <f t="shared" si="5"/>
        <v>3.0870603073874747</v>
      </c>
      <c r="V14" s="346">
        <f t="shared" si="6"/>
        <v>3.5447683188050583E-2</v>
      </c>
      <c r="X14" s="10" t="str">
        <f>name!B11</f>
        <v>Construction</v>
      </c>
      <c r="Y14" s="11">
        <v>21.391000000000009</v>
      </c>
      <c r="Z14" s="11">
        <v>20.593000000000021</v>
      </c>
      <c r="AA14" s="345">
        <f t="shared" si="7"/>
        <v>-0.79799999999998761</v>
      </c>
      <c r="AB14" s="11">
        <v>8.5247318887597316</v>
      </c>
      <c r="AC14" s="345">
        <f t="shared" si="8"/>
        <v>7.726731888759744</v>
      </c>
      <c r="AD14" s="348">
        <f t="shared" si="9"/>
        <v>2.2612827873310426E-2</v>
      </c>
    </row>
    <row r="15" spans="1:30" x14ac:dyDescent="0.2">
      <c r="A15" s="10" t="str">
        <f>name!D12</f>
        <v>33 Protective service occupations</v>
      </c>
      <c r="B15" s="11">
        <f t="shared" si="2"/>
        <v>5.8715471828227965</v>
      </c>
      <c r="C15" s="11">
        <f t="shared" si="2"/>
        <v>5.1730380815086923</v>
      </c>
      <c r="D15" s="11">
        <f t="shared" si="2"/>
        <v>-0.69850910131410449</v>
      </c>
      <c r="E15" s="11">
        <f t="shared" si="2"/>
        <v>1.745939044455701</v>
      </c>
      <c r="F15" s="11">
        <f t="shared" si="2"/>
        <v>1.0474299431415963</v>
      </c>
      <c r="G15" s="200">
        <f t="shared" si="3"/>
        <v>1.7506693484533598E-2</v>
      </c>
      <c r="H15" s="11"/>
      <c r="I15" s="10" t="str">
        <f>name!E11</f>
        <v>Process, plant and machine operatives</v>
      </c>
      <c r="J15" s="11">
        <v>23.179107270961339</v>
      </c>
      <c r="K15" s="11">
        <v>22.085565706772734</v>
      </c>
      <c r="L15" s="11">
        <v>-1.0935415641886079</v>
      </c>
      <c r="M15" s="11">
        <v>10.479130405897779</v>
      </c>
      <c r="N15" s="11">
        <v>9.3855888417091702</v>
      </c>
      <c r="O15" s="11"/>
      <c r="P15" s="10" t="str">
        <f>name!D12</f>
        <v>33 Protective service occupations</v>
      </c>
      <c r="Q15" s="11">
        <v>4.3165662534175731</v>
      </c>
      <c r="R15" s="11">
        <v>3.376983005360084</v>
      </c>
      <c r="S15" s="345">
        <f t="shared" si="4"/>
        <v>-0.93958324805748905</v>
      </c>
      <c r="T15" s="345">
        <v>0.96355446147790857</v>
      </c>
      <c r="U15" s="345">
        <f t="shared" si="5"/>
        <v>2.3971213420419524E-2</v>
      </c>
      <c r="V15" s="346">
        <f t="shared" si="6"/>
        <v>1.3523203944567852E-2</v>
      </c>
      <c r="X15" s="10" t="str">
        <f>name!B12</f>
        <v>Wholesale and retail trade</v>
      </c>
      <c r="Y15" s="11">
        <v>55.858000000000047</v>
      </c>
      <c r="Z15" s="11">
        <v>55.954999999999963</v>
      </c>
      <c r="AA15" s="345">
        <f t="shared" si="7"/>
        <v>9.6999999999916042E-2</v>
      </c>
      <c r="AB15" s="11">
        <v>26.236837789476997</v>
      </c>
      <c r="AC15" s="345">
        <f t="shared" si="8"/>
        <v>26.333837789476913</v>
      </c>
      <c r="AD15" s="348">
        <f t="shared" si="9"/>
        <v>2.6003158721277009E-2</v>
      </c>
    </row>
    <row r="16" spans="1:30" x14ac:dyDescent="0.2">
      <c r="A16" s="10" t="str">
        <f>name!D13</f>
        <v>34 Culture, media and sports occupations</v>
      </c>
      <c r="B16" s="11">
        <f t="shared" si="2"/>
        <v>5.7175853305285811</v>
      </c>
      <c r="C16" s="11">
        <f t="shared" si="2"/>
        <v>5.5985856189467134</v>
      </c>
      <c r="D16" s="11">
        <f t="shared" si="2"/>
        <v>-0.11899971158186678</v>
      </c>
      <c r="E16" s="11">
        <f t="shared" si="2"/>
        <v>2.6363287621956926</v>
      </c>
      <c r="F16" s="11">
        <f t="shared" si="2"/>
        <v>2.5173290506138257</v>
      </c>
      <c r="G16" s="200">
        <f t="shared" si="3"/>
        <v>2.5601128409282303E-2</v>
      </c>
      <c r="H16" s="11"/>
      <c r="I16" s="10" t="str">
        <f>name!E12</f>
        <v>Elementary occupations</v>
      </c>
      <c r="J16" s="11">
        <v>49.204166013752186</v>
      </c>
      <c r="K16" s="11">
        <v>50.800485089699109</v>
      </c>
      <c r="L16" s="11">
        <v>1.5963190759469326</v>
      </c>
      <c r="M16" s="11">
        <v>23.863069053627257</v>
      </c>
      <c r="N16" s="11">
        <v>25.459388129574187</v>
      </c>
      <c r="O16" s="11"/>
      <c r="P16" s="10" t="str">
        <f>name!D13</f>
        <v>34 Culture, media and sports occupations</v>
      </c>
      <c r="Q16" s="11">
        <v>2.3267031520635011</v>
      </c>
      <c r="R16" s="11">
        <v>2.1598149142920908</v>
      </c>
      <c r="S16" s="345">
        <f t="shared" si="4"/>
        <v>-0.16688823777141026</v>
      </c>
      <c r="T16" s="345">
        <v>0.84119702086150727</v>
      </c>
      <c r="U16" s="345">
        <f t="shared" si="5"/>
        <v>0.67430878309009701</v>
      </c>
      <c r="V16" s="346">
        <f t="shared" si="6"/>
        <v>2.0787556447103617E-2</v>
      </c>
      <c r="X16" s="10" t="str">
        <f>name!B13</f>
        <v>Transport and storage</v>
      </c>
      <c r="Y16" s="11">
        <v>16.472999999999992</v>
      </c>
      <c r="Z16" s="11">
        <v>17.868999999999971</v>
      </c>
      <c r="AA16" s="345">
        <f t="shared" si="7"/>
        <v>1.3959999999999795</v>
      </c>
      <c r="AB16" s="11">
        <v>8.1427969734532013</v>
      </c>
      <c r="AC16" s="345">
        <f t="shared" si="8"/>
        <v>9.5387969734531808</v>
      </c>
      <c r="AD16" s="348">
        <f t="shared" si="9"/>
        <v>2.7139458888036483E-2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19.048615497312507</v>
      </c>
      <c r="C17" s="11">
        <f t="shared" si="10"/>
        <v>20.488491896647727</v>
      </c>
      <c r="D17" s="11">
        <f t="shared" si="10"/>
        <v>1.4398763993352219</v>
      </c>
      <c r="E17" s="11">
        <f t="shared" si="10"/>
        <v>9.1768167507010894</v>
      </c>
      <c r="F17" s="11">
        <f t="shared" si="10"/>
        <v>10.61669315003631</v>
      </c>
      <c r="G17" s="200">
        <f t="shared" si="3"/>
        <v>2.6561909432251785E-2</v>
      </c>
      <c r="H17" s="11"/>
      <c r="O17" s="11"/>
      <c r="P17" s="10" t="str">
        <f>name!D14</f>
        <v>35 Business and public service associate professionals</v>
      </c>
      <c r="Q17" s="11">
        <v>9.0283681565561906</v>
      </c>
      <c r="R17" s="11">
        <v>9.0872089719700622</v>
      </c>
      <c r="S17" s="345">
        <f t="shared" si="4"/>
        <v>5.8840815413871539E-2</v>
      </c>
      <c r="T17" s="345">
        <v>3.4058592325909847</v>
      </c>
      <c r="U17" s="345">
        <f t="shared" si="5"/>
        <v>3.4647000480048562</v>
      </c>
      <c r="V17" s="346">
        <f t="shared" si="6"/>
        <v>2.1568053009973109E-2</v>
      </c>
      <c r="X17" s="10" t="str">
        <f>name!B14</f>
        <v>Accommodation and food</v>
      </c>
      <c r="Y17" s="11">
        <v>39.40699999999994</v>
      </c>
      <c r="Z17" s="11">
        <v>49.940000000000026</v>
      </c>
      <c r="AA17" s="345">
        <f t="shared" si="7"/>
        <v>10.533000000000087</v>
      </c>
      <c r="AB17" s="11">
        <v>22.506975208426173</v>
      </c>
      <c r="AC17" s="345">
        <f t="shared" si="8"/>
        <v>33.039975208426256</v>
      </c>
      <c r="AD17" s="348">
        <f t="shared" si="9"/>
        <v>3.0578364893804277E-2</v>
      </c>
    </row>
    <row r="18" spans="1:30" x14ac:dyDescent="0.2">
      <c r="A18" s="10" t="str">
        <f>name!D15</f>
        <v>41 Administrative occupations</v>
      </c>
      <c r="B18" s="11">
        <f t="shared" si="10"/>
        <v>39.408573848303178</v>
      </c>
      <c r="C18" s="11">
        <f t="shared" si="10"/>
        <v>40.822960896545766</v>
      </c>
      <c r="D18" s="11">
        <f t="shared" si="10"/>
        <v>1.414387048242584</v>
      </c>
      <c r="E18" s="11">
        <f t="shared" si="10"/>
        <v>20.668211803548175</v>
      </c>
      <c r="F18" s="11">
        <f t="shared" si="10"/>
        <v>22.082598851790753</v>
      </c>
      <c r="G18" s="200">
        <f t="shared" si="3"/>
        <v>2.8508135483221064E-2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13.330323698074942</v>
      </c>
      <c r="R18" s="11">
        <v>16.338328175437372</v>
      </c>
      <c r="S18" s="345">
        <f t="shared" si="4"/>
        <v>3.0080044773624302</v>
      </c>
      <c r="T18" s="345">
        <v>5.6290596466224061</v>
      </c>
      <c r="U18" s="345">
        <f t="shared" si="5"/>
        <v>8.6370641239848354</v>
      </c>
      <c r="V18" s="346">
        <f t="shared" si="6"/>
        <v>2.3761753549076836E-2</v>
      </c>
      <c r="X18" s="10" t="str">
        <f>name!B15</f>
        <v>Media</v>
      </c>
      <c r="Y18" s="11">
        <v>4.2919999999999998</v>
      </c>
      <c r="Z18" s="11">
        <v>4.2809999999999917</v>
      </c>
      <c r="AA18" s="345">
        <f t="shared" si="7"/>
        <v>-1.1000000000008114E-2</v>
      </c>
      <c r="AB18" s="11">
        <v>2.1113202339499026</v>
      </c>
      <c r="AC18" s="345">
        <f t="shared" si="8"/>
        <v>2.1003202339498945</v>
      </c>
      <c r="AD18" s="348">
        <f t="shared" si="9"/>
        <v>2.7029773396565426E-2</v>
      </c>
    </row>
    <row r="19" spans="1:30" x14ac:dyDescent="0.2">
      <c r="A19" s="10" t="str">
        <f>name!D16</f>
        <v>42 Secretarial and related occupations</v>
      </c>
      <c r="B19" s="11">
        <f t="shared" si="10"/>
        <v>7.9838153792860069</v>
      </c>
      <c r="C19" s="11">
        <f t="shared" si="10"/>
        <v>6.2990996760761728</v>
      </c>
      <c r="D19" s="11">
        <f t="shared" si="10"/>
        <v>-1.6847157032098348</v>
      </c>
      <c r="E19" s="11">
        <f t="shared" si="10"/>
        <v>3.9297289982948729</v>
      </c>
      <c r="F19" s="11">
        <f t="shared" si="10"/>
        <v>2.2450132950850388</v>
      </c>
      <c r="G19" s="200">
        <f t="shared" si="3"/>
        <v>2.7043173027414991E-2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0.36171470708151682</v>
      </c>
      <c r="K19" s="11">
        <f t="array" ref="K19:K27">MMULT(aggregation!$B$13:$AA$21,C36:C61)</f>
        <v>0.62031725312489783</v>
      </c>
      <c r="L19" s="11">
        <f t="array" ref="L19:L27">MMULT(aggregation!$B$13:$AA$21,D36:D61)</f>
        <v>0.25860254604338101</v>
      </c>
      <c r="M19" s="11">
        <f t="array" ref="M19:M27">MMULT(aggregation!$B$13:$AA$21,E36:E61)</f>
        <v>0.29034552363582011</v>
      </c>
      <c r="N19" s="11">
        <f t="array" ref="N19:N27">MMULT(aggregation!$B$13:$AA$21,F36:F61)</f>
        <v>0.54894806967920107</v>
      </c>
      <c r="O19" s="11"/>
      <c r="P19" s="10" t="str">
        <f>name!D16</f>
        <v>42 Secretarial and related occupations</v>
      </c>
      <c r="Q19" s="11">
        <v>0.43904278440179828</v>
      </c>
      <c r="R19" s="11">
        <v>0.54393837065616457</v>
      </c>
      <c r="S19" s="345">
        <f t="shared" si="4"/>
        <v>0.10489558625436629</v>
      </c>
      <c r="T19" s="345">
        <v>0.16209288059969865</v>
      </c>
      <c r="U19" s="345">
        <f t="shared" si="5"/>
        <v>0.26698846685406497</v>
      </c>
      <c r="V19" s="346">
        <f t="shared" si="6"/>
        <v>2.1169206402878782E-2</v>
      </c>
      <c r="X19" s="10" t="str">
        <f>name!B16</f>
        <v>Information technology</v>
      </c>
      <c r="Y19" s="11">
        <v>15.239000000000031</v>
      </c>
      <c r="Z19" s="11">
        <v>18.720000000000034</v>
      </c>
      <c r="AA19" s="345">
        <f t="shared" si="7"/>
        <v>3.4810000000000034</v>
      </c>
      <c r="AB19" s="11">
        <v>7.3589534559202896</v>
      </c>
      <c r="AC19" s="345">
        <f t="shared" si="8"/>
        <v>10.839953455920293</v>
      </c>
      <c r="AD19" s="348">
        <f t="shared" si="9"/>
        <v>2.6614772788675412E-2</v>
      </c>
    </row>
    <row r="20" spans="1:30" x14ac:dyDescent="0.2">
      <c r="A20" s="10" t="str">
        <f>name!D17</f>
        <v>51 Skilled agricultural and related trades</v>
      </c>
      <c r="B20" s="11">
        <f t="shared" si="10"/>
        <v>4.287306958436325</v>
      </c>
      <c r="C20" s="11">
        <f t="shared" si="10"/>
        <v>4.6717893680987093</v>
      </c>
      <c r="D20" s="11">
        <f t="shared" si="10"/>
        <v>0.38448240966238412</v>
      </c>
      <c r="E20" s="11">
        <f t="shared" si="10"/>
        <v>2.4730053820186493</v>
      </c>
      <c r="F20" s="11">
        <f t="shared" si="10"/>
        <v>2.8574877916810331</v>
      </c>
      <c r="G20" s="200">
        <f t="shared" si="3"/>
        <v>3.0826272612632932E-2</v>
      </c>
      <c r="H20" s="11"/>
      <c r="I20" s="11" t="str">
        <f t="shared" si="11"/>
        <v>Professional occupations</v>
      </c>
      <c r="J20" s="11">
        <v>4.5485454442630449</v>
      </c>
      <c r="K20" s="11">
        <v>7.0271190484395731</v>
      </c>
      <c r="L20" s="11">
        <v>2.4785736041765278</v>
      </c>
      <c r="M20" s="11">
        <v>2.9974288446337116</v>
      </c>
      <c r="N20" s="11">
        <v>5.476002448810239</v>
      </c>
      <c r="O20" s="11"/>
      <c r="P20" s="10" t="str">
        <f>name!D17</f>
        <v>51 Skilled agricultural and related trades</v>
      </c>
      <c r="Q20" s="11">
        <v>3.3225256677397477</v>
      </c>
      <c r="R20" s="11">
        <v>3.5095042878729847</v>
      </c>
      <c r="S20" s="345">
        <f t="shared" si="4"/>
        <v>0.18697862013323707</v>
      </c>
      <c r="T20" s="345">
        <v>1.7480390007672264</v>
      </c>
      <c r="U20" s="345">
        <f t="shared" si="5"/>
        <v>1.9350176209004635</v>
      </c>
      <c r="V20" s="346">
        <f t="shared" si="6"/>
        <v>2.8582660245662028E-2</v>
      </c>
      <c r="X20" s="10" t="str">
        <f>name!B17</f>
        <v>Finance and insurance</v>
      </c>
      <c r="Y20" s="11">
        <v>8.5379999999999843</v>
      </c>
      <c r="Z20" s="11">
        <v>8.9180000000000028</v>
      </c>
      <c r="AA20" s="345">
        <f t="shared" si="7"/>
        <v>0.38000000000001855</v>
      </c>
      <c r="AB20" s="11">
        <v>4.3659300202379896</v>
      </c>
      <c r="AC20" s="345">
        <f t="shared" si="8"/>
        <v>4.7459300202380081</v>
      </c>
      <c r="AD20" s="348">
        <f t="shared" si="9"/>
        <v>2.7916229902669842E-2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12.695264567066134</v>
      </c>
      <c r="C21" s="11">
        <f t="shared" si="10"/>
        <v>11.234246252557305</v>
      </c>
      <c r="D21" s="11">
        <f t="shared" si="10"/>
        <v>-1.4610183145088276</v>
      </c>
      <c r="E21" s="11">
        <f t="shared" si="10"/>
        <v>4.4538756688202481</v>
      </c>
      <c r="F21" s="11">
        <f t="shared" si="10"/>
        <v>2.9928573543114201</v>
      </c>
      <c r="G21" s="200">
        <f t="shared" si="3"/>
        <v>2.0250241838971617E-2</v>
      </c>
      <c r="H21" s="11"/>
      <c r="I21" s="11" t="str">
        <f t="shared" si="11"/>
        <v>Associate professional occupations</v>
      </c>
      <c r="J21" s="11">
        <v>0.45574494119983877</v>
      </c>
      <c r="K21" s="11">
        <v>0.74747356272764187</v>
      </c>
      <c r="L21" s="11">
        <v>0.29172862152780316</v>
      </c>
      <c r="M21" s="11">
        <v>0.32930850096616726</v>
      </c>
      <c r="N21" s="11">
        <v>0.62103712249397036</v>
      </c>
      <c r="O21" s="11"/>
      <c r="P21" s="10" t="str">
        <f>name!D18</f>
        <v>52 Skilled metal, electrical and electronic trades</v>
      </c>
      <c r="Q21" s="11">
        <v>12.507523630333077</v>
      </c>
      <c r="R21" s="11">
        <v>10.75336960907946</v>
      </c>
      <c r="S21" s="345">
        <f t="shared" si="4"/>
        <v>-1.7541540212536173</v>
      </c>
      <c r="T21" s="345">
        <v>4.2305880957622763</v>
      </c>
      <c r="U21" s="345">
        <f t="shared" si="5"/>
        <v>2.476434074508659</v>
      </c>
      <c r="V21" s="346">
        <f t="shared" si="6"/>
        <v>1.9613730849639133E-2</v>
      </c>
      <c r="X21" s="10" t="str">
        <f>name!B18</f>
        <v>Real estate</v>
      </c>
      <c r="Y21" s="11">
        <v>7.5429999999999984</v>
      </c>
      <c r="Z21" s="11">
        <v>8.5629999999999864</v>
      </c>
      <c r="AA21" s="345">
        <f t="shared" si="7"/>
        <v>1.019999999999988</v>
      </c>
      <c r="AB21" s="11">
        <v>3.8974145667097835</v>
      </c>
      <c r="AC21" s="345">
        <f t="shared" si="8"/>
        <v>4.9174145667097715</v>
      </c>
      <c r="AD21" s="348">
        <f t="shared" si="9"/>
        <v>2.8157963463265157E-2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11.111095547213374</v>
      </c>
      <c r="C22" s="11">
        <f t="shared" si="10"/>
        <v>9.2548395228624916</v>
      </c>
      <c r="D22" s="11">
        <f t="shared" si="10"/>
        <v>-1.8562560243508839</v>
      </c>
      <c r="E22" s="11">
        <f t="shared" si="10"/>
        <v>4.1983269650742407</v>
      </c>
      <c r="F22" s="11">
        <f t="shared" si="10"/>
        <v>2.3420709407233562</v>
      </c>
      <c r="G22" s="200">
        <f t="shared" si="3"/>
        <v>2.1598222102461095E-2</v>
      </c>
      <c r="H22" s="11"/>
      <c r="I22" s="11" t="str">
        <f t="shared" si="11"/>
        <v>Administrative and secretarial occupations</v>
      </c>
      <c r="J22" s="11">
        <v>0.20513440935839738</v>
      </c>
      <c r="K22" s="11">
        <v>0.32807669650068055</v>
      </c>
      <c r="L22" s="11">
        <v>0.12294228714228317</v>
      </c>
      <c r="M22" s="11">
        <v>0.15792838907614126</v>
      </c>
      <c r="N22" s="11">
        <v>0.28087067621842443</v>
      </c>
      <c r="O22" s="11"/>
      <c r="P22" s="10" t="str">
        <f>name!D19</f>
        <v>53 Skilled construction and building trades</v>
      </c>
      <c r="Q22" s="11">
        <v>10.7789379776627</v>
      </c>
      <c r="R22" s="11">
        <v>9.0215178801432057</v>
      </c>
      <c r="S22" s="345">
        <f t="shared" si="4"/>
        <v>-1.7574200975194945</v>
      </c>
      <c r="T22" s="345">
        <v>4.0754264716557129</v>
      </c>
      <c r="U22" s="345">
        <f t="shared" si="5"/>
        <v>2.3180063741362185</v>
      </c>
      <c r="V22" s="346">
        <f t="shared" si="6"/>
        <v>2.1610168072887515E-2</v>
      </c>
      <c r="X22" s="10" t="str">
        <f>name!B19</f>
        <v>Professional services</v>
      </c>
      <c r="Y22" s="11">
        <v>28.152000000000008</v>
      </c>
      <c r="Z22" s="11">
        <v>30.400000000000031</v>
      </c>
      <c r="AA22" s="345">
        <f t="shared" si="7"/>
        <v>2.2480000000000224</v>
      </c>
      <c r="AB22" s="11">
        <v>13.99537276469059</v>
      </c>
      <c r="AC22" s="345">
        <f t="shared" si="8"/>
        <v>16.243372764690612</v>
      </c>
      <c r="AD22" s="348">
        <f t="shared" si="9"/>
        <v>2.7268765984878707E-2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7.7568035658323176</v>
      </c>
      <c r="C23" s="11">
        <f t="shared" si="10"/>
        <v>8.4190085438185225</v>
      </c>
      <c r="D23" s="11">
        <f t="shared" si="10"/>
        <v>0.66220497798620415</v>
      </c>
      <c r="E23" s="11">
        <f t="shared" si="10"/>
        <v>3.6921895216241594</v>
      </c>
      <c r="F23" s="11">
        <f t="shared" si="10"/>
        <v>4.3543944996103638</v>
      </c>
      <c r="G23" s="200">
        <f t="shared" si="3"/>
        <v>2.6295205371152042E-2</v>
      </c>
      <c r="H23" s="11"/>
      <c r="I23" s="11" t="str">
        <f t="shared" si="11"/>
        <v>Skilled trades occupations</v>
      </c>
      <c r="J23" s="11">
        <v>4.3939900967713129E-2</v>
      </c>
      <c r="K23" s="11">
        <v>7.2880077641932217E-2</v>
      </c>
      <c r="L23" s="11">
        <v>2.8940176674219081E-2</v>
      </c>
      <c r="M23" s="11">
        <v>3.501682839535173E-2</v>
      </c>
      <c r="N23" s="11">
        <v>6.3957005069570819E-2</v>
      </c>
      <c r="O23" s="11"/>
      <c r="P23" s="10" t="str">
        <f>name!D20</f>
        <v>54 Textiles, printing and other skilled trades</v>
      </c>
      <c r="Q23" s="11">
        <v>3.8987449324833943</v>
      </c>
      <c r="R23" s="11">
        <v>4.2984618278051112</v>
      </c>
      <c r="S23" s="345">
        <f t="shared" si="4"/>
        <v>0.39971689532171695</v>
      </c>
      <c r="T23" s="345">
        <v>1.2994943729216335</v>
      </c>
      <c r="U23" s="345">
        <f t="shared" si="5"/>
        <v>1.6992112682433504</v>
      </c>
      <c r="V23" s="346">
        <f t="shared" si="6"/>
        <v>1.936275860846437E-2</v>
      </c>
      <c r="X23" s="10" t="str">
        <f>name!B20</f>
        <v>Support services</v>
      </c>
      <c r="Y23" s="11">
        <v>30.364999999999906</v>
      </c>
      <c r="Z23" s="11">
        <v>32.077999999999918</v>
      </c>
      <c r="AA23" s="345">
        <f t="shared" si="7"/>
        <v>1.7130000000000116</v>
      </c>
      <c r="AB23" s="11">
        <v>14.428486269268644</v>
      </c>
      <c r="AC23" s="345">
        <f t="shared" si="8"/>
        <v>16.141486269268654</v>
      </c>
      <c r="AD23" s="348">
        <f t="shared" si="9"/>
        <v>2.6256935896956879E-2</v>
      </c>
    </row>
    <row r="24" spans="1:30" x14ac:dyDescent="0.2">
      <c r="A24" s="10" t="str">
        <f>name!D21</f>
        <v>61 Caring personal service occupations</v>
      </c>
      <c r="B24" s="11">
        <f t="shared" si="10"/>
        <v>31.407230621594699</v>
      </c>
      <c r="C24" s="11">
        <f t="shared" si="10"/>
        <v>33.793059363762858</v>
      </c>
      <c r="D24" s="11">
        <f t="shared" si="10"/>
        <v>2.3858287421681634</v>
      </c>
      <c r="E24" s="11">
        <f t="shared" si="10"/>
        <v>18.512180087253959</v>
      </c>
      <c r="F24" s="11">
        <f t="shared" si="10"/>
        <v>20.898008829422121</v>
      </c>
      <c r="G24" s="200">
        <f t="shared" si="3"/>
        <v>3.1373544157953903E-2</v>
      </c>
      <c r="H24" s="11"/>
      <c r="I24" s="11" t="str">
        <f t="shared" si="11"/>
        <v>Caring, leisure and other service occupations</v>
      </c>
      <c r="J24" s="11">
        <v>2.6281416824497719E-2</v>
      </c>
      <c r="K24" s="11">
        <v>4.5509291912963441E-2</v>
      </c>
      <c r="L24" s="11">
        <v>1.9227875088465726E-2</v>
      </c>
      <c r="M24" s="11">
        <v>2.1961120597515461E-2</v>
      </c>
      <c r="N24" s="11">
        <v>4.1188995685981188E-2</v>
      </c>
      <c r="O24" s="11"/>
      <c r="P24" s="10" t="str">
        <f>name!D21</f>
        <v>61 Caring personal service occupations</v>
      </c>
      <c r="Q24" s="11">
        <v>4.0284763058533155</v>
      </c>
      <c r="R24" s="11">
        <v>5.4531622130844628</v>
      </c>
      <c r="S24" s="345">
        <f t="shared" si="4"/>
        <v>1.4246859072311473</v>
      </c>
      <c r="T24" s="345">
        <v>2.1615078606607914</v>
      </c>
      <c r="U24" s="345">
        <f t="shared" si="5"/>
        <v>3.5861937678919387</v>
      </c>
      <c r="V24" s="346">
        <f t="shared" si="6"/>
        <v>2.9050247942545848E-2</v>
      </c>
      <c r="X24" s="10" t="str">
        <f>name!B21</f>
        <v>Public admin. and defence</v>
      </c>
      <c r="Y24" s="11">
        <v>24.564</v>
      </c>
      <c r="Z24" s="11">
        <v>24.934000000000047</v>
      </c>
      <c r="AA24" s="345">
        <f t="shared" si="7"/>
        <v>0.37000000000004718</v>
      </c>
      <c r="AB24" s="11">
        <v>12.3868455189925</v>
      </c>
      <c r="AC24" s="345">
        <f t="shared" si="8"/>
        <v>12.756845518992547</v>
      </c>
      <c r="AD24" s="348">
        <f t="shared" si="9"/>
        <v>2.7594298866950417E-2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9.7804432098240568</v>
      </c>
      <c r="C25" s="11">
        <f t="shared" si="10"/>
        <v>9.2800647680905417</v>
      </c>
      <c r="D25" s="11">
        <f t="shared" si="10"/>
        <v>-0.50037844173351675</v>
      </c>
      <c r="E25" s="11">
        <f t="shared" si="10"/>
        <v>4.673572514552653</v>
      </c>
      <c r="F25" s="11">
        <f t="shared" si="10"/>
        <v>4.173194072819137</v>
      </c>
      <c r="G25" s="200">
        <f t="shared" si="3"/>
        <v>2.6381146229103036E-2</v>
      </c>
      <c r="H25" s="11"/>
      <c r="I25" s="11" t="str">
        <f t="shared" si="11"/>
        <v>Sales and customer service occupations</v>
      </c>
      <c r="J25" s="11">
        <v>8.4725246854160455E-2</v>
      </c>
      <c r="K25" s="11">
        <v>0.14399075013722057</v>
      </c>
      <c r="L25" s="11">
        <v>5.9265503283060128E-2</v>
      </c>
      <c r="M25" s="11">
        <v>6.1965381656324835E-2</v>
      </c>
      <c r="N25" s="11">
        <v>0.12123088493938497</v>
      </c>
      <c r="O25" s="11"/>
      <c r="P25" s="10" t="str">
        <f>name!D22</f>
        <v>62 Leisure, travel and related personal service occupations</v>
      </c>
      <c r="Q25" s="11">
        <v>3.0534050967781985</v>
      </c>
      <c r="R25" s="11">
        <v>3.0573044924274608</v>
      </c>
      <c r="S25" s="345">
        <f t="shared" si="4"/>
        <v>3.8993956492623383E-3</v>
      </c>
      <c r="T25" s="345">
        <v>1.2172187005784774</v>
      </c>
      <c r="U25" s="345">
        <f t="shared" si="5"/>
        <v>1.2211180962277397</v>
      </c>
      <c r="V25" s="346">
        <f t="shared" si="6"/>
        <v>2.2618847164448841E-2</v>
      </c>
      <c r="X25" s="10" t="str">
        <f>name!B22</f>
        <v>Education</v>
      </c>
      <c r="Y25" s="11">
        <v>36.793000000000035</v>
      </c>
      <c r="Z25" s="11">
        <v>40.446999999999932</v>
      </c>
      <c r="AA25" s="345">
        <f t="shared" si="7"/>
        <v>3.6539999999998969</v>
      </c>
      <c r="AB25" s="11">
        <v>20.767303245905847</v>
      </c>
      <c r="AC25" s="345">
        <f t="shared" si="8"/>
        <v>24.421303245905744</v>
      </c>
      <c r="AD25" s="348">
        <f t="shared" si="9"/>
        <v>3.0284560117265436E-2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0.54769197077297671</v>
      </c>
      <c r="C26" s="11">
        <f t="shared" si="10"/>
        <v>0.4451391295396957</v>
      </c>
      <c r="D26" s="11">
        <f t="shared" si="10"/>
        <v>-0.1025528412332809</v>
      </c>
      <c r="E26" s="11">
        <f t="shared" si="10"/>
        <v>0.21229600870132048</v>
      </c>
      <c r="F26" s="11">
        <f t="shared" si="10"/>
        <v>0.10974316746803961</v>
      </c>
      <c r="G26" s="200">
        <f t="shared" si="3"/>
        <v>2.2079528877420707E-2</v>
      </c>
      <c r="H26" s="11"/>
      <c r="I26" s="11" t="str">
        <f t="shared" si="11"/>
        <v>Process, plant and machine operatives</v>
      </c>
      <c r="J26" s="11">
        <v>4.384076185784351E-2</v>
      </c>
      <c r="K26" s="11">
        <v>9.5848740475011629E-2</v>
      </c>
      <c r="L26" s="11">
        <v>5.2007978617168119E-2</v>
      </c>
      <c r="M26" s="11">
        <v>4.1677576127852514E-2</v>
      </c>
      <c r="N26" s="11">
        <v>9.3685554745020633E-2</v>
      </c>
      <c r="O26" s="11"/>
      <c r="P26" s="10" t="str">
        <f>name!D23</f>
        <v>63 Community and civil enforcement occupations</v>
      </c>
      <c r="Q26" s="11">
        <v>0.42243644187042156</v>
      </c>
      <c r="R26" s="11">
        <v>0.27411848021032575</v>
      </c>
      <c r="S26" s="345">
        <f t="shared" si="4"/>
        <v>-0.14831796166009581</v>
      </c>
      <c r="T26" s="345">
        <v>0.10531286096984166</v>
      </c>
      <c r="U26" s="345">
        <f t="shared" si="5"/>
        <v>-4.300510069025415E-2</v>
      </c>
      <c r="V26" s="346">
        <f t="shared" si="6"/>
        <v>1.4949466186240823E-2</v>
      </c>
      <c r="X26" s="10" t="str">
        <f>name!B23</f>
        <v>Health and social work</v>
      </c>
      <c r="Y26" s="11">
        <v>72.827000000000027</v>
      </c>
      <c r="Z26" s="11">
        <v>84.843999999999909</v>
      </c>
      <c r="AA26" s="345">
        <f t="shared" si="7"/>
        <v>12.016999999999882</v>
      </c>
      <c r="AB26" s="11">
        <v>44.714304168318954</v>
      </c>
      <c r="AC26" s="345">
        <f t="shared" si="8"/>
        <v>56.731304168318836</v>
      </c>
      <c r="AD26" s="348">
        <f t="shared" si="9"/>
        <v>3.2428232957434799E-2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35.425663094678796</v>
      </c>
      <c r="C27" s="11">
        <f t="shared" si="12"/>
        <v>35.9746218680515</v>
      </c>
      <c r="D27" s="11">
        <f t="shared" si="12"/>
        <v>0.54895877337270571</v>
      </c>
      <c r="E27" s="11">
        <f t="shared" si="12"/>
        <v>18.062382941917541</v>
      </c>
      <c r="F27" s="11">
        <f t="shared" si="12"/>
        <v>18.611341715290244</v>
      </c>
      <c r="G27" s="200">
        <f t="shared" si="3"/>
        <v>2.7848838999803283E-2</v>
      </c>
      <c r="H27" s="11"/>
      <c r="I27" s="11" t="str">
        <f t="shared" si="11"/>
        <v>Elementary occupations</v>
      </c>
      <c r="J27" s="11">
        <v>2.8443259700720182E-2</v>
      </c>
      <c r="K27" s="11">
        <v>4.4331504163038764E-2</v>
      </c>
      <c r="L27" s="11">
        <v>1.5888244462318582E-2</v>
      </c>
      <c r="M27" s="11">
        <v>2.160349033017352E-2</v>
      </c>
      <c r="N27" s="11">
        <v>3.7491734792492099E-2</v>
      </c>
      <c r="O27" s="11"/>
      <c r="P27" s="10" t="str">
        <f>name!D24</f>
        <v>71 Sales occupations</v>
      </c>
      <c r="Q27" s="11">
        <v>11.412294030596005</v>
      </c>
      <c r="R27" s="11">
        <v>11.805817105136443</v>
      </c>
      <c r="S27" s="345">
        <f t="shared" si="4"/>
        <v>0.39352307454043789</v>
      </c>
      <c r="T27" s="345">
        <v>3.9217008429372395</v>
      </c>
      <c r="U27" s="345">
        <f t="shared" si="5"/>
        <v>4.3152239174776774</v>
      </c>
      <c r="V27" s="346">
        <f t="shared" si="6"/>
        <v>1.9887237979054007E-2</v>
      </c>
      <c r="X27" s="10" t="str">
        <f>name!B24</f>
        <v>Arts and entertainment</v>
      </c>
      <c r="Y27" s="11">
        <v>12.211000000000006</v>
      </c>
      <c r="Z27" s="11">
        <v>13.961999999999993</v>
      </c>
      <c r="AA27" s="345">
        <f t="shared" si="7"/>
        <v>1.750999999999987</v>
      </c>
      <c r="AB27" s="11">
        <v>6.2711096782012161</v>
      </c>
      <c r="AC27" s="345">
        <f t="shared" si="8"/>
        <v>8.022109678201204</v>
      </c>
      <c r="AD27" s="348">
        <f t="shared" si="9"/>
        <v>2.8016347346783599E-2</v>
      </c>
    </row>
    <row r="28" spans="1:30" x14ac:dyDescent="0.2">
      <c r="A28" s="10" t="str">
        <f>name!D25</f>
        <v>72 Customer service occupations</v>
      </c>
      <c r="B28" s="11">
        <f t="shared" si="12"/>
        <v>7.9580584235070333</v>
      </c>
      <c r="C28" s="11">
        <f t="shared" si="12"/>
        <v>10.274667021066682</v>
      </c>
      <c r="D28" s="11">
        <f t="shared" si="12"/>
        <v>2.3166085975596493</v>
      </c>
      <c r="E28" s="11">
        <f t="shared" si="12"/>
        <v>4.2269633216909419</v>
      </c>
      <c r="F28" s="11">
        <f t="shared" si="12"/>
        <v>6.5435719192505912</v>
      </c>
      <c r="G28" s="200">
        <f t="shared" si="3"/>
        <v>2.8808662579506761E-2</v>
      </c>
      <c r="H28" s="11"/>
      <c r="O28" s="11"/>
      <c r="P28" s="10" t="str">
        <f>name!D25</f>
        <v>72 Customer service occupations</v>
      </c>
      <c r="Q28" s="11">
        <v>3.3109369693936563</v>
      </c>
      <c r="R28" s="11">
        <v>4.9615924148201342</v>
      </c>
      <c r="S28" s="345">
        <f t="shared" si="4"/>
        <v>1.6506554454264779</v>
      </c>
      <c r="T28" s="345">
        <v>1.4713857905077785</v>
      </c>
      <c r="U28" s="345">
        <f t="shared" si="5"/>
        <v>3.1220412359342564</v>
      </c>
      <c r="V28" s="346">
        <f t="shared" si="6"/>
        <v>2.4815923182452071E-2</v>
      </c>
      <c r="X28" s="10" t="str">
        <f>name!B25</f>
        <v>Other services</v>
      </c>
      <c r="Y28" s="11">
        <v>13.394999999999994</v>
      </c>
      <c r="Z28" s="11">
        <v>11.78</v>
      </c>
      <c r="AA28" s="345">
        <f t="shared" si="7"/>
        <v>-1.6149999999999949</v>
      </c>
      <c r="AB28" s="11">
        <v>6.2035177901720431</v>
      </c>
      <c r="AC28" s="345">
        <f t="shared" si="8"/>
        <v>4.5885177901720482</v>
      </c>
      <c r="AD28" s="348">
        <f t="shared" si="9"/>
        <v>2.5696091574964663E-2</v>
      </c>
    </row>
    <row r="29" spans="1:30" x14ac:dyDescent="0.2">
      <c r="A29" s="10" t="str">
        <f>name!D26</f>
        <v>81 Process, plant and machine operatives</v>
      </c>
      <c r="B29" s="11">
        <f t="shared" si="12"/>
        <v>9.9652693151618834</v>
      </c>
      <c r="C29" s="11">
        <f t="shared" si="12"/>
        <v>9.5673759778882435</v>
      </c>
      <c r="D29" s="11">
        <f t="shared" si="12"/>
        <v>-0.39789333727364107</v>
      </c>
      <c r="E29" s="11">
        <f t="shared" si="12"/>
        <v>3.8275868181921022</v>
      </c>
      <c r="F29" s="11">
        <f t="shared" si="12"/>
        <v>3.4296934809184609</v>
      </c>
      <c r="G29" s="200">
        <f t="shared" si="3"/>
        <v>2.1906145907756303E-2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8.1001991928617088</v>
      </c>
      <c r="R29" s="11">
        <v>7.5772291097441444</v>
      </c>
      <c r="S29" s="345">
        <f t="shared" si="4"/>
        <v>-0.52297008311756432</v>
      </c>
      <c r="T29" s="345">
        <v>2.8232728513050316</v>
      </c>
      <c r="U29" s="345">
        <f t="shared" si="5"/>
        <v>2.3003027681874673</v>
      </c>
      <c r="V29" s="346">
        <f t="shared" si="6"/>
        <v>2.0135044019743864E-2</v>
      </c>
      <c r="X29" s="231" t="str">
        <f>name!B3</f>
        <v>All industries</v>
      </c>
      <c r="Y29" s="34">
        <f>SUM(Y7:Y28)</f>
        <v>419.51799999999992</v>
      </c>
      <c r="Z29" s="34">
        <f>SUM(Z7:Z28)</f>
        <v>454.3739999999998</v>
      </c>
      <c r="AA29" s="349">
        <f t="shared" si="7"/>
        <v>34.855999999999881</v>
      </c>
      <c r="AB29" s="34">
        <f>SUM(AB7:AB28)</f>
        <v>215.52279957347434</v>
      </c>
      <c r="AC29" s="349">
        <f t="shared" si="8"/>
        <v>250.37879957347423</v>
      </c>
      <c r="AD29" s="350">
        <f t="shared" si="9"/>
        <v>2.8024350827323463E-2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13.213837955799457</v>
      </c>
      <c r="C30" s="11">
        <f t="shared" si="12"/>
        <v>12.51818972888449</v>
      </c>
      <c r="D30" s="11">
        <f t="shared" si="12"/>
        <v>-0.69564822691496697</v>
      </c>
      <c r="E30" s="11">
        <f t="shared" si="12"/>
        <v>6.6515435877056763</v>
      </c>
      <c r="F30" s="11">
        <f t="shared" si="12"/>
        <v>5.9558953607907092</v>
      </c>
      <c r="G30" s="200">
        <f t="shared" si="3"/>
        <v>2.7553703664637608E-2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3.4182140373339243</v>
      </c>
      <c r="K30" s="11">
        <f t="array" ref="K30:K38">MMULT(aggregation!$B$13:$AA$21,C65:C90)</f>
        <v>5.0931133786435145</v>
      </c>
      <c r="L30" s="11">
        <f t="array" ref="L30:L38">MMULT(aggregation!$B$13:$AA$21,D65:D90)</f>
        <v>1.6748993413095903</v>
      </c>
      <c r="M30" s="11">
        <f t="array" ref="M30:M38">MMULT(aggregation!$B$13:$AA$21,E65:E90)</f>
        <v>2.5533515372094642</v>
      </c>
      <c r="N30" s="11">
        <f t="array" ref="N30:N38">MMULT(aggregation!$B$13:$AA$21,F65:F90)</f>
        <v>4.228250878519054</v>
      </c>
      <c r="O30" s="11"/>
      <c r="P30" s="10" t="str">
        <f>name!D27</f>
        <v>82 Transport and mobile machine drivers and operatives</v>
      </c>
      <c r="Q30" s="11">
        <v>12.817422544531935</v>
      </c>
      <c r="R30" s="11">
        <v>11.937328519098822</v>
      </c>
      <c r="S30" s="345">
        <f t="shared" si="4"/>
        <v>-0.8800940254331131</v>
      </c>
      <c r="T30" s="345">
        <v>6.3250031997666856</v>
      </c>
      <c r="U30" s="345">
        <f t="shared" si="5"/>
        <v>5.4449091743335725</v>
      </c>
      <c r="V30" s="346">
        <f t="shared" si="6"/>
        <v>2.71008405338522E-2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5.0263351470846249</v>
      </c>
      <c r="C31" s="11">
        <f t="shared" si="12"/>
        <v>10.737020474933766</v>
      </c>
      <c r="D31" s="11">
        <f t="shared" si="12"/>
        <v>5.7106853278491405</v>
      </c>
      <c r="E31" s="11">
        <f t="shared" si="12"/>
        <v>4.2256324166437045</v>
      </c>
      <c r="F31" s="11">
        <f t="shared" si="12"/>
        <v>9.9363177444928468</v>
      </c>
      <c r="G31" s="200">
        <f t="shared" si="3"/>
        <v>4.1514955571654522E-2</v>
      </c>
      <c r="H31" s="11"/>
      <c r="I31" s="11" t="str">
        <f>I20</f>
        <v>Professional occupations</v>
      </c>
      <c r="J31" s="11">
        <v>22.336097325778319</v>
      </c>
      <c r="K31" s="11">
        <v>31.777857819385193</v>
      </c>
      <c r="L31" s="11">
        <v>9.4417604936068713</v>
      </c>
      <c r="M31" s="11">
        <v>14.379655744247557</v>
      </c>
      <c r="N31" s="11">
        <v>23.821416237854429</v>
      </c>
      <c r="O31" s="11"/>
      <c r="P31" s="10" t="str">
        <f>name!D28</f>
        <v>91 Elementary trades and related occupations</v>
      </c>
      <c r="Q31" s="11">
        <v>4.1594590888769831</v>
      </c>
      <c r="R31" s="11">
        <v>6.3997748472235347</v>
      </c>
      <c r="S31" s="345">
        <f t="shared" si="4"/>
        <v>2.2403157583465516</v>
      </c>
      <c r="T31" s="345">
        <v>1.9140794335239808</v>
      </c>
      <c r="U31" s="345">
        <f t="shared" si="5"/>
        <v>4.1543951918705329</v>
      </c>
      <c r="V31" s="346">
        <f t="shared" si="6"/>
        <v>2.5558241219372224E-2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44.177830866667563</v>
      </c>
      <c r="C32" s="11">
        <f t="shared" si="12"/>
        <v>40.063464614765344</v>
      </c>
      <c r="D32" s="11">
        <f t="shared" si="12"/>
        <v>-4.1143662519022079</v>
      </c>
      <c r="E32" s="11">
        <f t="shared" si="12"/>
        <v>19.637436636983551</v>
      </c>
      <c r="F32" s="11">
        <f t="shared" si="12"/>
        <v>15.523070385081342</v>
      </c>
      <c r="G32" s="200">
        <f t="shared" ref="G32" si="13">IF(B32&gt;0,(1+(E32/B32))^(1/($C$6-$B$6))-1,0)</f>
        <v>2.4820994344769698E-2</v>
      </c>
      <c r="H32" s="11"/>
      <c r="I32" s="11" t="str">
        <f>I21</f>
        <v>Associate professional occupations</v>
      </c>
      <c r="J32" s="11">
        <v>5.4547103505991128</v>
      </c>
      <c r="K32" s="11">
        <v>8.3928295942248408</v>
      </c>
      <c r="L32" s="11">
        <v>2.9381192436257293</v>
      </c>
      <c r="M32" s="11">
        <v>4.0193970793386988</v>
      </c>
      <c r="N32" s="11">
        <v>6.9575163229644277</v>
      </c>
      <c r="O32" s="11"/>
      <c r="P32" s="10" t="str">
        <f>name!D29</f>
        <v>92 Elementary administration and service occupations</v>
      </c>
      <c r="Q32" s="11">
        <v>21.950437485088695</v>
      </c>
      <c r="R32" s="11">
        <v>20.342898385634285</v>
      </c>
      <c r="S32" s="345">
        <f t="shared" ref="S32" si="14">R32-Q32</f>
        <v>-1.6075390994544101</v>
      </c>
      <c r="T32" s="345">
        <v>8.2528202585778043</v>
      </c>
      <c r="U32" s="345">
        <f>SUM(S32:T32)</f>
        <v>6.6452811591233942</v>
      </c>
      <c r="V32" s="346">
        <f t="shared" ref="V32" si="15">IF(Q32&gt;0,(1+(T32/Q32))^(1/($C$6-$B$6))-1,0)</f>
        <v>2.1505495101208583E-2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419.51800000000009</v>
      </c>
      <c r="C33" s="11">
        <f>SUM(C62,C91,C120,C149,C178,C207,C236,C265,C294)</f>
        <v>454.37400000000019</v>
      </c>
      <c r="D33" s="11">
        <f t="shared" si="12"/>
        <v>34.855999999999952</v>
      </c>
      <c r="E33" s="11">
        <f t="shared" si="12"/>
        <v>215.52279957347432</v>
      </c>
      <c r="F33" s="11">
        <f t="shared" si="12"/>
        <v>250.37879957347428</v>
      </c>
      <c r="G33" s="200">
        <f t="shared" si="3"/>
        <v>2.8024350827323463E-2</v>
      </c>
      <c r="H33" s="11"/>
      <c r="I33" s="11" t="str">
        <f>I22</f>
        <v>Administrative and secretarial occupations</v>
      </c>
      <c r="J33" s="11">
        <v>2.5392783344133707</v>
      </c>
      <c r="K33" s="11">
        <v>4.0074439503685895</v>
      </c>
      <c r="L33" s="11">
        <v>1.4681656159552186</v>
      </c>
      <c r="M33" s="11">
        <v>2.056809649622271</v>
      </c>
      <c r="N33" s="11">
        <v>3.5249752655774897</v>
      </c>
      <c r="O33" s="11"/>
      <c r="P33" s="10" t="str">
        <f>name!D3</f>
        <v>All occupations</v>
      </c>
      <c r="Q33" s="11">
        <f>SUM(Q7:Q32)</f>
        <v>201.86505558844439</v>
      </c>
      <c r="R33" s="11">
        <f>SUM(R7:R32)</f>
        <v>214.86633893442843</v>
      </c>
      <c r="S33" s="345">
        <f>R33-Q33</f>
        <v>13.001283345984035</v>
      </c>
      <c r="T33" s="11">
        <f>SUM(T7:T32)</f>
        <v>82.720137398005889</v>
      </c>
      <c r="U33" s="345">
        <f>SUM(S33:T33)</f>
        <v>95.721420743989924</v>
      </c>
      <c r="V33" s="346">
        <f t="shared" si="6"/>
        <v>2.3159663187626078E-2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0.50482831399001804</v>
      </c>
      <c r="K34" s="11">
        <v>0.9293975262218539</v>
      </c>
      <c r="L34" s="11">
        <v>0.42456921223183586</v>
      </c>
      <c r="M34" s="11">
        <v>0.41161684794980791</v>
      </c>
      <c r="N34" s="11">
        <v>0.83618606018164365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1.1331933531725296</v>
      </c>
      <c r="K35" s="11">
        <v>1.7386589487040911</v>
      </c>
      <c r="L35" s="11">
        <v>0.60546559553156154</v>
      </c>
      <c r="M35" s="11">
        <v>0.946146776657247</v>
      </c>
      <c r="N35" s="11">
        <v>1.5516123721888087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0.23959462133118903</v>
      </c>
      <c r="C36" s="11">
        <v>0.363173268527681</v>
      </c>
      <c r="D36" s="11">
        <f>C36-B36</f>
        <v>0.12357864719649198</v>
      </c>
      <c r="E36" s="11">
        <v>0.16970258859990603</v>
      </c>
      <c r="F36" s="11">
        <f>SUM(D36:E36)</f>
        <v>0.29328123579639798</v>
      </c>
      <c r="G36" s="200">
        <f>IF(B36&gt;0,(1+(E36/B36))^(1/($C$6-$B$6))-1,0)</f>
        <v>3.6344423071868803E-2</v>
      </c>
      <c r="I36" s="11" t="str">
        <f t="shared" si="17"/>
        <v>Sales and customer service occupations</v>
      </c>
      <c r="J36" s="11">
        <v>1.1647206577862463</v>
      </c>
      <c r="K36" s="11">
        <v>2.0877049711476698</v>
      </c>
      <c r="L36" s="11">
        <v>0.92298431336142361</v>
      </c>
      <c r="M36" s="11">
        <v>0.9341203773714003</v>
      </c>
      <c r="N36" s="11">
        <v>1.8571046907328239</v>
      </c>
      <c r="P36" s="10" t="str">
        <f>name!D4</f>
        <v>11 Corporate managers and directors</v>
      </c>
      <c r="Q36" s="11">
        <v>7.9509706447869064</v>
      </c>
      <c r="R36" s="11">
        <v>9.3159838485393198</v>
      </c>
      <c r="S36" s="345">
        <f>R36-Q36</f>
        <v>1.3650132037524134</v>
      </c>
      <c r="T36" s="345">
        <v>5.0162055498665294</v>
      </c>
      <c r="U36" s="345">
        <f>SUM(S36:T36)</f>
        <v>6.3812187536189429</v>
      </c>
      <c r="V36" s="346">
        <f>IF(Q36&gt;0,(1+(T36/Q36))^(1/($C$6-$B$6))-1,0)</f>
        <v>3.3145965597922267E-2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0.12212008575032779</v>
      </c>
      <c r="C37" s="11">
        <v>0.25714398459721682</v>
      </c>
      <c r="D37" s="11">
        <f t="shared" ref="D37:D60" si="25">C37-B37</f>
        <v>0.13502389884688903</v>
      </c>
      <c r="E37" s="11">
        <v>0.12064293503591407</v>
      </c>
      <c r="F37" s="11">
        <f t="shared" ref="F37:F60" si="26">SUM(D37:E37)</f>
        <v>0.25566683388280309</v>
      </c>
      <c r="G37" s="200">
        <f t="shared" ref="G37:G62" si="27">IF(B37&gt;0,(1+(E37/B37))^(1/($C$6-$B$6))-1,0)</f>
        <v>4.6870661332040653E-2</v>
      </c>
      <c r="I37" s="11" t="str">
        <f t="shared" si="17"/>
        <v>Process, plant and machine operatives</v>
      </c>
      <c r="J37" s="11">
        <v>0.25951621027088589</v>
      </c>
      <c r="K37" s="11">
        <v>0.59383781692010673</v>
      </c>
      <c r="L37" s="11">
        <v>0.33432160664922084</v>
      </c>
      <c r="M37" s="11">
        <v>0.26401702753954365</v>
      </c>
      <c r="N37" s="11">
        <v>0.59833863418876443</v>
      </c>
      <c r="P37" s="10" t="str">
        <f>name!D5</f>
        <v>12 Other managers and proprietors</v>
      </c>
      <c r="Q37" s="11">
        <v>6.3285523700378254</v>
      </c>
      <c r="R37" s="11">
        <v>6.6065247757869967</v>
      </c>
      <c r="S37" s="345">
        <f t="shared" ref="S37:S60" si="28">R37-Q37</f>
        <v>0.27797240574917126</v>
      </c>
      <c r="T37" s="345">
        <v>3.9385763570289614</v>
      </c>
      <c r="U37" s="345">
        <f t="shared" ref="U37:U60" si="29">SUM(S37:T37)</f>
        <v>4.2165487627781326</v>
      </c>
      <c r="V37" s="346">
        <f t="shared" ref="V37:V62" si="30">IF(Q37&gt;0,(1+(T37/Q37))^(1/($C$6-$B$6))-1,0)</f>
        <v>3.2784334707731233E-2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0.86783521393892593</v>
      </c>
      <c r="C38" s="11">
        <v>1.5809186336165133</v>
      </c>
      <c r="D38" s="11">
        <f t="shared" si="25"/>
        <v>0.71308341967758737</v>
      </c>
      <c r="E38" s="11">
        <v>0.52093562652889125</v>
      </c>
      <c r="F38" s="11">
        <f t="shared" si="26"/>
        <v>1.2340190462064786</v>
      </c>
      <c r="G38" s="200">
        <f t="shared" si="27"/>
        <v>3.1841255566712467E-2</v>
      </c>
      <c r="I38" s="11" t="str">
        <f t="shared" si="17"/>
        <v>Elementary occupations</v>
      </c>
      <c r="J38" s="11">
        <v>0.87726970492097789</v>
      </c>
      <c r="K38" s="11">
        <v>1.8065034177227606</v>
      </c>
      <c r="L38" s="11">
        <v>0.92923371280178269</v>
      </c>
      <c r="M38" s="11">
        <v>0.81258412986515449</v>
      </c>
      <c r="N38" s="11">
        <v>1.7418178426669373</v>
      </c>
      <c r="P38" s="10" t="str">
        <f>name!D6</f>
        <v>21 Science, research, engineering and technology professionals</v>
      </c>
      <c r="Q38" s="11">
        <v>4.1875496903039666</v>
      </c>
      <c r="R38" s="11">
        <v>7.2985169044695555</v>
      </c>
      <c r="S38" s="345">
        <f t="shared" si="28"/>
        <v>3.1109672141655889</v>
      </c>
      <c r="T38" s="345">
        <v>3.1648051868949096</v>
      </c>
      <c r="U38" s="345">
        <f t="shared" si="29"/>
        <v>6.2757724010604985</v>
      </c>
      <c r="V38" s="346">
        <f t="shared" si="30"/>
        <v>3.8240021566539273E-2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1.7043352736739406</v>
      </c>
      <c r="C39" s="11">
        <v>2.7457594162673757</v>
      </c>
      <c r="D39" s="11">
        <f t="shared" si="25"/>
        <v>1.0414241425934352</v>
      </c>
      <c r="E39" s="11">
        <v>1.2338911532848515</v>
      </c>
      <c r="F39" s="11">
        <f t="shared" si="26"/>
        <v>2.2753152958782867</v>
      </c>
      <c r="G39" s="200">
        <f t="shared" si="27"/>
        <v>3.6975944545288186E-2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22.257188799895509</v>
      </c>
      <c r="R39" s="11">
        <v>24.881411939933734</v>
      </c>
      <c r="S39" s="345">
        <f t="shared" si="28"/>
        <v>2.6242231400382252</v>
      </c>
      <c r="T39" s="345">
        <v>14.028374168662534</v>
      </c>
      <c r="U39" s="345">
        <f t="shared" si="29"/>
        <v>16.652597308700759</v>
      </c>
      <c r="V39" s="346">
        <f t="shared" si="30"/>
        <v>3.3120320322144181E-2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1.6353081519366628</v>
      </c>
      <c r="C40" s="11">
        <v>2.142771609203399</v>
      </c>
      <c r="D40" s="11">
        <f>C40-B40</f>
        <v>0.50746345726673625</v>
      </c>
      <c r="E40" s="11">
        <v>0.99476583005359942</v>
      </c>
      <c r="F40" s="11">
        <f>SUM(D40:E40)</f>
        <v>1.5022292873203358</v>
      </c>
      <c r="G40" s="200">
        <f>IF(B40&gt;0,(1+(E40/B40))^(1/($C$6-$B$6))-1,0)</f>
        <v>3.2185825659783784E-2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12.819827254509757</v>
      </c>
      <c r="R40" s="11">
        <v>13.997131458637702</v>
      </c>
      <c r="S40" s="345">
        <f t="shared" si="28"/>
        <v>1.1773042041279442</v>
      </c>
      <c r="T40" s="345">
        <v>7.1044566169095624</v>
      </c>
      <c r="U40" s="345">
        <f t="shared" si="29"/>
        <v>8.2817608210375067</v>
      </c>
      <c r="V40" s="346">
        <f t="shared" si="30"/>
        <v>2.983276028929005E-2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0.34106680471351575</v>
      </c>
      <c r="C41" s="11">
        <v>0.55766938935228449</v>
      </c>
      <c r="D41" s="11">
        <f t="shared" si="25"/>
        <v>0.21660258463876875</v>
      </c>
      <c r="E41" s="11">
        <v>0.24783623476636929</v>
      </c>
      <c r="F41" s="11">
        <f t="shared" si="26"/>
        <v>0.46443881940513804</v>
      </c>
      <c r="G41" s="200">
        <f t="shared" si="27"/>
        <v>3.7083256893425842E-2</v>
      </c>
      <c r="I41" s="11" t="str">
        <f>I30</f>
        <v>Managers, directors and senior officials</v>
      </c>
      <c r="J41" s="11">
        <f t="array" ref="J41:J49">MMULT(aggregation!$B$13:$AA$21,B94:B119)</f>
        <v>8.6663007297304659</v>
      </c>
      <c r="K41" s="11">
        <f t="array" ref="K41:K49">MMULT(aggregation!$B$13:$AA$21,C94:C119)</f>
        <v>11.358439174508295</v>
      </c>
      <c r="L41" s="11">
        <f t="array" ref="L41:L49">MMULT(aggregation!$B$13:$AA$21,D94:D119)</f>
        <v>2.6921384447778269</v>
      </c>
      <c r="M41" s="11">
        <f t="array" ref="M41:M49">MMULT(aggregation!$B$13:$AA$21,E94:E119)</f>
        <v>6.0495168068551788</v>
      </c>
      <c r="N41" s="11">
        <f t="array" ref="N41:N49">MMULT(aggregation!$B$13:$AA$21,F94:F119)</f>
        <v>8.7416552516330057</v>
      </c>
      <c r="P41" s="10" t="str">
        <f>name!D9</f>
        <v>24 Business, media and public service professionals</v>
      </c>
      <c r="Q41" s="11">
        <v>11.777292175301993</v>
      </c>
      <c r="R41" s="11">
        <v>14.470285326842315</v>
      </c>
      <c r="S41" s="345">
        <f t="shared" si="28"/>
        <v>2.6929931515403229</v>
      </c>
      <c r="T41" s="345">
        <v>7.1537769285242332</v>
      </c>
      <c r="U41" s="345">
        <f t="shared" si="29"/>
        <v>9.8467700800645552</v>
      </c>
      <c r="V41" s="346">
        <f t="shared" si="30"/>
        <v>3.2148009657328558E-2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0.12802593746671836</v>
      </c>
      <c r="C42" s="11">
        <v>0.22443355324468697</v>
      </c>
      <c r="D42" s="11">
        <f t="shared" si="25"/>
        <v>9.6407615777968608E-2</v>
      </c>
      <c r="E42" s="11">
        <v>8.7475951726068119E-2</v>
      </c>
      <c r="F42" s="11">
        <f t="shared" si="26"/>
        <v>0.18388356750403673</v>
      </c>
      <c r="G42" s="200">
        <f t="shared" si="27"/>
        <v>3.5325413431865016E-2</v>
      </c>
      <c r="I42" s="11" t="str">
        <f>I31</f>
        <v>Professional occupations</v>
      </c>
      <c r="J42" s="11">
        <v>32.073489867709782</v>
      </c>
      <c r="K42" s="11">
        <v>41.025367253053822</v>
      </c>
      <c r="L42" s="11">
        <v>8.9518773853440408</v>
      </c>
      <c r="M42" s="11">
        <v>18.847501984670039</v>
      </c>
      <c r="N42" s="11">
        <v>27.799379370014083</v>
      </c>
      <c r="P42" s="10" t="str">
        <f>name!D10</f>
        <v>31 Science, engineering and technology associate professionals</v>
      </c>
      <c r="Q42" s="11">
        <v>1.902902512511349</v>
      </c>
      <c r="R42" s="11">
        <v>2.5117053254375259</v>
      </c>
      <c r="S42" s="345">
        <f t="shared" si="28"/>
        <v>0.60880281292617688</v>
      </c>
      <c r="T42" s="345">
        <v>1.1226560764098494</v>
      </c>
      <c r="U42" s="345">
        <f t="shared" si="29"/>
        <v>1.7314588893360263</v>
      </c>
      <c r="V42" s="346">
        <f t="shared" si="30"/>
        <v>3.1397169410845027E-2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3.0098996757236998E-2</v>
      </c>
      <c r="C43" s="11">
        <v>7.7545168146743282E-2</v>
      </c>
      <c r="D43" s="11">
        <f t="shared" si="25"/>
        <v>4.7446171389506284E-2</v>
      </c>
      <c r="E43" s="11">
        <v>4.1067171611368469E-2</v>
      </c>
      <c r="F43" s="11">
        <f t="shared" si="26"/>
        <v>8.8513343000874753E-2</v>
      </c>
      <c r="G43" s="200">
        <f t="shared" si="27"/>
        <v>5.9045869952165431E-2</v>
      </c>
      <c r="I43" s="11" t="str">
        <f>I32</f>
        <v>Associate professional occupations</v>
      </c>
      <c r="J43" s="11">
        <v>13.795460302076769</v>
      </c>
      <c r="K43" s="11">
        <v>21.469069561844993</v>
      </c>
      <c r="L43" s="11">
        <v>7.6736092597682228</v>
      </c>
      <c r="M43" s="11">
        <v>9.9445393322856361</v>
      </c>
      <c r="N43" s="11">
        <v>17.61814859205386</v>
      </c>
      <c r="P43" s="10" t="str">
        <f>name!D11</f>
        <v>32 Health and social care associate professionals</v>
      </c>
      <c r="Q43" s="11">
        <v>8.2494958908999081</v>
      </c>
      <c r="R43" s="11">
        <v>16.708791291875343</v>
      </c>
      <c r="S43" s="345">
        <f t="shared" si="28"/>
        <v>8.4592954009754351</v>
      </c>
      <c r="T43" s="345">
        <v>8.8174070428845752</v>
      </c>
      <c r="U43" s="345">
        <f t="shared" si="29"/>
        <v>17.27670244386001</v>
      </c>
      <c r="V43" s="346">
        <f t="shared" si="30"/>
        <v>4.9659612297071387E-2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1.2346313791089641E-2</v>
      </c>
      <c r="C44" s="11">
        <v>2.0631935547989474E-2</v>
      </c>
      <c r="D44" s="11">
        <f t="shared" si="25"/>
        <v>8.2856217568998327E-3</v>
      </c>
      <c r="E44" s="11">
        <v>6.2722283304011885E-3</v>
      </c>
      <c r="F44" s="11">
        <f t="shared" si="26"/>
        <v>1.4557850087301021E-2</v>
      </c>
      <c r="G44" s="200">
        <f t="shared" si="27"/>
        <v>2.776515808165092E-2</v>
      </c>
      <c r="I44" s="11" t="str">
        <f>I33</f>
        <v>Administrative and secretarial occupations</v>
      </c>
      <c r="J44" s="11">
        <v>8.8014921588145363</v>
      </c>
      <c r="K44" s="11">
        <v>13.736034061762043</v>
      </c>
      <c r="L44" s="11">
        <v>4.9345419029475064</v>
      </c>
      <c r="M44" s="11">
        <v>6.7248200859118441</v>
      </c>
      <c r="N44" s="11">
        <v>11.65936198885935</v>
      </c>
      <c r="P44" s="10" t="str">
        <f>name!D12</f>
        <v>33 Protective service occupations</v>
      </c>
      <c r="Q44" s="11">
        <v>1.5549809294052326</v>
      </c>
      <c r="R44" s="11">
        <v>1.7960550761486087</v>
      </c>
      <c r="S44" s="345">
        <f t="shared" si="28"/>
        <v>0.24107414674337613</v>
      </c>
      <c r="T44" s="345">
        <v>0.78238458297779212</v>
      </c>
      <c r="U44" s="345">
        <f t="shared" si="29"/>
        <v>1.0234587297211681</v>
      </c>
      <c r="V44" s="346">
        <f t="shared" si="30"/>
        <v>2.75432349164213E-2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8.8817325704879782E-2</v>
      </c>
      <c r="C45" s="11">
        <v>0.10781522617007902</v>
      </c>
      <c r="D45" s="11">
        <f t="shared" ref="D45:D46" si="31">C45-B45</f>
        <v>1.8997900465199238E-2</v>
      </c>
      <c r="E45" s="11">
        <v>5.7971913998960789E-2</v>
      </c>
      <c r="F45" s="11">
        <f t="shared" ref="F45:F46" si="32">SUM(D45:E45)</f>
        <v>7.6969814464160027E-2</v>
      </c>
      <c r="G45" s="200">
        <f t="shared" si="27"/>
        <v>3.4061658081191881E-2</v>
      </c>
      <c r="I45" s="11" t="str">
        <f t="shared" ref="I45:I49" si="33">I34</f>
        <v>Skilled trades occupations</v>
      </c>
      <c r="J45" s="11">
        <v>1.8448830877409477</v>
      </c>
      <c r="K45" s="11">
        <v>2.7342014587583154</v>
      </c>
      <c r="L45" s="11">
        <v>0.88931837101736777</v>
      </c>
      <c r="M45" s="11">
        <v>1.377374594079066</v>
      </c>
      <c r="N45" s="11">
        <v>2.2666929650964338</v>
      </c>
      <c r="P45" s="10" t="str">
        <f>name!D13</f>
        <v>34 Culture, media and sports occupations</v>
      </c>
      <c r="Q45" s="11">
        <v>3.3908821784650818</v>
      </c>
      <c r="R45" s="11">
        <v>3.438770704654619</v>
      </c>
      <c r="S45" s="345">
        <f t="shared" si="28"/>
        <v>4.7888526189537206E-2</v>
      </c>
      <c r="T45" s="345">
        <v>1.7951317413341856</v>
      </c>
      <c r="U45" s="345">
        <f t="shared" si="29"/>
        <v>1.8430202675237228</v>
      </c>
      <c r="V45" s="346">
        <f t="shared" si="30"/>
        <v>2.872998476012123E-2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0.19645636747991402</v>
      </c>
      <c r="C46" s="11">
        <v>0.31704767961814323</v>
      </c>
      <c r="D46" s="11">
        <f t="shared" si="31"/>
        <v>0.12059131213822921</v>
      </c>
      <c r="E46" s="11">
        <v>0.13652123529936866</v>
      </c>
      <c r="F46" s="11">
        <f t="shared" si="32"/>
        <v>0.25711254743759787</v>
      </c>
      <c r="G46" s="200">
        <f t="shared" si="27"/>
        <v>3.5801639705701493E-2</v>
      </c>
      <c r="I46" s="11" t="str">
        <f t="shared" si="33"/>
        <v>Caring, leisure and other service occupations</v>
      </c>
      <c r="J46" s="11">
        <v>4.3875000429250743</v>
      </c>
      <c r="K46" s="11">
        <v>6.6944185096281208</v>
      </c>
      <c r="L46" s="11">
        <v>2.306918466703046</v>
      </c>
      <c r="M46" s="11">
        <v>3.6550366176017079</v>
      </c>
      <c r="N46" s="11">
        <v>5.9619550843047548</v>
      </c>
      <c r="P46" s="10" t="str">
        <f>name!D14</f>
        <v>35 Business and public service associate professionals</v>
      </c>
      <c r="Q46" s="11">
        <v>10.02024734075631</v>
      </c>
      <c r="R46" s="11">
        <v>11.401282924677664</v>
      </c>
      <c r="S46" s="345">
        <f t="shared" si="28"/>
        <v>1.3810355839213546</v>
      </c>
      <c r="T46" s="345">
        <v>5.7709575181101025</v>
      </c>
      <c r="U46" s="345">
        <f t="shared" si="29"/>
        <v>7.1519931020314571</v>
      </c>
      <c r="V46" s="346">
        <f t="shared" si="30"/>
        <v>3.0787448611807378E-2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0.19217179294012929</v>
      </c>
      <c r="C47" s="11">
        <v>0.29741876407224005</v>
      </c>
      <c r="D47" s="11">
        <f t="shared" si="25"/>
        <v>0.10524697113211076</v>
      </c>
      <c r="E47" s="11">
        <v>0.14240235092503661</v>
      </c>
      <c r="F47" s="11">
        <f t="shared" si="26"/>
        <v>0.24764932205714738</v>
      </c>
      <c r="G47" s="200">
        <f t="shared" si="27"/>
        <v>3.7656272208781427E-2</v>
      </c>
      <c r="I47" s="11" t="str">
        <f t="shared" si="33"/>
        <v>Sales and customer service occupations</v>
      </c>
      <c r="J47" s="11">
        <v>5.2629761654237308</v>
      </c>
      <c r="K47" s="11">
        <v>8.653477188531177</v>
      </c>
      <c r="L47" s="11">
        <v>3.3905010231074466</v>
      </c>
      <c r="M47" s="11">
        <v>4.062738469726396</v>
      </c>
      <c r="N47" s="11">
        <v>7.453239492833843</v>
      </c>
      <c r="P47" s="10" t="str">
        <f>name!D15</f>
        <v>41 Administrative occupations</v>
      </c>
      <c r="Q47" s="11">
        <v>26.078250150228268</v>
      </c>
      <c r="R47" s="11">
        <v>24.484632721108412</v>
      </c>
      <c r="S47" s="345">
        <f t="shared" si="28"/>
        <v>-1.5936174291198562</v>
      </c>
      <c r="T47" s="345">
        <v>15.039152156925766</v>
      </c>
      <c r="U47" s="345">
        <f t="shared" si="29"/>
        <v>13.44553472780591</v>
      </c>
      <c r="V47" s="346">
        <f t="shared" si="30"/>
        <v>3.0820740550994374E-2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1.2962616418268087E-2</v>
      </c>
      <c r="C48" s="11">
        <v>3.0657932428440494E-2</v>
      </c>
      <c r="D48" s="11">
        <f t="shared" si="25"/>
        <v>1.7695316010172407E-2</v>
      </c>
      <c r="E48" s="11">
        <v>1.5526038151104645E-2</v>
      </c>
      <c r="F48" s="11">
        <f t="shared" si="26"/>
        <v>3.3221354161277056E-2</v>
      </c>
      <c r="G48" s="200">
        <f t="shared" si="27"/>
        <v>5.3898091296946005E-2</v>
      </c>
      <c r="I48" s="11" t="str">
        <f t="shared" si="33"/>
        <v>Process, plant and machine operatives</v>
      </c>
      <c r="J48" s="11">
        <v>0.85902000869206585</v>
      </c>
      <c r="K48" s="11">
        <v>1.6705220558078882</v>
      </c>
      <c r="L48" s="11">
        <v>0.81150204711582252</v>
      </c>
      <c r="M48" s="11">
        <v>0.77418558441256835</v>
      </c>
      <c r="N48" s="11">
        <v>1.5856876315283908</v>
      </c>
      <c r="P48" s="10" t="str">
        <f>name!D16</f>
        <v>42 Secretarial and related occupations</v>
      </c>
      <c r="Q48" s="11">
        <v>7.5447725948842148</v>
      </c>
      <c r="R48" s="11">
        <v>5.7551613054200113</v>
      </c>
      <c r="S48" s="345">
        <f t="shared" si="28"/>
        <v>-1.7896112894642036</v>
      </c>
      <c r="T48" s="345">
        <v>3.7676361176951754</v>
      </c>
      <c r="U48" s="345">
        <f t="shared" si="29"/>
        <v>1.9780248282309718</v>
      </c>
      <c r="V48" s="346">
        <f t="shared" si="30"/>
        <v>2.7370904560378051E-2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9.3220014328782644E-3</v>
      </c>
      <c r="C49" s="11">
        <v>1.1602465900163691E-2</v>
      </c>
      <c r="D49" s="11">
        <f t="shared" si="25"/>
        <v>2.2804644672854268E-3</v>
      </c>
      <c r="E49" s="11">
        <v>7.2714558814041654E-3</v>
      </c>
      <c r="F49" s="11">
        <f t="shared" si="26"/>
        <v>9.551920348689593E-3</v>
      </c>
      <c r="G49" s="200">
        <f t="shared" si="27"/>
        <v>3.9190531732751888E-2</v>
      </c>
      <c r="I49" s="11" t="str">
        <f t="shared" si="33"/>
        <v>Elementary occupations</v>
      </c>
      <c r="J49" s="11">
        <v>3.2486182946513127</v>
      </c>
      <c r="K49" s="11">
        <v>5.6198125025874583</v>
      </c>
      <c r="L49" s="11">
        <v>2.3711942079361461</v>
      </c>
      <c r="M49" s="11">
        <v>2.9178171092890737</v>
      </c>
      <c r="N49" s="11">
        <v>5.2890113172252198</v>
      </c>
      <c r="P49" s="10" t="str">
        <f>name!D17</f>
        <v>51 Skilled agricultural and related trades</v>
      </c>
      <c r="Q49" s="11">
        <v>0.96478129069657914</v>
      </c>
      <c r="R49" s="11">
        <v>1.1622850802257261</v>
      </c>
      <c r="S49" s="345">
        <f t="shared" si="28"/>
        <v>0.19750378952914693</v>
      </c>
      <c r="T49" s="345">
        <v>0.7249663812514231</v>
      </c>
      <c r="U49" s="345">
        <f t="shared" si="29"/>
        <v>0.92247017078057003</v>
      </c>
      <c r="V49" s="346">
        <f t="shared" si="30"/>
        <v>3.8068945224623452E-2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1.2055718231032152E-2</v>
      </c>
      <c r="C50" s="11">
        <v>2.0050331535184807E-2</v>
      </c>
      <c r="D50" s="11">
        <f t="shared" si="25"/>
        <v>7.9946133041526556E-3</v>
      </c>
      <c r="E50" s="11">
        <v>8.0217247284008943E-3</v>
      </c>
      <c r="F50" s="11">
        <f t="shared" si="26"/>
        <v>1.6016338032553548E-2</v>
      </c>
      <c r="G50" s="200">
        <f t="shared" si="27"/>
        <v>3.4588597106946839E-2</v>
      </c>
      <c r="O50" s="71"/>
      <c r="P50" s="10" t="str">
        <f>name!D18</f>
        <v>52 Skilled metal, electrical and electronic trades</v>
      </c>
      <c r="Q50" s="11">
        <v>0.18774093673305034</v>
      </c>
      <c r="R50" s="11">
        <v>0.48087664347783243</v>
      </c>
      <c r="S50" s="345">
        <f t="shared" si="28"/>
        <v>0.29313570674478207</v>
      </c>
      <c r="T50" s="345">
        <v>0.22328757305797267</v>
      </c>
      <c r="U50" s="345">
        <f t="shared" si="29"/>
        <v>0.51642327980275471</v>
      </c>
      <c r="V50" s="346">
        <f t="shared" si="30"/>
        <v>5.3628552304540555E-2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2.4465429091933078E-3</v>
      </c>
      <c r="C51" s="11">
        <v>4.620452842915194E-3</v>
      </c>
      <c r="D51" s="11">
        <f t="shared" ref="D51" si="34">C51-B51</f>
        <v>2.1739099337218862E-3</v>
      </c>
      <c r="E51" s="11">
        <v>2.0110142033076613E-3</v>
      </c>
      <c r="F51" s="11">
        <f t="shared" ref="F51" si="35">SUM(D51:E51)</f>
        <v>4.184924137029547E-3</v>
      </c>
      <c r="G51" s="200">
        <f t="shared" si="27"/>
        <v>4.0805564097032399E-2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0.33215756955068326</v>
      </c>
      <c r="R51" s="11">
        <v>0.23332164271929465</v>
      </c>
      <c r="S51" s="345">
        <f t="shared" si="28"/>
        <v>-9.8835926831388615E-2</v>
      </c>
      <c r="T51" s="345">
        <v>0.12290049341852581</v>
      </c>
      <c r="U51" s="345">
        <f t="shared" si="29"/>
        <v>2.4064566587137196E-2</v>
      </c>
      <c r="V51" s="346">
        <f t="shared" si="30"/>
        <v>2.1209494654289562E-2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2.0115638394609406E-2</v>
      </c>
      <c r="C52" s="11">
        <v>3.660682736366852E-2</v>
      </c>
      <c r="D52" s="11">
        <f t="shared" si="25"/>
        <v>1.6491188969059115E-2</v>
      </c>
      <c r="E52" s="11">
        <v>1.7712633582239009E-2</v>
      </c>
      <c r="F52" s="11">
        <f t="shared" si="26"/>
        <v>3.4203822551298127E-2</v>
      </c>
      <c r="G52" s="200">
        <f t="shared" si="27"/>
        <v>4.3002890959236373E-2</v>
      </c>
      <c r="I52" s="11" t="str">
        <f>I41</f>
        <v>Managers, directors and senior officials</v>
      </c>
      <c r="J52" s="11">
        <f t="array" ref="J52:J60">MMULT(aggregation!$B$13:$AA$21,B123:B148)</f>
        <v>2.4444267431255975</v>
      </c>
      <c r="K52" s="11">
        <f t="array" ref="K52:K60">MMULT(aggregation!$B$13:$AA$21,C123:C148)</f>
        <v>2.9536609849464774</v>
      </c>
      <c r="L52" s="11">
        <f t="array" ref="L52:L60">MMULT(aggregation!$B$13:$AA$21,D123:D148)</f>
        <v>0.50923424182087995</v>
      </c>
      <c r="M52" s="11">
        <f t="array" ref="M52:M60">MMULT(aggregation!$B$13:$AA$21,E123:E148)</f>
        <v>1.5229009600733994</v>
      </c>
      <c r="N52" s="11">
        <f t="array" ref="N52:N60">MMULT(aggregation!$B$13:$AA$21,F123:F148)</f>
        <v>2.0321352018942793</v>
      </c>
      <c r="P52" s="10" t="str">
        <f>name!D20</f>
        <v>54 Textiles, printing and other skilled trades</v>
      </c>
      <c r="Q52" s="11">
        <v>3.8580586333489255</v>
      </c>
      <c r="R52" s="11">
        <v>4.1205467160134077</v>
      </c>
      <c r="S52" s="345">
        <f t="shared" si="28"/>
        <v>0.2624880826644822</v>
      </c>
      <c r="T52" s="345">
        <v>2.3926951487025265</v>
      </c>
      <c r="U52" s="345">
        <f t="shared" si="29"/>
        <v>2.6551832313670087</v>
      </c>
      <c r="V52" s="346">
        <f t="shared" si="30"/>
        <v>3.2692218562297315E-2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1.637016655084092E-2</v>
      </c>
      <c r="C53" s="11">
        <v>2.6141238362439808E-2</v>
      </c>
      <c r="D53" s="11">
        <f t="shared" si="25"/>
        <v>9.771071811598888E-3</v>
      </c>
      <c r="E53" s="11">
        <v>1.3476986784440693E-2</v>
      </c>
      <c r="F53" s="11">
        <f t="shared" si="26"/>
        <v>2.3248058596039581E-2</v>
      </c>
      <c r="G53" s="200">
        <f t="shared" si="27"/>
        <v>4.0854413122054734E-2</v>
      </c>
      <c r="I53" s="11" t="str">
        <f>I42</f>
        <v>Professional occupations</v>
      </c>
      <c r="J53" s="11">
        <v>5.7427803836667302</v>
      </c>
      <c r="K53" s="11">
        <v>2.6310327516650962</v>
      </c>
      <c r="L53" s="11">
        <v>-3.111747632001634</v>
      </c>
      <c r="M53" s="11">
        <v>1.3743035177943081</v>
      </c>
      <c r="N53" s="11">
        <v>-1.7374441142073254</v>
      </c>
      <c r="P53" s="10" t="str">
        <f>name!D21</f>
        <v>61 Caring personal service occupations</v>
      </c>
      <c r="Q53" s="11">
        <v>27.378754315741357</v>
      </c>
      <c r="R53" s="11">
        <v>28.339897150678386</v>
      </c>
      <c r="S53" s="345">
        <f t="shared" si="28"/>
        <v>0.96114283493702857</v>
      </c>
      <c r="T53" s="345">
        <v>16.350672226593165</v>
      </c>
      <c r="U53" s="345">
        <f t="shared" si="29"/>
        <v>17.311815061530194</v>
      </c>
      <c r="V53" s="346">
        <f t="shared" si="30"/>
        <v>3.1709286868030206E-2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9.1482453243341855E-3</v>
      </c>
      <c r="C54" s="11">
        <v>1.8062549671104228E-2</v>
      </c>
      <c r="D54" s="11">
        <f t="shared" ref="D54:D55" si="36">C54-B54</f>
        <v>8.9143043467700429E-3</v>
      </c>
      <c r="E54" s="11">
        <v>7.8939676002206006E-3</v>
      </c>
      <c r="F54" s="11">
        <f t="shared" ref="F54:F55" si="37">SUM(D54:E54)</f>
        <v>1.6808271946990645E-2</v>
      </c>
      <c r="G54" s="200">
        <f t="shared" si="27"/>
        <v>4.234753968678584E-2</v>
      </c>
      <c r="I54" s="11" t="str">
        <f>I43</f>
        <v>Associate professional occupations</v>
      </c>
      <c r="J54" s="11">
        <v>4.1405748721821736</v>
      </c>
      <c r="K54" s="11">
        <v>4.1564379050608018</v>
      </c>
      <c r="L54" s="11">
        <v>1.5863032878628391E-2</v>
      </c>
      <c r="M54" s="11">
        <v>2.0181142230298219</v>
      </c>
      <c r="N54" s="11">
        <v>2.0339772559084506</v>
      </c>
      <c r="P54" s="10" t="str">
        <f>name!D22</f>
        <v>62 Leisure, travel and related personal service occupations</v>
      </c>
      <c r="Q54" s="11">
        <v>6.7270381130458592</v>
      </c>
      <c r="R54" s="11">
        <v>6.22276027566308</v>
      </c>
      <c r="S54" s="345">
        <f t="shared" si="28"/>
        <v>-0.5042778373827792</v>
      </c>
      <c r="T54" s="345">
        <v>3.456353813974177</v>
      </c>
      <c r="U54" s="345">
        <f t="shared" si="29"/>
        <v>2.9520759765913978</v>
      </c>
      <c r="V54" s="346">
        <f t="shared" si="30"/>
        <v>2.8027119039458093E-2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7.6300494932261386E-4</v>
      </c>
      <c r="C55" s="11">
        <v>1.3055038794194079E-3</v>
      </c>
      <c r="D55" s="11">
        <f t="shared" si="36"/>
        <v>5.4249893009679405E-4</v>
      </c>
      <c r="E55" s="11">
        <v>5.9016621285416803E-4</v>
      </c>
      <c r="F55" s="11">
        <f t="shared" si="37"/>
        <v>1.132665142950962E-3</v>
      </c>
      <c r="G55" s="200">
        <f t="shared" si="27"/>
        <v>3.8934955521588321E-2</v>
      </c>
      <c r="I55" s="11" t="str">
        <f>I44</f>
        <v>Administrative and secretarial occupations</v>
      </c>
      <c r="J55" s="11">
        <v>3.3878016428951918</v>
      </c>
      <c r="K55" s="11">
        <v>4.5193002268922431</v>
      </c>
      <c r="L55" s="11">
        <v>1.1314985839970508</v>
      </c>
      <c r="M55" s="11">
        <v>2.4432122596016042</v>
      </c>
      <c r="N55" s="11">
        <v>3.574710843598655</v>
      </c>
      <c r="P55" s="10" t="str">
        <f>name!D23</f>
        <v>63 Community and civil enforcement occupations</v>
      </c>
      <c r="Q55" s="11">
        <v>0.12525552890255479</v>
      </c>
      <c r="R55" s="11">
        <v>0.17102064932937022</v>
      </c>
      <c r="S55" s="345">
        <f t="shared" si="28"/>
        <v>4.5765120426815437E-2</v>
      </c>
      <c r="T55" s="345">
        <v>0.10698314773147891</v>
      </c>
      <c r="U55" s="345">
        <f t="shared" si="29"/>
        <v>0.15274826815829434</v>
      </c>
      <c r="V55" s="346">
        <f t="shared" si="30"/>
        <v>4.2019491802236741E-2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6.0297087354375993E-2</v>
      </c>
      <c r="C56" s="11">
        <v>9.3157395947596339E-2</v>
      </c>
      <c r="D56" s="11">
        <f t="shared" si="25"/>
        <v>3.2860308593220346E-2</v>
      </c>
      <c r="E56" s="11">
        <v>4.2691427652952564E-2</v>
      </c>
      <c r="F56" s="11">
        <f t="shared" si="26"/>
        <v>7.555173624617291E-2</v>
      </c>
      <c r="G56" s="200">
        <f t="shared" si="27"/>
        <v>3.6333405262882756E-2</v>
      </c>
      <c r="I56" s="11" t="str">
        <f t="shared" ref="I56:I60" si="38">I45</f>
        <v>Skilled trades occupations</v>
      </c>
      <c r="J56" s="11">
        <v>0.93703856108663208</v>
      </c>
      <c r="K56" s="11">
        <v>1.3875084654408378</v>
      </c>
      <c r="L56" s="11">
        <v>0.45046990435420586</v>
      </c>
      <c r="M56" s="11">
        <v>0.69094264069185152</v>
      </c>
      <c r="N56" s="11">
        <v>1.1414125450460573</v>
      </c>
      <c r="P56" s="10" t="str">
        <f>name!D24</f>
        <v>71 Sales occupations</v>
      </c>
      <c r="Q56" s="11">
        <v>24.013369064082795</v>
      </c>
      <c r="R56" s="11">
        <v>24.168804762915055</v>
      </c>
      <c r="S56" s="345">
        <f t="shared" si="28"/>
        <v>0.15543569883226027</v>
      </c>
      <c r="T56" s="345">
        <v>14.140682098980307</v>
      </c>
      <c r="U56" s="345">
        <f t="shared" si="29"/>
        <v>14.296117797812567</v>
      </c>
      <c r="V56" s="346">
        <f t="shared" si="30"/>
        <v>3.1349440867107115E-2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2.4428159499784462E-2</v>
      </c>
      <c r="C57" s="11">
        <v>5.0833354189624244E-2</v>
      </c>
      <c r="D57" s="11">
        <f t="shared" si="25"/>
        <v>2.6405194689839782E-2</v>
      </c>
      <c r="E57" s="11">
        <v>1.9273954003372271E-2</v>
      </c>
      <c r="F57" s="11">
        <f t="shared" si="26"/>
        <v>4.5679148693212053E-2</v>
      </c>
      <c r="G57" s="200">
        <f t="shared" si="27"/>
        <v>3.9538981661177974E-2</v>
      </c>
      <c r="I57" s="11" t="str">
        <f t="shared" si="38"/>
        <v>Caring, leisure and other service occupations</v>
      </c>
      <c r="J57" s="11">
        <v>3.5305191620873839</v>
      </c>
      <c r="K57" s="11">
        <v>3.9483208023870335</v>
      </c>
      <c r="L57" s="11">
        <v>0.41780164029964961</v>
      </c>
      <c r="M57" s="11">
        <v>2.1760533314599186</v>
      </c>
      <c r="N57" s="11">
        <v>2.5938549717595683</v>
      </c>
      <c r="P57" s="10" t="str">
        <f>name!D25</f>
        <v>72 Customer service occupations</v>
      </c>
      <c r="Q57" s="11">
        <v>4.647121454113381</v>
      </c>
      <c r="R57" s="11">
        <v>5.3130746062465581</v>
      </c>
      <c r="S57" s="345">
        <f t="shared" si="28"/>
        <v>0.66595315213317718</v>
      </c>
      <c r="T57" s="345">
        <v>2.7555775311831625</v>
      </c>
      <c r="U57" s="345">
        <f t="shared" si="29"/>
        <v>3.4215306833163397</v>
      </c>
      <c r="V57" s="346">
        <f t="shared" si="30"/>
        <v>3.1526535522774068E-2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2.029142686529985E-2</v>
      </c>
      <c r="C58" s="11">
        <v>4.4919643153408656E-2</v>
      </c>
      <c r="D58" s="11">
        <f t="shared" ref="D58:D59" si="39">C58-B58</f>
        <v>2.4628216288108806E-2</v>
      </c>
      <c r="E58" s="11">
        <v>1.5584476730711835E-2</v>
      </c>
      <c r="F58" s="11">
        <f t="shared" ref="F58:F59" si="40">SUM(D58:E58)</f>
        <v>4.021269301882064E-2</v>
      </c>
      <c r="G58" s="200">
        <f t="shared" si="27"/>
        <v>3.8722049577251783E-2</v>
      </c>
      <c r="I58" s="11" t="str">
        <f t="shared" si="38"/>
        <v>Sales and customer service occupations</v>
      </c>
      <c r="J58" s="11">
        <v>1.8946923415807255</v>
      </c>
      <c r="K58" s="11">
        <v>3.0613087594574986</v>
      </c>
      <c r="L58" s="11">
        <v>1.1666164178767731</v>
      </c>
      <c r="M58" s="11">
        <v>1.4504438498699221</v>
      </c>
      <c r="N58" s="11">
        <v>2.617060267746695</v>
      </c>
      <c r="P58" s="10" t="str">
        <f>name!D26</f>
        <v>81 Process, plant and machine operatives</v>
      </c>
      <c r="Q58" s="11">
        <v>1.865070122300174</v>
      </c>
      <c r="R58" s="11">
        <v>1.9901468681440904</v>
      </c>
      <c r="S58" s="345">
        <f t="shared" si="28"/>
        <v>0.12507674584391637</v>
      </c>
      <c r="T58" s="345">
        <v>1.0043139668870715</v>
      </c>
      <c r="U58" s="345">
        <f t="shared" si="29"/>
        <v>1.1293907127309879</v>
      </c>
      <c r="V58" s="346">
        <f t="shared" si="30"/>
        <v>2.913631032744135E-2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2.3549334992543657E-2</v>
      </c>
      <c r="C59" s="11">
        <v>5.0929097321602973E-2</v>
      </c>
      <c r="D59" s="11">
        <f t="shared" si="39"/>
        <v>2.7379762329059316E-2</v>
      </c>
      <c r="E59" s="11">
        <v>2.6093099397140676E-2</v>
      </c>
      <c r="F59" s="11">
        <f t="shared" si="40"/>
        <v>5.3472861726199993E-2</v>
      </c>
      <c r="G59" s="200">
        <f t="shared" si="27"/>
        <v>5.0973167586960688E-2</v>
      </c>
      <c r="I59" s="11" t="str">
        <f t="shared" si="38"/>
        <v>Process, plant and machine operatives</v>
      </c>
      <c r="J59" s="11">
        <v>0.42182483062095677</v>
      </c>
      <c r="K59" s="11">
        <v>0.66498334234465428</v>
      </c>
      <c r="L59" s="11">
        <v>0.24315851172369754</v>
      </c>
      <c r="M59" s="11">
        <v>0.30771141630874971</v>
      </c>
      <c r="N59" s="11">
        <v>0.55086992803244728</v>
      </c>
      <c r="P59" s="10" t="str">
        <f>name!D27</f>
        <v>82 Transport and mobile machine drivers and operatives</v>
      </c>
      <c r="Q59" s="11">
        <v>0.3964154112675381</v>
      </c>
      <c r="R59" s="11">
        <v>0.58086120978565681</v>
      </c>
      <c r="S59" s="345">
        <f t="shared" si="28"/>
        <v>0.18444579851811871</v>
      </c>
      <c r="T59" s="345">
        <v>0.32654038793899015</v>
      </c>
      <c r="U59" s="345">
        <f t="shared" si="29"/>
        <v>0.5109861864571088</v>
      </c>
      <c r="V59" s="346">
        <f t="shared" si="30"/>
        <v>4.0872211961061167E-2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2.350806366826227E-4</v>
      </c>
      <c r="C60" s="11">
        <v>1.9538565785485879E-3</v>
      </c>
      <c r="D60" s="11">
        <f t="shared" si="25"/>
        <v>1.7187759418659651E-3</v>
      </c>
      <c r="E60" s="11">
        <v>1.1519830847407139E-3</v>
      </c>
      <c r="F60" s="11">
        <f t="shared" si="26"/>
        <v>2.8707590266066792E-3</v>
      </c>
      <c r="G60" s="200">
        <f t="shared" si="27"/>
        <v>0.12562043873942508</v>
      </c>
      <c r="I60" s="11" t="str">
        <f t="shared" si="38"/>
        <v>Elementary occupations</v>
      </c>
      <c r="J60" s="11">
        <v>1.6655447464498165</v>
      </c>
      <c r="K60" s="11">
        <v>3.1751136503544171</v>
      </c>
      <c r="L60" s="11">
        <v>1.5095689039046005</v>
      </c>
      <c r="M60" s="11">
        <v>1.5191380015683451</v>
      </c>
      <c r="N60" s="11">
        <v>3.0287069054729456</v>
      </c>
      <c r="P60" s="10" t="str">
        <f>name!D28</f>
        <v>91 Elementary trades and related occupations</v>
      </c>
      <c r="Q60" s="11">
        <v>0.86687605820764468</v>
      </c>
      <c r="R60" s="11">
        <v>4.3372456277102369</v>
      </c>
      <c r="S60" s="345">
        <f t="shared" si="28"/>
        <v>3.4703695695025925</v>
      </c>
      <c r="T60" s="345">
        <v>2.3115529831197246</v>
      </c>
      <c r="U60" s="345">
        <f t="shared" si="29"/>
        <v>5.7819225526223175</v>
      </c>
      <c r="V60" s="346">
        <f t="shared" si="30"/>
        <v>9.0478315977275958E-2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2.820817906403756E-2</v>
      </c>
      <c r="C61" s="11">
        <v>4.2377647584490176E-2</v>
      </c>
      <c r="D61" s="11">
        <f t="shared" ref="D61" si="41">C61-B61</f>
        <v>1.4169468520452616E-2</v>
      </c>
      <c r="E61" s="11">
        <v>2.0451507245432807E-2</v>
      </c>
      <c r="F61" s="11">
        <f t="shared" ref="F61" si="42">SUM(D61:E61)</f>
        <v>3.4620975765885423E-2</v>
      </c>
      <c r="G61" s="200">
        <f t="shared" ref="G61" si="43">IF(B61&gt;0,(1+(E61/B61))^(1/($C$6-$B$6))-1,0)</f>
        <v>3.7017973330645937E-2</v>
      </c>
      <c r="P61" s="10" t="str">
        <f>name!D29</f>
        <v>92 Elementary administration and service occupations</v>
      </c>
      <c r="Q61" s="11">
        <v>22.227393381578864</v>
      </c>
      <c r="R61" s="11">
        <v>19.720566229131073</v>
      </c>
      <c r="S61" s="345">
        <f t="shared" ref="S61" si="44">R61-Q61</f>
        <v>-2.5068271524477908</v>
      </c>
      <c r="T61" s="345">
        <v>11.384616378405745</v>
      </c>
      <c r="U61" s="345">
        <f t="shared" ref="U61" si="45">SUM(S61:T61)</f>
        <v>8.8777892259579545</v>
      </c>
      <c r="V61" s="346">
        <f t="shared" ref="V61" si="46">IF(Q61&gt;0,(1+(T61/Q61))^(1/($C$6-$B$6))-1,0)</f>
        <v>2.7954115670518753E-2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5.7983700881077338</v>
      </c>
      <c r="C62" s="11">
        <f t="shared" ref="C62:F62" si="47">SUM(C36:C61)</f>
        <v>9.1255469251229577</v>
      </c>
      <c r="D62" s="11">
        <f t="shared" si="47"/>
        <v>3.3271768370152266</v>
      </c>
      <c r="E62" s="11">
        <f t="shared" si="47"/>
        <v>3.957235655419058</v>
      </c>
      <c r="F62" s="11">
        <f t="shared" si="47"/>
        <v>7.2844124924342832</v>
      </c>
      <c r="G62" s="200">
        <f t="shared" si="27"/>
        <v>3.5292864200584972E-2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217.65294441155572</v>
      </c>
      <c r="R62" s="11">
        <f>SUM(R36:R61)</f>
        <v>239.50766106557154</v>
      </c>
      <c r="S62" s="345">
        <f>R62-Q62</f>
        <v>21.854716654015817</v>
      </c>
      <c r="T62" s="11">
        <f>SUM(T36:T61)</f>
        <v>132.80266217546844</v>
      </c>
      <c r="U62" s="345">
        <f>SUM(S62:T62)</f>
        <v>154.65737882948426</v>
      </c>
      <c r="V62" s="346">
        <f t="shared" si="30"/>
        <v>3.2265068083914494E-2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2.1951556433408439</v>
      </c>
      <c r="K63" s="11">
        <f t="array" ref="K63:K71">MMULT(aggregation!$B$13:$AA$21,C152:C177)</f>
        <v>2.4595701386044677</v>
      </c>
      <c r="L63" s="11">
        <f t="array" ref="L63:L71">MMULT(aggregation!$B$13:$AA$21,D152:D177)</f>
        <v>0.26441449526362393</v>
      </c>
      <c r="M63" s="11">
        <f t="array" ref="M63:M71">MMULT(aggregation!$B$13:$AA$21,E152:E177)</f>
        <v>1.2838906348033507</v>
      </c>
      <c r="N63" s="11">
        <f t="array" ref="N63:N71">MMULT(aggregation!$B$13:$AA$21,F152:F177)</f>
        <v>1.5483051300669746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3.7747063266164669</v>
      </c>
      <c r="K64" s="11">
        <v>4.6195227158496444</v>
      </c>
      <c r="L64" s="11">
        <v>0.84481638923317715</v>
      </c>
      <c r="M64" s="11">
        <v>1.808995803398044</v>
      </c>
      <c r="N64" s="11">
        <v>2.653812192631221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2.2793998986820023</v>
      </c>
      <c r="C65" s="11">
        <v>2.8852924221419061</v>
      </c>
      <c r="D65" s="11">
        <f>C65-B65</f>
        <v>0.60589252345990374</v>
      </c>
      <c r="E65" s="11">
        <v>1.4906813504976342</v>
      </c>
      <c r="F65" s="11">
        <f>SUM(D65:E65)</f>
        <v>2.0965738739575377</v>
      </c>
      <c r="G65" s="200">
        <f>IF(B65&gt;0,(1+(E65/B65))^(1/($C$6-$B$6))-1,0)</f>
        <v>3.4114622181707022E-2</v>
      </c>
      <c r="I65" s="11" t="str">
        <f>I54</f>
        <v>Associate professional occupations</v>
      </c>
      <c r="J65" s="11">
        <v>2.877885614620614</v>
      </c>
      <c r="K65" s="11">
        <v>3.4775726006645442</v>
      </c>
      <c r="L65" s="11">
        <v>0.59968698604392978</v>
      </c>
      <c r="M65" s="11">
        <v>1.5205299272501895</v>
      </c>
      <c r="N65" s="11">
        <v>2.1202169132941195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1.1388141386519219</v>
      </c>
      <c r="C66" s="11">
        <v>2.2078209565016085</v>
      </c>
      <c r="D66" s="11">
        <f t="shared" ref="D66:D89" si="50">C66-B66</f>
        <v>1.0690068178496865</v>
      </c>
      <c r="E66" s="11">
        <v>1.06267018671183</v>
      </c>
      <c r="F66" s="11">
        <f t="shared" ref="F66:F89" si="51">SUM(D66:E66)</f>
        <v>2.1316770045615163</v>
      </c>
      <c r="G66" s="200">
        <f t="shared" ref="G66:G89" si="52">IF(B66&gt;0,(1+(E66/B66))^(1/($C$6-$B$6))-1,0)</f>
        <v>4.4922746229817845E-2</v>
      </c>
      <c r="I66" s="11" t="str">
        <f>I55</f>
        <v>Administrative and secretarial occupations</v>
      </c>
      <c r="J66" s="11">
        <v>3.0495991136646912</v>
      </c>
      <c r="K66" s="11">
        <v>4.1108868232324962</v>
      </c>
      <c r="L66" s="11">
        <v>1.0612877095678046</v>
      </c>
      <c r="M66" s="11">
        <v>2.0616262195772617</v>
      </c>
      <c r="N66" s="11">
        <v>3.1229139291450663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3.7552209749155718</v>
      </c>
      <c r="C67" s="11">
        <v>8.0600354886779382</v>
      </c>
      <c r="D67" s="11">
        <f t="shared" si="50"/>
        <v>4.3048145137623663</v>
      </c>
      <c r="E67" s="11">
        <v>2.6439583903651331</v>
      </c>
      <c r="F67" s="11">
        <f t="shared" si="51"/>
        <v>6.9487729041274999</v>
      </c>
      <c r="G67" s="200">
        <f t="shared" si="52"/>
        <v>3.6173749609666794E-2</v>
      </c>
      <c r="I67" s="11" t="str">
        <f t="shared" ref="I67:I71" si="53">I56</f>
        <v>Skilled trades occupations</v>
      </c>
      <c r="J67" s="11">
        <v>1.5618187710287466</v>
      </c>
      <c r="K67" s="11">
        <v>1.9171772226444554</v>
      </c>
      <c r="L67" s="11">
        <v>0.35535845161570911</v>
      </c>
      <c r="M67" s="11">
        <v>0.93749262817334211</v>
      </c>
      <c r="N67" s="11">
        <v>1.2928510797890509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4.7872778801985598</v>
      </c>
      <c r="C68" s="11">
        <v>5.9023426336583364</v>
      </c>
      <c r="D68" s="11">
        <f t="shared" si="50"/>
        <v>1.1150647534597766</v>
      </c>
      <c r="E68" s="11">
        <v>3.0629927733348197</v>
      </c>
      <c r="F68" s="11">
        <f t="shared" si="51"/>
        <v>4.1780575267945963</v>
      </c>
      <c r="G68" s="200">
        <f t="shared" si="52"/>
        <v>3.3522017202807675E-2</v>
      </c>
      <c r="I68" s="11" t="str">
        <f t="shared" si="53"/>
        <v>Caring, leisure and other service occupations</v>
      </c>
      <c r="J68" s="11">
        <v>2.3930214048681302</v>
      </c>
      <c r="K68" s="11">
        <v>3.0191269040231594</v>
      </c>
      <c r="L68" s="11">
        <v>0.626105499155029</v>
      </c>
      <c r="M68" s="11">
        <v>1.6259024648141698</v>
      </c>
      <c r="N68" s="11">
        <v>2.2520079639691986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9.2662071753080824</v>
      </c>
      <c r="C69" s="11">
        <v>11.706528440821854</v>
      </c>
      <c r="D69" s="11">
        <f t="shared" ref="D69" si="54">C69-B69</f>
        <v>2.4403212655137718</v>
      </c>
      <c r="E69" s="11">
        <v>5.7043463113533699</v>
      </c>
      <c r="F69" s="11">
        <f t="shared" ref="F69" si="55">SUM(D69:E69)</f>
        <v>8.1446675768671426</v>
      </c>
      <c r="G69" s="200">
        <f t="shared" si="52"/>
        <v>3.2497614074807668E-2</v>
      </c>
      <c r="I69" s="11" t="str">
        <f t="shared" si="53"/>
        <v>Sales and customer service occupations</v>
      </c>
      <c r="J69" s="11">
        <v>1.5643588901399228</v>
      </c>
      <c r="K69" s="11">
        <v>2.3138171562244949</v>
      </c>
      <c r="L69" s="11">
        <v>0.74945826608457233</v>
      </c>
      <c r="M69" s="11">
        <v>0.99694342985806417</v>
      </c>
      <c r="N69" s="11">
        <v>1.7464016959426365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4.5273912953561055</v>
      </c>
      <c r="C70" s="11">
        <v>6.108951256227062</v>
      </c>
      <c r="D70" s="11">
        <f t="shared" si="50"/>
        <v>1.5815599608709565</v>
      </c>
      <c r="E70" s="11">
        <v>2.968358269194233</v>
      </c>
      <c r="F70" s="11">
        <f t="shared" si="51"/>
        <v>4.5499182300651899</v>
      </c>
      <c r="G70" s="200">
        <f t="shared" si="52"/>
        <v>3.4183971392123036E-2</v>
      </c>
      <c r="I70" s="11" t="str">
        <f t="shared" si="53"/>
        <v>Process, plant and machine operatives</v>
      </c>
      <c r="J70" s="11">
        <v>0.63621766090997733</v>
      </c>
      <c r="K70" s="11">
        <v>0.8410445763389004</v>
      </c>
      <c r="L70" s="11">
        <v>0.20482691542892306</v>
      </c>
      <c r="M70" s="11">
        <v>0.44337714204784051</v>
      </c>
      <c r="N70" s="11">
        <v>0.64820405747676357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0.85536499118729314</v>
      </c>
      <c r="C71" s="11">
        <v>1.3037577543214189</v>
      </c>
      <c r="D71" s="11">
        <f t="shared" si="50"/>
        <v>0.44839276313412579</v>
      </c>
      <c r="E71" s="11">
        <v>0.49542271891144168</v>
      </c>
      <c r="F71" s="11">
        <f t="shared" si="51"/>
        <v>0.94381548204556753</v>
      </c>
      <c r="G71" s="200">
        <f t="shared" si="52"/>
        <v>3.0929677653730003E-2</v>
      </c>
      <c r="I71" s="11" t="str">
        <f t="shared" si="53"/>
        <v>Elementary occupations</v>
      </c>
      <c r="J71" s="11">
        <v>1.4427582815792985</v>
      </c>
      <c r="K71" s="11">
        <v>2.4360052853166163</v>
      </c>
      <c r="L71" s="11">
        <v>0.99324700373731778</v>
      </c>
      <c r="M71" s="11">
        <v>1.1876156254340871</v>
      </c>
      <c r="N71" s="11">
        <v>2.1808626291714046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1.0110108258462602</v>
      </c>
      <c r="C72" s="11">
        <v>2.4219769599587937</v>
      </c>
      <c r="D72" s="11">
        <f t="shared" si="50"/>
        <v>1.4109661341125335</v>
      </c>
      <c r="E72" s="11">
        <v>1.2701900158699169</v>
      </c>
      <c r="F72" s="11">
        <f t="shared" si="51"/>
        <v>2.6811561499824501</v>
      </c>
      <c r="G72" s="200">
        <f t="shared" si="52"/>
        <v>5.5748600693152239E-2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0.25047737061505371</v>
      </c>
      <c r="C73" s="11">
        <v>0.37618191317382221</v>
      </c>
      <c r="D73" s="11">
        <f t="shared" si="50"/>
        <v>0.12570454255876851</v>
      </c>
      <c r="E73" s="11">
        <v>0.10598232658728908</v>
      </c>
      <c r="F73" s="11">
        <f t="shared" si="51"/>
        <v>0.23168686914605757</v>
      </c>
      <c r="G73" s="200">
        <f t="shared" si="52"/>
        <v>2.3802366819433374E-2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1.1080547924359185</v>
      </c>
      <c r="C74" s="11">
        <v>1.2131724513319642</v>
      </c>
      <c r="D74" s="11">
        <f t="shared" ref="D74:D75" si="56">C74-B74</f>
        <v>0.10511765889604563</v>
      </c>
      <c r="E74" s="11">
        <v>0.67402359040779247</v>
      </c>
      <c r="F74" s="11">
        <f t="shared" ref="F74:F75" si="57">SUM(D74:E74)</f>
        <v>0.7791412493038381</v>
      </c>
      <c r="G74" s="200">
        <f t="shared" si="52"/>
        <v>3.2185382377337479E-2</v>
      </c>
      <c r="I74" s="11" t="str">
        <f>I63</f>
        <v>Managers, directors and senior officials</v>
      </c>
      <c r="J74" s="11">
        <f t="array" ref="J74:J82">MMULT(aggregation!$B$13:$AA$21,B181:B206)</f>
        <v>7.8963010779901524</v>
      </c>
      <c r="K74" s="11">
        <f t="array" ref="K74:K82">MMULT(aggregation!$B$13:$AA$21,C181:C206)</f>
        <v>7.0751721562778833</v>
      </c>
      <c r="L74" s="11">
        <f t="array" ref="L74:L82">MMULT(aggregation!$B$13:$AA$21,D181:D206)</f>
        <v>-0.82112892171226948</v>
      </c>
      <c r="M74" s="11">
        <f t="array" ref="M74:M82">MMULT(aggregation!$B$13:$AA$21,E181:E206)</f>
        <v>3.1319506271416158</v>
      </c>
      <c r="N74" s="11">
        <f t="array" ref="N74:N82">MMULT(aggregation!$B$13:$AA$21,F181:F206)</f>
        <v>2.3108217054293458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2.2298023705145869</v>
      </c>
      <c r="C75" s="11">
        <v>3.0777405154388426</v>
      </c>
      <c r="D75" s="11">
        <f t="shared" si="56"/>
        <v>0.84793814492425579</v>
      </c>
      <c r="E75" s="11">
        <v>1.4737784275622587</v>
      </c>
      <c r="F75" s="11">
        <f t="shared" si="57"/>
        <v>2.3217165724865145</v>
      </c>
      <c r="G75" s="200">
        <f t="shared" si="52"/>
        <v>3.4404409954789772E-2</v>
      </c>
      <c r="I75" s="11" t="str">
        <f>I64</f>
        <v>Professional occupations</v>
      </c>
      <c r="J75" s="11">
        <v>12.05794415205585</v>
      </c>
      <c r="K75" s="11">
        <v>13.024267547933182</v>
      </c>
      <c r="L75" s="11">
        <v>0.96632339587733052</v>
      </c>
      <c r="M75" s="11">
        <v>5.3139160562419399</v>
      </c>
      <c r="N75" s="11">
        <v>6.2802394521192699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2.2257244312428783</v>
      </c>
      <c r="C76" s="11">
        <v>3.5324776610337505</v>
      </c>
      <c r="D76" s="11">
        <f t="shared" si="50"/>
        <v>1.3067532297908722</v>
      </c>
      <c r="E76" s="11">
        <v>1.7802290937958218</v>
      </c>
      <c r="F76" s="11">
        <f t="shared" si="51"/>
        <v>3.0869823235866942</v>
      </c>
      <c r="G76" s="200">
        <f t="shared" si="52"/>
        <v>3.9957602756925059E-2</v>
      </c>
      <c r="I76" s="11" t="str">
        <f>I65</f>
        <v>Associate professional occupations</v>
      </c>
      <c r="J76" s="11">
        <v>11.072412385829374</v>
      </c>
      <c r="K76" s="11">
        <v>12.305567683195795</v>
      </c>
      <c r="L76" s="11">
        <v>1.2331552973664217</v>
      </c>
      <c r="M76" s="11">
        <v>5.3054758742699004</v>
      </c>
      <c r="N76" s="11">
        <v>6.5386311716363235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0.31355390317049225</v>
      </c>
      <c r="C77" s="11">
        <v>0.4749662893348387</v>
      </c>
      <c r="D77" s="11">
        <f t="shared" si="50"/>
        <v>0.16141238616434644</v>
      </c>
      <c r="E77" s="11">
        <v>0.27658055582644925</v>
      </c>
      <c r="F77" s="11">
        <f t="shared" si="51"/>
        <v>0.43799294199079569</v>
      </c>
      <c r="G77" s="200">
        <f t="shared" si="52"/>
        <v>4.3059903437324687E-2</v>
      </c>
      <c r="I77" s="11" t="str">
        <f>I66</f>
        <v>Administrative and secretarial occupations</v>
      </c>
      <c r="J77" s="11">
        <v>11.266071478133355</v>
      </c>
      <c r="K77" s="11">
        <v>10.557438441097727</v>
      </c>
      <c r="L77" s="11">
        <v>-0.70863303703562819</v>
      </c>
      <c r="M77" s="11">
        <v>5.558640475231023</v>
      </c>
      <c r="N77" s="11">
        <v>4.8500074381953944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4.7916140350301006E-2</v>
      </c>
      <c r="C78" s="11">
        <v>6.8995842486811135E-2</v>
      </c>
      <c r="D78" s="11">
        <f t="shared" si="50"/>
        <v>2.1079702136510128E-2</v>
      </c>
      <c r="E78" s="11">
        <v>3.2942052938734978E-2</v>
      </c>
      <c r="F78" s="11">
        <f t="shared" si="51"/>
        <v>5.4021755075245106E-2</v>
      </c>
      <c r="G78" s="200">
        <f t="shared" si="52"/>
        <v>3.549851478429944E-2</v>
      </c>
      <c r="I78" s="11" t="str">
        <f t="shared" ref="I78:I82" si="58">I67</f>
        <v>Skilled trades occupations</v>
      </c>
      <c r="J78" s="11">
        <v>13.91965455418922</v>
      </c>
      <c r="K78" s="11">
        <v>11.862819368047155</v>
      </c>
      <c r="L78" s="11">
        <v>-2.0568351861420666</v>
      </c>
      <c r="M78" s="11">
        <v>4.8521642707340966</v>
      </c>
      <c r="N78" s="11">
        <v>2.7953290845920309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0.17681349942756122</v>
      </c>
      <c r="C79" s="11">
        <v>0.3699989070903919</v>
      </c>
      <c r="D79" s="11">
        <f t="shared" si="50"/>
        <v>0.19318540766283068</v>
      </c>
      <c r="E79" s="11">
        <v>0.1476902466188727</v>
      </c>
      <c r="F79" s="11">
        <f t="shared" si="51"/>
        <v>0.34087565428170341</v>
      </c>
      <c r="G79" s="200">
        <f t="shared" si="52"/>
        <v>4.1310592873311958E-2</v>
      </c>
      <c r="I79" s="11" t="str">
        <f t="shared" si="58"/>
        <v>Caring, leisure and other service occupations</v>
      </c>
      <c r="J79" s="11">
        <v>15.046755705836572</v>
      </c>
      <c r="K79" s="11">
        <v>18.366166440573778</v>
      </c>
      <c r="L79" s="11">
        <v>3.3194107347372075</v>
      </c>
      <c r="M79" s="11">
        <v>9.4967655244055909</v>
      </c>
      <c r="N79" s="11">
        <v>12.816176259142798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7.5168003938497471E-2</v>
      </c>
      <c r="C80" s="11">
        <v>0.12128671305053687</v>
      </c>
      <c r="D80" s="11">
        <f t="shared" ref="D80" si="59">C80-B80</f>
        <v>4.6118709112039399E-2</v>
      </c>
      <c r="E80" s="11">
        <v>5.6144505541527646E-2</v>
      </c>
      <c r="F80" s="11">
        <f t="shared" ref="F80" si="60">SUM(D80:E80)</f>
        <v>0.10226321465356705</v>
      </c>
      <c r="G80" s="200">
        <f t="shared" si="52"/>
        <v>3.789050499453217E-2</v>
      </c>
      <c r="I80" s="11" t="str">
        <f t="shared" si="58"/>
        <v>Sales and customer service occupations</v>
      </c>
      <c r="J80" s="11">
        <v>12.730125083497834</v>
      </c>
      <c r="K80" s="11">
        <v>15.664408020399943</v>
      </c>
      <c r="L80" s="11">
        <v>2.9342829369021097</v>
      </c>
      <c r="M80" s="11">
        <v>7.0442843646099398</v>
      </c>
      <c r="N80" s="11">
        <v>9.9785673015120473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0.20493067027365838</v>
      </c>
      <c r="C81" s="11">
        <v>0.36911606359411397</v>
      </c>
      <c r="D81" s="11">
        <f t="shared" si="50"/>
        <v>0.16418539332045559</v>
      </c>
      <c r="E81" s="11">
        <v>0.17484004285067256</v>
      </c>
      <c r="F81" s="11">
        <f t="shared" si="51"/>
        <v>0.33902543617112813</v>
      </c>
      <c r="G81" s="200">
        <f t="shared" si="52"/>
        <v>4.1983800914385583E-2</v>
      </c>
      <c r="I81" s="11" t="str">
        <f t="shared" si="58"/>
        <v>Process, plant and machine operatives</v>
      </c>
      <c r="J81" s="11">
        <v>6.6109016817977206</v>
      </c>
      <c r="K81" s="11">
        <v>6.5821113460959726</v>
      </c>
      <c r="L81" s="11">
        <v>-2.8790335701747605E-2</v>
      </c>
      <c r="M81" s="11">
        <v>2.8386602024236471</v>
      </c>
      <c r="N81" s="11">
        <v>2.8098698667218995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0.93567829802697156</v>
      </c>
      <c r="C82" s="11">
        <v>1.4696177765121836</v>
      </c>
      <c r="D82" s="11">
        <f t="shared" si="50"/>
        <v>0.53393947848521206</v>
      </c>
      <c r="E82" s="11">
        <v>0.80693058014699692</v>
      </c>
      <c r="F82" s="11">
        <f t="shared" si="51"/>
        <v>1.3408700586322091</v>
      </c>
      <c r="G82" s="200">
        <f t="shared" si="52"/>
        <v>4.2329168090495584E-2</v>
      </c>
      <c r="I82" s="11" t="str">
        <f t="shared" si="58"/>
        <v>Elementary occupations</v>
      </c>
      <c r="J82" s="11">
        <v>10.100350846180831</v>
      </c>
      <c r="K82" s="11">
        <v>9.9248590423286913</v>
      </c>
      <c r="L82" s="11">
        <v>-0.17549180385214092</v>
      </c>
      <c r="M82" s="11">
        <v>4.7788641058929393</v>
      </c>
      <c r="N82" s="11">
        <v>4.6033723020407979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0.18110666023673982</v>
      </c>
      <c r="C83" s="11">
        <v>0.24735625192269117</v>
      </c>
      <c r="D83" s="11">
        <f t="shared" ref="D83:D84" si="61">C83-B83</f>
        <v>6.6249591685951348E-2</v>
      </c>
      <c r="E83" s="11">
        <v>0.1294388643041102</v>
      </c>
      <c r="F83" s="11">
        <f t="shared" ref="F83:F84" si="62">SUM(D83:E83)</f>
        <v>0.19568845599006154</v>
      </c>
      <c r="G83" s="200">
        <f t="shared" si="52"/>
        <v>3.6603625695927233E-2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1.6408394908818125E-2</v>
      </c>
      <c r="C84" s="11">
        <v>2.1684920269216239E-2</v>
      </c>
      <c r="D84" s="11">
        <f t="shared" si="61"/>
        <v>5.2765253603981148E-3</v>
      </c>
      <c r="E84" s="11">
        <v>9.7773322061398132E-3</v>
      </c>
      <c r="F84" s="11">
        <f t="shared" si="62"/>
        <v>1.5053857566537928E-2</v>
      </c>
      <c r="G84" s="200">
        <f t="shared" si="52"/>
        <v>3.165202708699888E-2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0.88726651901930231</v>
      </c>
      <c r="C85" s="11">
        <v>1.5739819021281789</v>
      </c>
      <c r="D85" s="11">
        <f t="shared" si="50"/>
        <v>0.68671538310887659</v>
      </c>
      <c r="E85" s="11">
        <v>0.70618695888599481</v>
      </c>
      <c r="F85" s="11">
        <f t="shared" si="51"/>
        <v>1.3929023419948714</v>
      </c>
      <c r="G85" s="200">
        <f t="shared" si="52"/>
        <v>3.9806081075141719E-2</v>
      </c>
      <c r="I85" s="11" t="str">
        <f>I74</f>
        <v>Managers, directors and senior officials</v>
      </c>
      <c r="J85" s="11">
        <f t="array" ref="J85:J93">MMULT(aggregation!$B$13:$AA$21,B210:B235)</f>
        <v>6.4710496014008649</v>
      </c>
      <c r="K85" s="11">
        <f t="array" ref="K85:K93">MMULT(aggregation!$B$13:$AA$21,C210:C235)</f>
        <v>6.0550520508750658</v>
      </c>
      <c r="L85" s="11">
        <f t="array" ref="L85:L93">MMULT(aggregation!$B$13:$AA$21,D210:D235)</f>
        <v>-0.41599755052579912</v>
      </c>
      <c r="M85" s="11">
        <f t="array" ref="M85:M93">MMULT(aggregation!$B$13:$AA$21,E210:E235)</f>
        <v>2.8573935418462741</v>
      </c>
      <c r="N85" s="11">
        <f t="array" ref="N85:N93">MMULT(aggregation!$B$13:$AA$21,F210:F235)</f>
        <v>2.441395991320475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0.27745413876694391</v>
      </c>
      <c r="C86" s="11">
        <v>0.51372306901949094</v>
      </c>
      <c r="D86" s="11">
        <f t="shared" si="50"/>
        <v>0.23626893025254703</v>
      </c>
      <c r="E86" s="11">
        <v>0.22793341848540546</v>
      </c>
      <c r="F86" s="11">
        <f t="shared" si="51"/>
        <v>0.46420234873795252</v>
      </c>
      <c r="G86" s="200">
        <f t="shared" si="52"/>
        <v>4.0787871141258369E-2</v>
      </c>
      <c r="I86" s="11" t="str">
        <f>I75</f>
        <v>Professional occupations</v>
      </c>
      <c r="J86" s="11">
        <v>7.8123780917057504</v>
      </c>
      <c r="K86" s="11">
        <v>7.4288387441233326</v>
      </c>
      <c r="L86" s="11">
        <v>-0.38353934758241737</v>
      </c>
      <c r="M86" s="11">
        <v>2.9601413755116699</v>
      </c>
      <c r="N86" s="11">
        <v>2.576602027929253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0.11661135622968584</v>
      </c>
      <c r="C87" s="11">
        <v>0.26447226463408646</v>
      </c>
      <c r="D87" s="11">
        <f t="shared" ref="D87:D88" si="63">C87-B87</f>
        <v>0.14786090840440064</v>
      </c>
      <c r="E87" s="11">
        <v>0.10843876609414983</v>
      </c>
      <c r="F87" s="11">
        <f t="shared" ref="F87:F88" si="64">SUM(D87:E87)</f>
        <v>0.25629967449855046</v>
      </c>
      <c r="G87" s="200">
        <f t="shared" si="52"/>
        <v>4.4806567371507677E-2</v>
      </c>
      <c r="I87" s="11" t="str">
        <f>I76</f>
        <v>Associate professional occupations</v>
      </c>
      <c r="J87" s="11">
        <v>7.9459149610781461</v>
      </c>
      <c r="K87" s="11">
        <v>7.1125488413597111</v>
      </c>
      <c r="L87" s="11">
        <v>-0.83336611971843588</v>
      </c>
      <c r="M87" s="11">
        <v>2.974790576355832</v>
      </c>
      <c r="N87" s="11">
        <v>2.1414244566373961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0.14290485404120004</v>
      </c>
      <c r="C88" s="11">
        <v>0.32936555228602027</v>
      </c>
      <c r="D88" s="11">
        <f t="shared" si="63"/>
        <v>0.18646069824482023</v>
      </c>
      <c r="E88" s="11">
        <v>0.15557826144539383</v>
      </c>
      <c r="F88" s="11">
        <f t="shared" si="64"/>
        <v>0.34203895969021403</v>
      </c>
      <c r="G88" s="200">
        <f t="shared" si="52"/>
        <v>5.0327780770401009E-2</v>
      </c>
      <c r="I88" s="11" t="str">
        <f>I77</f>
        <v>Administrative and secretarial occupations</v>
      </c>
      <c r="J88" s="11">
        <v>11.512986110802283</v>
      </c>
      <c r="K88" s="11">
        <v>7.2063914801865145</v>
      </c>
      <c r="L88" s="11">
        <v>-4.306594630615769</v>
      </c>
      <c r="M88" s="11">
        <v>3.8716337177723115</v>
      </c>
      <c r="N88" s="11">
        <v>-0.43496091284345795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3.7656623778984544E-2</v>
      </c>
      <c r="C89" s="11">
        <v>0.17626023685784148</v>
      </c>
      <c r="D89" s="11">
        <f t="shared" si="50"/>
        <v>0.13860361307885694</v>
      </c>
      <c r="E89" s="11">
        <v>6.9171402257616282E-2</v>
      </c>
      <c r="F89" s="11">
        <f t="shared" si="51"/>
        <v>0.20777501533647322</v>
      </c>
      <c r="G89" s="200">
        <f t="shared" si="52"/>
        <v>7.1987171759221091E-2</v>
      </c>
      <c r="I89" s="11" t="str">
        <f t="shared" ref="I89:I93" si="65">I78</f>
        <v>Skilled trades occupations</v>
      </c>
      <c r="J89" s="11">
        <v>10.482970850414787</v>
      </c>
      <c r="K89" s="11">
        <v>10.496632046280762</v>
      </c>
      <c r="L89" s="11">
        <v>1.3661195865973808E-2</v>
      </c>
      <c r="M89" s="11">
        <v>4.3515932445375265</v>
      </c>
      <c r="N89" s="11">
        <v>4.3652544404035005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0.8396130811419934</v>
      </c>
      <c r="C90" s="11">
        <v>1.6302431808649192</v>
      </c>
      <c r="D90" s="11">
        <f t="shared" ref="D90" si="66">C90-B90</f>
        <v>0.79063009972292575</v>
      </c>
      <c r="E90" s="11">
        <v>0.74341272760753818</v>
      </c>
      <c r="F90" s="11">
        <f t="shared" ref="F90" si="67">SUM(D90:E90)</f>
        <v>1.534042827330464</v>
      </c>
      <c r="G90" s="200">
        <f t="shared" ref="G90:G91" si="68">IF(B90&gt;0,(1+(E90/B90))^(1/($C$6-$B$6))-1,0)</f>
        <v>4.3183205488501519E-2</v>
      </c>
      <c r="I90" s="11" t="str">
        <f t="shared" si="65"/>
        <v>Caring, leisure and other service occupations</v>
      </c>
      <c r="J90" s="11">
        <v>11.650637072155382</v>
      </c>
      <c r="K90" s="11">
        <v>7.5989246096625704</v>
      </c>
      <c r="L90" s="11">
        <v>-4.0517124624928114</v>
      </c>
      <c r="M90" s="11">
        <v>4.4799552617495317</v>
      </c>
      <c r="N90" s="11">
        <v>0.42824279925671982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37.687828288265386</v>
      </c>
      <c r="C91" s="11">
        <f t="shared" ref="C91:F91" si="69">SUM(C65:C90)</f>
        <v>56.427347423338603</v>
      </c>
      <c r="D91" s="11">
        <f t="shared" si="69"/>
        <v>18.73951913507323</v>
      </c>
      <c r="E91" s="11">
        <f t="shared" si="69"/>
        <v>26.377699169801144</v>
      </c>
      <c r="F91" s="11">
        <f t="shared" si="69"/>
        <v>45.117218304874378</v>
      </c>
      <c r="G91" s="200">
        <f t="shared" si="68"/>
        <v>3.6004287894737974E-2</v>
      </c>
      <c r="I91" s="11" t="str">
        <f t="shared" si="65"/>
        <v>Sales and customer service occupations</v>
      </c>
      <c r="J91" s="11">
        <v>12.113064430408553</v>
      </c>
      <c r="K91" s="11">
        <v>9.8754712026347313</v>
      </c>
      <c r="L91" s="11">
        <v>-2.2375932277738197</v>
      </c>
      <c r="M91" s="11">
        <v>5.2566085172121664</v>
      </c>
      <c r="N91" s="11">
        <v>3.0190152894383466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7.6738150358452621</v>
      </c>
      <c r="K92" s="11">
        <v>8.5390874626757025</v>
      </c>
      <c r="L92" s="11">
        <v>0.86527242683044081</v>
      </c>
      <c r="M92" s="11">
        <v>3.8179168847145473</v>
      </c>
      <c r="N92" s="11">
        <v>4.6831893115449876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16.698506834464087</v>
      </c>
      <c r="K93" s="11">
        <v>17.158525057543088</v>
      </c>
      <c r="L93" s="11">
        <v>0.46001822307900198</v>
      </c>
      <c r="M93" s="11">
        <v>7.5973429213543344</v>
      </c>
      <c r="N93" s="11">
        <v>8.0573611444333366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5.7226874159677603</v>
      </c>
      <c r="C94" s="11">
        <v>6.8444156139086303</v>
      </c>
      <c r="D94" s="11">
        <f>C94-B94</f>
        <v>1.12172819794087</v>
      </c>
      <c r="E94" s="11">
        <v>3.5815443087062584</v>
      </c>
      <c r="F94" s="11">
        <f>SUM(D94:E94)</f>
        <v>4.7032725066471279</v>
      </c>
      <c r="G94" s="200">
        <f>IF(B94&gt;0,(1+(E94/B94))^(1/($C$6-$B$6))-1,0)</f>
        <v>3.2932715721303074E-2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2.9436133137627065</v>
      </c>
      <c r="C95" s="11">
        <v>4.5140235605996635</v>
      </c>
      <c r="D95" s="11">
        <f t="shared" ref="D95:D118" si="72">C95-B95</f>
        <v>1.570410246836957</v>
      </c>
      <c r="E95" s="11">
        <v>2.4679724981489204</v>
      </c>
      <c r="F95" s="11">
        <f t="shared" ref="F95:F118" si="73">SUM(D95:E95)</f>
        <v>4.0383827449858778</v>
      </c>
      <c r="G95" s="200">
        <f t="shared" ref="G95:G120" si="74">IF(B95&gt;0,(1+(E95/B95))^(1/($C$6-$B$6))-1,0)</f>
        <v>4.1428805851431605E-2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6.577532838222278</v>
      </c>
      <c r="C96" s="11">
        <v>9.2478257184443891</v>
      </c>
      <c r="D96" s="11">
        <f t="shared" si="72"/>
        <v>2.6702928802221111</v>
      </c>
      <c r="E96" s="11">
        <v>3.3164002172304881</v>
      </c>
      <c r="F96" s="11">
        <f t="shared" si="73"/>
        <v>5.9866930974525996</v>
      </c>
      <c r="G96" s="200">
        <f t="shared" si="74"/>
        <v>2.7591246692115767E-2</v>
      </c>
      <c r="I96" s="11" t="str">
        <f>I85</f>
        <v>Managers, directors and senior officials</v>
      </c>
      <c r="J96" s="11">
        <f t="array" ref="J96:J104">MMULT(aggregation!$B$13:$AA$21,B239:B264)</f>
        <v>3.3248109245924242</v>
      </c>
      <c r="K96" s="11">
        <f t="array" ref="K96:K104">MMULT(aggregation!$B$13:$AA$21,C239:C264)</f>
        <v>2.3319624059125763</v>
      </c>
      <c r="L96" s="11">
        <f t="array" ref="L96:L104">MMULT(aggregation!$B$13:$AA$21,D239:D264)</f>
        <v>-0.99284851867984814</v>
      </c>
      <c r="M96" s="11">
        <f t="array" ref="M96:M104">MMULT(aggregation!$B$13:$AA$21,E239:E264)</f>
        <v>1.2947760606460443</v>
      </c>
      <c r="N96" s="11">
        <f t="array" ref="N96:N104">MMULT(aggregation!$B$13:$AA$21,F239:F264)</f>
        <v>0.3019275419661962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11.75950830039608</v>
      </c>
      <c r="C97" s="11">
        <v>16.265416896209853</v>
      </c>
      <c r="D97" s="11">
        <f t="shared" si="72"/>
        <v>4.5059085958137732</v>
      </c>
      <c r="E97" s="11">
        <v>8.1657283663128251</v>
      </c>
      <c r="F97" s="11">
        <f t="shared" si="73"/>
        <v>12.671636962126598</v>
      </c>
      <c r="G97" s="200">
        <f t="shared" si="74"/>
        <v>3.5780240367418115E-2</v>
      </c>
      <c r="I97" s="11" t="str">
        <f>I86</f>
        <v>Professional occupations</v>
      </c>
      <c r="J97" s="11">
        <v>3.6946688942970232</v>
      </c>
      <c r="K97" s="11">
        <v>2.667524777982575</v>
      </c>
      <c r="L97" s="11">
        <v>-1.0271441163144479</v>
      </c>
      <c r="M97" s="11">
        <v>1.1978156344143511</v>
      </c>
      <c r="N97" s="11">
        <v>0.1706715180999033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5.3855995646598149</v>
      </c>
      <c r="C98" s="11">
        <v>4.9569082207260351</v>
      </c>
      <c r="D98" s="11">
        <f t="shared" ref="D98" si="75">C98-B98</f>
        <v>-0.42869134393377983</v>
      </c>
      <c r="E98" s="11">
        <v>2.3960297105579254</v>
      </c>
      <c r="F98" s="11">
        <f t="shared" ref="F98" si="76">SUM(D98:E98)</f>
        <v>1.9673383666241455</v>
      </c>
      <c r="G98" s="200">
        <f t="shared" si="74"/>
        <v>2.4839285879437734E-2</v>
      </c>
      <c r="I98" s="11" t="str">
        <f>I87</f>
        <v>Associate professional occupations</v>
      </c>
      <c r="J98" s="11">
        <v>3.5643015272150578</v>
      </c>
      <c r="K98" s="11">
        <v>2.2121751711801347</v>
      </c>
      <c r="L98" s="11">
        <v>-1.3521263560349226</v>
      </c>
      <c r="M98" s="11">
        <v>1.0667789233347906</v>
      </c>
      <c r="N98" s="11">
        <v>-0.28534743270013196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8.3508491644316063</v>
      </c>
      <c r="C99" s="11">
        <v>10.555216417673543</v>
      </c>
      <c r="D99" s="11">
        <f t="shared" si="72"/>
        <v>2.2043672532419372</v>
      </c>
      <c r="E99" s="11">
        <v>4.9693436905688024</v>
      </c>
      <c r="F99" s="11">
        <f t="shared" si="73"/>
        <v>7.1737109438107396</v>
      </c>
      <c r="G99" s="200">
        <f t="shared" si="74"/>
        <v>3.1617398988815326E-2</v>
      </c>
      <c r="I99" s="11" t="str">
        <f>I88</f>
        <v>Administrative and secretarial occupations</v>
      </c>
      <c r="J99" s="11">
        <v>5.1393929985620863</v>
      </c>
      <c r="K99" s="11">
        <v>1.2622392744243041</v>
      </c>
      <c r="L99" s="11">
        <v>-3.8771537241377825</v>
      </c>
      <c r="M99" s="11">
        <v>1.1292786416394138</v>
      </c>
      <c r="N99" s="11">
        <v>-2.7478750824983686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2.2634586515864648</v>
      </c>
      <c r="C100" s="11">
        <v>2.6657518752777265</v>
      </c>
      <c r="D100" s="11">
        <f t="shared" si="72"/>
        <v>0.40229322369126175</v>
      </c>
      <c r="E100" s="11">
        <v>1.0781439528146899</v>
      </c>
      <c r="F100" s="11">
        <f t="shared" si="73"/>
        <v>1.4804371765059516</v>
      </c>
      <c r="G100" s="200">
        <f t="shared" si="74"/>
        <v>2.6310602984889853E-2</v>
      </c>
      <c r="I100" s="11" t="str">
        <f t="shared" ref="I100:I104" si="77">I89</f>
        <v>Skilled trades occupations</v>
      </c>
      <c r="J100" s="11">
        <v>4.3090743770895905</v>
      </c>
      <c r="K100" s="11">
        <v>3.1278951535335633</v>
      </c>
      <c r="L100" s="11">
        <v>-1.1811792235560268</v>
      </c>
      <c r="M100" s="11">
        <v>1.5910935789294636</v>
      </c>
      <c r="N100" s="11">
        <v>0.40991435537343696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3.3886313837058046</v>
      </c>
      <c r="C101" s="11">
        <v>9.0568858933201657</v>
      </c>
      <c r="D101" s="11">
        <f t="shared" si="72"/>
        <v>5.6682545096143606</v>
      </c>
      <c r="E101" s="11">
        <v>4.4595734081724245</v>
      </c>
      <c r="F101" s="11">
        <f t="shared" si="73"/>
        <v>10.127827917786785</v>
      </c>
      <c r="G101" s="200">
        <f t="shared" si="74"/>
        <v>5.7587721104363832E-2</v>
      </c>
      <c r="I101" s="11" t="str">
        <f t="shared" si="77"/>
        <v>Caring, leisure and other service occupations</v>
      </c>
      <c r="J101" s="11">
        <v>2.7104027289637456</v>
      </c>
      <c r="K101" s="11">
        <v>1.5630089856700409</v>
      </c>
      <c r="L101" s="11">
        <v>-1.1473937432937047</v>
      </c>
      <c r="M101" s="11">
        <v>0.78216499043216359</v>
      </c>
      <c r="N101" s="11">
        <v>-0.36522875286154105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1.3666852630978428</v>
      </c>
      <c r="C102" s="11">
        <v>1.7591952178549815</v>
      </c>
      <c r="D102" s="11">
        <f t="shared" si="72"/>
        <v>0.39250995475713868</v>
      </c>
      <c r="E102" s="11">
        <v>0.64057444503390326</v>
      </c>
      <c r="F102" s="11">
        <f t="shared" si="73"/>
        <v>1.0330843997910419</v>
      </c>
      <c r="G102" s="200">
        <f t="shared" si="74"/>
        <v>2.5956633215382885E-2</v>
      </c>
      <c r="I102" s="11" t="str">
        <f t="shared" si="77"/>
        <v>Sales and customer service occupations</v>
      </c>
      <c r="J102" s="11">
        <v>6.2094331304781107</v>
      </c>
      <c r="K102" s="11">
        <v>3.0431070155653837</v>
      </c>
      <c r="L102" s="11">
        <v>-3.1663261149127271</v>
      </c>
      <c r="M102" s="11">
        <v>1.8448815922275077</v>
      </c>
      <c r="N102" s="11">
        <v>-1.3214445226852194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2.1013672760932383</v>
      </c>
      <c r="C103" s="11">
        <v>2.1771582234513374</v>
      </c>
      <c r="D103" s="11">
        <f t="shared" ref="D103:D104" si="78">C103-B103</f>
        <v>7.5790947358099103E-2</v>
      </c>
      <c r="E103" s="11">
        <v>1.0374788454666743</v>
      </c>
      <c r="F103" s="11">
        <f t="shared" ref="F103:F104" si="79">SUM(D103:E103)</f>
        <v>1.1132697928247735</v>
      </c>
      <c r="G103" s="200">
        <f t="shared" si="74"/>
        <v>2.7112159608221331E-2</v>
      </c>
      <c r="I103" s="11" t="str">
        <f t="shared" si="77"/>
        <v>Process, plant and machine operatives</v>
      </c>
      <c r="J103" s="11">
        <v>4.3074174157887892</v>
      </c>
      <c r="K103" s="11">
        <v>2.3770110556258124</v>
      </c>
      <c r="L103" s="11">
        <v>-1.9304063601629768</v>
      </c>
      <c r="M103" s="11">
        <v>1.4916215322635369</v>
      </c>
      <c r="N103" s="11">
        <v>-0.43878482789943996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4.6753177275934181</v>
      </c>
      <c r="C104" s="11">
        <v>5.8100783519407813</v>
      </c>
      <c r="D104" s="11">
        <f t="shared" si="78"/>
        <v>1.1347606243473631</v>
      </c>
      <c r="E104" s="11">
        <v>2.7287686807979434</v>
      </c>
      <c r="F104" s="11">
        <f t="shared" si="79"/>
        <v>3.8635293051453066</v>
      </c>
      <c r="G104" s="200">
        <f t="shared" si="74"/>
        <v>3.1123511992160457E-2</v>
      </c>
      <c r="I104" s="11" t="str">
        <f t="shared" si="77"/>
        <v>Elementary occupations</v>
      </c>
      <c r="J104" s="11">
        <v>10.960688352705901</v>
      </c>
      <c r="K104" s="11">
        <v>8.1261480327827478</v>
      </c>
      <c r="L104" s="11">
        <v>-2.8345403199231516</v>
      </c>
      <c r="M104" s="11">
        <v>4.0350197679083388</v>
      </c>
      <c r="N104" s="11">
        <v>1.2004794479851868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7.6264734138062229</v>
      </c>
      <c r="C105" s="11">
        <v>11.316534429263655</v>
      </c>
      <c r="D105" s="11">
        <f t="shared" si="72"/>
        <v>3.6900610154574318</v>
      </c>
      <c r="E105" s="11">
        <v>5.6512281975821006</v>
      </c>
      <c r="F105" s="11">
        <f t="shared" si="73"/>
        <v>9.3412892130395324</v>
      </c>
      <c r="G105" s="200">
        <f t="shared" si="74"/>
        <v>3.7655700479547916E-2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1.1750187450083143</v>
      </c>
      <c r="C106" s="11">
        <v>2.4194996324983884</v>
      </c>
      <c r="D106" s="11">
        <f t="shared" si="72"/>
        <v>1.2444808874900741</v>
      </c>
      <c r="E106" s="11">
        <v>1.0735918883297439</v>
      </c>
      <c r="F106" s="11">
        <f t="shared" si="73"/>
        <v>2.3180727758198181</v>
      </c>
      <c r="G106" s="200">
        <f t="shared" si="74"/>
        <v>4.421829444753822E-2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0.49791152583430837</v>
      </c>
      <c r="C107" s="11">
        <v>0.77046763371592375</v>
      </c>
      <c r="D107" s="11">
        <f t="shared" si="72"/>
        <v>0.27255610788161538</v>
      </c>
      <c r="E107" s="11">
        <v>0.44170878095646232</v>
      </c>
      <c r="F107" s="11">
        <f t="shared" si="73"/>
        <v>0.71426488883807771</v>
      </c>
      <c r="G107" s="200">
        <f t="shared" si="74"/>
        <v>4.3245886480296702E-2</v>
      </c>
      <c r="I107" s="11" t="str">
        <f>I96</f>
        <v>Managers, directors and senior officials</v>
      </c>
      <c r="J107" s="11">
        <f t="array" ref="J107:J115">MMULT(aggregation!$B$13:$AA$21,B268:B293)</f>
        <v>0.93933303049595152</v>
      </c>
      <c r="K107" s="11">
        <f t="array" ref="K107:K115">MMULT(aggregation!$B$13:$AA$21,C268:C293)</f>
        <v>0.90504696677349528</v>
      </c>
      <c r="L107" s="11">
        <f t="array" ref="L107:L115">MMULT(aggregation!$B$13:$AA$21,D268:D293)</f>
        <v>-3.4286063722456295E-2</v>
      </c>
      <c r="M107" s="11">
        <f t="array" ref="M107:M115">MMULT(aggregation!$B$13:$AA$21,E268:E293)</f>
        <v>0.33526139951772538</v>
      </c>
      <c r="N107" s="11">
        <f t="array" ref="N107:N115">MMULT(aggregation!$B$13:$AA$21,F268:F293)</f>
        <v>0.30097533579526903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0.52169119129301778</v>
      </c>
      <c r="C108" s="11">
        <v>0.69638461463881118</v>
      </c>
      <c r="D108" s="11">
        <f t="shared" si="72"/>
        <v>0.17469342334579341</v>
      </c>
      <c r="E108" s="11">
        <v>0.30755289132788061</v>
      </c>
      <c r="F108" s="11">
        <f t="shared" si="73"/>
        <v>0.48224631467367401</v>
      </c>
      <c r="G108" s="200">
        <f t="shared" si="74"/>
        <v>3.1378146735515644E-2</v>
      </c>
      <c r="I108" s="11" t="str">
        <f>I97</f>
        <v>Professional occupations</v>
      </c>
      <c r="J108" s="11">
        <v>0.86153567671554276</v>
      </c>
      <c r="K108" s="11">
        <v>1.0934594857979245</v>
      </c>
      <c r="L108" s="11">
        <v>0.2319238090823818</v>
      </c>
      <c r="M108" s="11">
        <v>0.37378693984178724</v>
      </c>
      <c r="N108" s="11">
        <v>0.6057107489241691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0.23805564276299335</v>
      </c>
      <c r="C109" s="11">
        <v>0.25813198788421932</v>
      </c>
      <c r="D109" s="11">
        <f t="shared" ref="D109" si="80">C109-B109</f>
        <v>2.0076345121225969E-2</v>
      </c>
      <c r="E109" s="11">
        <v>0.13517452051647347</v>
      </c>
      <c r="F109" s="11">
        <f t="shared" ref="F109" si="81">SUM(D109:E109)</f>
        <v>0.15525086563769944</v>
      </c>
      <c r="G109" s="200">
        <f t="shared" si="74"/>
        <v>3.0433296477171412E-2</v>
      </c>
      <c r="I109" s="11" t="str">
        <f>I98</f>
        <v>Associate professional occupations</v>
      </c>
      <c r="J109" s="11">
        <v>0.84632191607033058</v>
      </c>
      <c r="K109" s="11">
        <v>0.99745321890250283</v>
      </c>
      <c r="L109" s="11">
        <v>0.15113130283217224</v>
      </c>
      <c r="M109" s="11">
        <v>0.32599947113921879</v>
      </c>
      <c r="N109" s="11">
        <v>0.47713077397139103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0.58722472785062818</v>
      </c>
      <c r="C110" s="11">
        <v>1.0092172225193612</v>
      </c>
      <c r="D110" s="11">
        <f t="shared" si="72"/>
        <v>0.42199249466873301</v>
      </c>
      <c r="E110" s="11">
        <v>0.49293840127824956</v>
      </c>
      <c r="F110" s="11">
        <f t="shared" si="73"/>
        <v>0.91493089594698263</v>
      </c>
      <c r="G110" s="200">
        <f t="shared" si="74"/>
        <v>4.1467369659502706E-2</v>
      </c>
      <c r="I110" s="11" t="str">
        <f>I99</f>
        <v>Administrative and secretarial occupations</v>
      </c>
      <c r="J110" s="11">
        <v>1.4906329809452772</v>
      </c>
      <c r="K110" s="11">
        <v>1.3942496181573429</v>
      </c>
      <c r="L110" s="11">
        <v>-9.6383362787934412E-2</v>
      </c>
      <c r="M110" s="11">
        <v>0.59399136341117531</v>
      </c>
      <c r="N110" s="11">
        <v>0.49760800062324095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3.4310269935566362</v>
      </c>
      <c r="C111" s="11">
        <v>5.1464211129136537</v>
      </c>
      <c r="D111" s="11">
        <f>C111-B111</f>
        <v>1.7153941193570175</v>
      </c>
      <c r="E111" s="11">
        <v>2.8655773850443631</v>
      </c>
      <c r="F111" s="11">
        <f>SUM(D111:E111)</f>
        <v>4.580971504401381</v>
      </c>
      <c r="G111" s="200">
        <f t="shared" si="74"/>
        <v>4.1307072593940841E-2</v>
      </c>
      <c r="I111" s="11" t="str">
        <f t="shared" ref="I111:I115" si="82">I100</f>
        <v>Skilled trades occupations</v>
      </c>
      <c r="J111" s="11">
        <v>2.246262222040496</v>
      </c>
      <c r="K111" s="11">
        <v>1.0513723687681544</v>
      </c>
      <c r="L111" s="11">
        <v>-1.1948898532723411</v>
      </c>
      <c r="M111" s="11">
        <v>0.57010290404678954</v>
      </c>
      <c r="N111" s="11">
        <v>-0.62478694922555178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0.87358183365266939</v>
      </c>
      <c r="C112" s="11">
        <v>1.4290128337232857</v>
      </c>
      <c r="D112" s="11">
        <f t="shared" ref="D112:D113" si="83">C112-B112</f>
        <v>0.5554310000706163</v>
      </c>
      <c r="E112" s="11">
        <v>0.72228655667179464</v>
      </c>
      <c r="F112" s="11">
        <f t="shared" ref="F112:F113" si="84">SUM(D112:E112)</f>
        <v>1.2777175567424108</v>
      </c>
      <c r="G112" s="200">
        <f t="shared" si="74"/>
        <v>4.0989219317653536E-2</v>
      </c>
      <c r="I112" s="11" t="str">
        <f t="shared" si="82"/>
        <v>Caring, leisure and other service occupations</v>
      </c>
      <c r="J112" s="11">
        <v>0.85705491535841494</v>
      </c>
      <c r="K112" s="11">
        <v>0.54412876883133754</v>
      </c>
      <c r="L112" s="11">
        <v>-0.31292614652707723</v>
      </c>
      <c r="M112" s="11">
        <v>0.21406252279008608</v>
      </c>
      <c r="N112" s="11">
        <v>-9.8863623736991174E-2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8.2891215715768615E-2</v>
      </c>
      <c r="C113" s="11">
        <v>0.11898456299118096</v>
      </c>
      <c r="D113" s="11">
        <f t="shared" si="83"/>
        <v>3.6093347275412344E-2</v>
      </c>
      <c r="E113" s="11">
        <v>6.7172675885550079E-2</v>
      </c>
      <c r="F113" s="11">
        <f t="shared" si="84"/>
        <v>0.10326602316096242</v>
      </c>
      <c r="G113" s="200">
        <f t="shared" si="74"/>
        <v>4.0362077030524413E-2</v>
      </c>
      <c r="I113" s="11" t="str">
        <f t="shared" si="82"/>
        <v>Sales and customer service occupations</v>
      </c>
      <c r="J113" s="11">
        <v>2.3596255720165487</v>
      </c>
      <c r="K113" s="11">
        <v>1.4060038250200653</v>
      </c>
      <c r="L113" s="11">
        <v>-0.95362174699648294</v>
      </c>
      <c r="M113" s="11">
        <v>0.63736028107676268</v>
      </c>
      <c r="N113" s="11">
        <v>-0.31626146591972026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4.0091920973719386</v>
      </c>
      <c r="C114" s="11">
        <v>6.5848847798183519</v>
      </c>
      <c r="D114" s="11">
        <f t="shared" si="72"/>
        <v>2.5756926824464133</v>
      </c>
      <c r="E114" s="11">
        <v>3.1822343581449739</v>
      </c>
      <c r="F114" s="11">
        <f t="shared" si="73"/>
        <v>5.7579270405913867</v>
      </c>
      <c r="G114" s="200">
        <f t="shared" si="74"/>
        <v>3.9721948115319705E-2</v>
      </c>
      <c r="I114" s="11" t="str">
        <f t="shared" si="82"/>
        <v>Process, plant and machine operatives</v>
      </c>
      <c r="J114" s="11">
        <v>2.3665536651778405</v>
      </c>
      <c r="K114" s="11">
        <v>0.72111931048868383</v>
      </c>
      <c r="L114" s="11">
        <v>-1.6454343546891566</v>
      </c>
      <c r="M114" s="11">
        <v>0.49996304005949288</v>
      </c>
      <c r="N114" s="11">
        <v>-1.1454713146296636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1.2537840680517922</v>
      </c>
      <c r="C115" s="11">
        <v>2.0685924087128256</v>
      </c>
      <c r="D115" s="11">
        <f t="shared" si="72"/>
        <v>0.81480834066103336</v>
      </c>
      <c r="E115" s="11">
        <v>0.8805041115814225</v>
      </c>
      <c r="F115" s="11">
        <f t="shared" si="73"/>
        <v>1.6953124522424559</v>
      </c>
      <c r="G115" s="200">
        <f t="shared" si="74"/>
        <v>3.6100828105578353E-2</v>
      </c>
      <c r="I115" s="11" t="str">
        <f t="shared" si="82"/>
        <v>Elementary occupations</v>
      </c>
      <c r="J115" s="11">
        <v>4.1819856930992394</v>
      </c>
      <c r="K115" s="11">
        <v>2.5091865969002969</v>
      </c>
      <c r="L115" s="11">
        <v>-1.672799096198943</v>
      </c>
      <c r="M115" s="11">
        <v>0.993083901984809</v>
      </c>
      <c r="N115" s="11">
        <v>-0.67971519421413396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0.31676923736754475</v>
      </c>
      <c r="C116" s="11">
        <v>0.69630844529305336</v>
      </c>
      <c r="D116" s="11">
        <f t="shared" ref="D116:D117" si="85">C116-B116</f>
        <v>0.3795392079255086</v>
      </c>
      <c r="E116" s="11">
        <v>0.27444703817460037</v>
      </c>
      <c r="F116" s="11">
        <f t="shared" ref="F116:F117" si="86">SUM(D116:E116)</f>
        <v>0.65398624610010891</v>
      </c>
      <c r="G116" s="200">
        <f t="shared" si="74"/>
        <v>4.2477984551263726E-2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0.54225077132452104</v>
      </c>
      <c r="C117" s="11">
        <v>0.9742136105148349</v>
      </c>
      <c r="D117" s="11">
        <f t="shared" si="85"/>
        <v>0.43196283919031386</v>
      </c>
      <c r="E117" s="11">
        <v>0.49973854623796798</v>
      </c>
      <c r="F117" s="11">
        <f t="shared" si="86"/>
        <v>0.93170138542828185</v>
      </c>
      <c r="G117" s="200">
        <f t="shared" si="74"/>
        <v>4.4505840026555221E-2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0.16188053617182629</v>
      </c>
      <c r="C118" s="11">
        <v>0.69087853858609649</v>
      </c>
      <c r="D118" s="11">
        <f t="shared" si="72"/>
        <v>0.5289980024142702</v>
      </c>
      <c r="E118" s="11">
        <v>0.33736708264181742</v>
      </c>
      <c r="F118" s="11">
        <f t="shared" si="73"/>
        <v>0.86636508505608756</v>
      </c>
      <c r="G118" s="200">
        <f t="shared" si="74"/>
        <v>7.797351625828397E-2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3.0867377584794862</v>
      </c>
      <c r="C119" s="11">
        <v>4.9289339640013621</v>
      </c>
      <c r="D119" s="11">
        <f t="shared" ref="D119" si="87">C119-B119</f>
        <v>1.8421962055218759</v>
      </c>
      <c r="E119" s="11">
        <v>2.5804500266472563</v>
      </c>
      <c r="F119" s="11">
        <f t="shared" ref="F119" si="88">SUM(D119:E119)</f>
        <v>4.4226462321691322</v>
      </c>
      <c r="G119" s="200">
        <f t="shared" si="74"/>
        <v>4.1336740024219276E-2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78.939740657764645</v>
      </c>
      <c r="C120" s="11">
        <f t="shared" ref="C120:F120" si="89">SUM(C94:C119)</f>
        <v>112.96134176648215</v>
      </c>
      <c r="D120" s="11">
        <f t="shared" si="89"/>
        <v>34.021601108717419</v>
      </c>
      <c r="E120" s="11">
        <f t="shared" si="89"/>
        <v>54.35353058483151</v>
      </c>
      <c r="F120" s="11">
        <f t="shared" si="89"/>
        <v>88.375131693548909</v>
      </c>
      <c r="G120" s="200">
        <f t="shared" si="74"/>
        <v>3.5541485369355863E-2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1.3975105336076254</v>
      </c>
      <c r="C123" s="11">
        <v>1.4762403979166152</v>
      </c>
      <c r="D123" s="11">
        <f>C123-B123</f>
        <v>7.8729864308989761E-2</v>
      </c>
      <c r="E123" s="11">
        <v>0.74287106142776849</v>
      </c>
      <c r="F123" s="11">
        <f>SUM(D123:E123)</f>
        <v>0.82160092573675825</v>
      </c>
      <c r="G123" s="200">
        <f>IF(B123&gt;0,(1+(E123/B123))^(1/($C$6-$B$6))-1,0)</f>
        <v>2.8827129647197358E-2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1.0469162095179718</v>
      </c>
      <c r="C124" s="11">
        <v>1.477420587029862</v>
      </c>
      <c r="D124" s="11">
        <f t="shared" ref="D124:D139" si="92">C124-B124</f>
        <v>0.43050437751189019</v>
      </c>
      <c r="E124" s="11">
        <v>0.78002989864563088</v>
      </c>
      <c r="F124" s="11">
        <f t="shared" ref="F124:F131" si="93">SUM(D124:E124)</f>
        <v>1.2105342761575211</v>
      </c>
      <c r="G124" s="200">
        <f t="shared" ref="G124:G147" si="94">IF(B124&gt;0,(1+(E124/B124))^(1/($C$6-$B$6))-1,0)</f>
        <v>3.7817335602249758E-2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0.72302401208030598</v>
      </c>
      <c r="C125" s="11">
        <v>1.1024584475741186</v>
      </c>
      <c r="D125" s="11">
        <f t="shared" si="92"/>
        <v>0.37943443549381262</v>
      </c>
      <c r="E125" s="11">
        <v>0.36469577042621204</v>
      </c>
      <c r="F125" s="11">
        <f t="shared" si="93"/>
        <v>0.74413020592002466</v>
      </c>
      <c r="G125" s="200">
        <f t="shared" si="94"/>
        <v>2.7600453120985469E-2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3.9186856068073395</v>
      </c>
      <c r="C126" s="11">
        <v>0.60346741615570809</v>
      </c>
      <c r="D126" s="11">
        <f t="shared" si="92"/>
        <v>-3.3152181906516311</v>
      </c>
      <c r="E126" s="11">
        <v>0.68654397657880306</v>
      </c>
      <c r="F126" s="11">
        <f t="shared" si="93"/>
        <v>-2.6286742140728281</v>
      </c>
      <c r="G126" s="200">
        <f t="shared" si="94"/>
        <v>1.0820538487945175E-2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0.29721500850663163</v>
      </c>
      <c r="C127" s="11">
        <v>0.1487960904195503</v>
      </c>
      <c r="D127" s="11">
        <f t="shared" si="92"/>
        <v>-0.14841891808708133</v>
      </c>
      <c r="E127" s="11">
        <v>4.1136712948182601E-2</v>
      </c>
      <c r="F127" s="11">
        <f t="shared" si="93"/>
        <v>-0.10728220513889872</v>
      </c>
      <c r="G127" s="200">
        <f>IF(B127&gt;0,(1+(E127/B127))^(1/($C$6-$B$6))-1,0)</f>
        <v>8.6794592457173358E-3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0.80385575627245331</v>
      </c>
      <c r="C128" s="11">
        <v>0.77631079751571941</v>
      </c>
      <c r="D128" s="11">
        <f t="shared" si="92"/>
        <v>-2.7544958756733906E-2</v>
      </c>
      <c r="E128" s="11">
        <v>0.28192705784111055</v>
      </c>
      <c r="F128" s="11">
        <f t="shared" si="93"/>
        <v>0.25438209908437664</v>
      </c>
      <c r="G128" s="200">
        <f t="shared" si="94"/>
        <v>2.0244641557066734E-2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0.39627091540542514</v>
      </c>
      <c r="C129" s="11">
        <v>0.58406566680708072</v>
      </c>
      <c r="D129" s="11">
        <f t="shared" si="92"/>
        <v>0.18779475140165558</v>
      </c>
      <c r="E129" s="11">
        <v>0.2263010549395742</v>
      </c>
      <c r="F129" s="11">
        <f t="shared" si="93"/>
        <v>0.41409580634122978</v>
      </c>
      <c r="G129" s="200">
        <f t="shared" si="94"/>
        <v>3.0575525315459151E-2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1.7318228793638788</v>
      </c>
      <c r="C130" s="11">
        <v>1.107374351947088</v>
      </c>
      <c r="D130" s="11">
        <f t="shared" si="92"/>
        <v>-0.6244485274167908</v>
      </c>
      <c r="E130" s="11">
        <v>0.75017765780499901</v>
      </c>
      <c r="F130" s="11">
        <f t="shared" si="93"/>
        <v>0.12572913038820821</v>
      </c>
      <c r="G130" s="200">
        <f t="shared" si="94"/>
        <v>2.4282831171364982E-2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0.33182538181960458</v>
      </c>
      <c r="C131" s="11">
        <v>0.39715281271414338</v>
      </c>
      <c r="D131" s="11">
        <f t="shared" si="92"/>
        <v>6.5327430894538796E-2</v>
      </c>
      <c r="E131" s="11">
        <v>0.13326038714466332</v>
      </c>
      <c r="F131" s="11">
        <f t="shared" si="93"/>
        <v>0.19858781803920211</v>
      </c>
      <c r="G131" s="200">
        <f t="shared" si="94"/>
        <v>2.2762736615272727E-2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0.28385024943277798</v>
      </c>
      <c r="C132" s="11">
        <v>0.35881876451942635</v>
      </c>
      <c r="D132" s="11">
        <f t="shared" si="92"/>
        <v>7.4968515086648368E-2</v>
      </c>
      <c r="E132" s="11">
        <v>0.15034368280746876</v>
      </c>
      <c r="F132" s="11">
        <f t="shared" ref="F132:F133" si="95">SUM(D132:E132)</f>
        <v>0.22531219789411713</v>
      </c>
      <c r="G132" s="200">
        <f t="shared" si="94"/>
        <v>2.874159029605261E-2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1.3968054461604866</v>
      </c>
      <c r="C133" s="11">
        <v>1.7090263090730631</v>
      </c>
      <c r="D133" s="11">
        <f t="shared" si="92"/>
        <v>0.31222086291257645</v>
      </c>
      <c r="E133" s="11">
        <v>0.75803144033311687</v>
      </c>
      <c r="F133" s="11">
        <f t="shared" si="95"/>
        <v>1.0702523032456934</v>
      </c>
      <c r="G133" s="200">
        <f t="shared" si="94"/>
        <v>2.9323525372604742E-2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2.866395469790278</v>
      </c>
      <c r="C134" s="11">
        <v>3.9691415869957116</v>
      </c>
      <c r="D134" s="11">
        <f t="shared" si="92"/>
        <v>1.1027461172054336</v>
      </c>
      <c r="E134" s="11">
        <v>2.0900741024788489</v>
      </c>
      <c r="F134" s="11">
        <f t="shared" ref="F134:F137" si="96">SUM(D134:E134)</f>
        <v>3.1928202196842825</v>
      </c>
      <c r="G134" s="200">
        <f t="shared" si="94"/>
        <v>3.7183873790012756E-2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0.52140617310491399</v>
      </c>
      <c r="C135" s="11">
        <v>0.55015863989653113</v>
      </c>
      <c r="D135" s="11">
        <f t="shared" si="92"/>
        <v>2.8752466791617137E-2</v>
      </c>
      <c r="E135" s="11">
        <v>0.35313815712275526</v>
      </c>
      <c r="F135" s="11">
        <f t="shared" si="96"/>
        <v>0.3818906239143724</v>
      </c>
      <c r="G135" s="200">
        <f t="shared" si="94"/>
        <v>3.507950786132974E-2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0.26181592081177518</v>
      </c>
      <c r="C136" s="11">
        <v>0.3394677079684581</v>
      </c>
      <c r="D136" s="11">
        <f t="shared" si="92"/>
        <v>7.7651787156682917E-2</v>
      </c>
      <c r="E136" s="11">
        <v>0.21298006733712058</v>
      </c>
      <c r="F136" s="11">
        <f t="shared" si="96"/>
        <v>0.29063185449380347</v>
      </c>
      <c r="G136" s="200">
        <f t="shared" si="94"/>
        <v>4.0480788791879885E-2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0.19424212502634405</v>
      </c>
      <c r="C137" s="11">
        <v>0.31372868453850855</v>
      </c>
      <c r="D137" s="11">
        <f t="shared" si="92"/>
        <v>0.1194865595121645</v>
      </c>
      <c r="E137" s="11">
        <v>0.11524788982675224</v>
      </c>
      <c r="F137" s="11">
        <f t="shared" si="96"/>
        <v>0.23473444933891674</v>
      </c>
      <c r="G137" s="200">
        <f t="shared" si="94"/>
        <v>3.1541919530434281E-2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0.18067643429287414</v>
      </c>
      <c r="C138" s="11">
        <v>0.21369562822835181</v>
      </c>
      <c r="D138" s="11">
        <f t="shared" si="92"/>
        <v>3.301919393547767E-2</v>
      </c>
      <c r="E138" s="11">
        <v>0.11205819975344133</v>
      </c>
      <c r="F138" s="11">
        <f t="shared" ref="F138" si="97">SUM(D138:E138)</f>
        <v>0.145077393688919</v>
      </c>
      <c r="G138" s="200">
        <f t="shared" si="94"/>
        <v>3.2693649719820694E-2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0.30030408095563871</v>
      </c>
      <c r="C139" s="11">
        <v>0.52061644470551949</v>
      </c>
      <c r="D139" s="11">
        <f t="shared" si="92"/>
        <v>0.22031236374988078</v>
      </c>
      <c r="E139" s="11">
        <v>0.25065648377453731</v>
      </c>
      <c r="F139" s="11">
        <f t="shared" ref="F139" si="98">SUM(D139:E139)</f>
        <v>0.47096884752441809</v>
      </c>
      <c r="G139" s="200">
        <f t="shared" si="94"/>
        <v>4.128741307981687E-2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2.8882336956523629</v>
      </c>
      <c r="C140" s="11">
        <v>2.9396855086265661</v>
      </c>
      <c r="D140" s="11">
        <f>C140-B140</f>
        <v>5.1451812974203204E-2</v>
      </c>
      <c r="E140" s="11">
        <v>1.6716374557516813</v>
      </c>
      <c r="F140" s="11">
        <f>SUM(D140:E140)</f>
        <v>1.7230892687258845</v>
      </c>
      <c r="G140" s="200">
        <f t="shared" si="94"/>
        <v>3.091141712601897E-2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0.61837092462907639</v>
      </c>
      <c r="C141" s="11">
        <v>0.98331260837100043</v>
      </c>
      <c r="D141" s="11">
        <f t="shared" ref="D141:D147" si="99">C141-B141</f>
        <v>0.36494168374192404</v>
      </c>
      <c r="E141" s="11">
        <v>0.49084324066168106</v>
      </c>
      <c r="F141" s="11">
        <f t="shared" ref="F141:F142" si="100">SUM(D141:E141)</f>
        <v>0.8557849244036051</v>
      </c>
      <c r="G141" s="200">
        <f t="shared" si="94"/>
        <v>3.9723251784103297E-2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2.39145418059446E-2</v>
      </c>
      <c r="C142" s="11">
        <v>2.5322685389466946E-2</v>
      </c>
      <c r="D142" s="11">
        <f t="shared" si="99"/>
        <v>1.4081435835223456E-3</v>
      </c>
      <c r="E142" s="11">
        <v>1.3572635046556104E-2</v>
      </c>
      <c r="F142" s="11">
        <f t="shared" si="100"/>
        <v>1.498077863007845E-2</v>
      </c>
      <c r="G142" s="200">
        <f t="shared" si="94"/>
        <v>3.0421024544499353E-2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1.5343224660096537</v>
      </c>
      <c r="C143" s="11">
        <v>2.4850411179022989</v>
      </c>
      <c r="D143" s="11">
        <f t="shared" si="99"/>
        <v>0.95071865189264515</v>
      </c>
      <c r="E143" s="11">
        <v>1.1893761372704679</v>
      </c>
      <c r="F143" s="11">
        <f t="shared" ref="F143:F144" si="101">SUM(D143:E143)</f>
        <v>2.140094789163113</v>
      </c>
      <c r="G143" s="200">
        <f t="shared" si="94"/>
        <v>3.9001465831149051E-2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0.36036987557107192</v>
      </c>
      <c r="C144" s="11">
        <v>0.57626764155519972</v>
      </c>
      <c r="D144" s="11">
        <f t="shared" si="99"/>
        <v>0.2158977659841278</v>
      </c>
      <c r="E144" s="11">
        <v>0.26106771259945422</v>
      </c>
      <c r="F144" s="11">
        <f t="shared" si="101"/>
        <v>0.47696547858358201</v>
      </c>
      <c r="G144" s="200">
        <f t="shared" si="94"/>
        <v>3.6994857167917727E-2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0.18946724044666621</v>
      </c>
      <c r="C145" s="11">
        <v>0.36976074166412409</v>
      </c>
      <c r="D145" s="11">
        <f t="shared" si="99"/>
        <v>0.18029350121745788</v>
      </c>
      <c r="E145" s="11">
        <v>0.14124840744839751</v>
      </c>
      <c r="F145" s="11">
        <f t="shared" ref="F145:F146" si="102">SUM(D145:E145)</f>
        <v>0.32154190866585541</v>
      </c>
      <c r="G145" s="200">
        <f t="shared" si="94"/>
        <v>3.7834350443851417E-2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0.23235759017429053</v>
      </c>
      <c r="C146" s="11">
        <v>0.29522260068053019</v>
      </c>
      <c r="D146" s="11">
        <f t="shared" si="99"/>
        <v>6.286501050623966E-2</v>
      </c>
      <c r="E146" s="11">
        <v>0.1664630088603522</v>
      </c>
      <c r="F146" s="11">
        <f t="shared" si="102"/>
        <v>0.22932801936659186</v>
      </c>
      <c r="G146" s="200">
        <f t="shared" si="94"/>
        <v>3.6672030011595913E-2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0.12248691362641537</v>
      </c>
      <c r="C147" s="11">
        <v>0.78103830145178466</v>
      </c>
      <c r="D147" s="11">
        <f t="shared" si="99"/>
        <v>0.65855138782536926</v>
      </c>
      <c r="E147" s="11">
        <v>0.3712534660260996</v>
      </c>
      <c r="F147" s="11">
        <f t="shared" ref="F147" si="103">SUM(D147:E147)</f>
        <v>1.0298048538514688</v>
      </c>
      <c r="G147" s="200">
        <f t="shared" si="94"/>
        <v>9.7388985846355469E-2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1.5430578328234013</v>
      </c>
      <c r="C148" s="11">
        <v>2.3940753489026325</v>
      </c>
      <c r="D148" s="11">
        <f t="shared" ref="D148" si="104">C148-B148</f>
        <v>0.85101751607923126</v>
      </c>
      <c r="E148" s="11">
        <v>1.1478845355422456</v>
      </c>
      <c r="F148" s="11">
        <f t="shared" ref="F148" si="105">SUM(D148:E148)</f>
        <v>1.9989020516214768</v>
      </c>
      <c r="G148" s="200">
        <f t="shared" ref="G148:G149" si="106">IF(B148&gt;0,(1+(E148/B148))^(1/($C$6-$B$6))-1,0)</f>
        <v>3.777087852010097E-2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24.16520328369521</v>
      </c>
      <c r="C149" s="11">
        <f t="shared" ref="C149:F149" si="107">SUM(C123:C148)</f>
        <v>26.497666888549059</v>
      </c>
      <c r="D149" s="11">
        <f t="shared" si="107"/>
        <v>2.3324636048538512</v>
      </c>
      <c r="E149" s="11">
        <f t="shared" si="107"/>
        <v>13.502820200397917</v>
      </c>
      <c r="F149" s="11">
        <f t="shared" si="107"/>
        <v>15.835283805251773</v>
      </c>
      <c r="G149" s="200">
        <f t="shared" si="106"/>
        <v>3.0035418868280761E-2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1.3513624097808183</v>
      </c>
      <c r="C152" s="11">
        <v>1.363745831895707</v>
      </c>
      <c r="D152" s="11">
        <f>C152-B152</f>
        <v>1.2383422114888631E-2</v>
      </c>
      <c r="E152" s="11">
        <v>0.69757625154635328</v>
      </c>
      <c r="F152" s="11">
        <f>SUM(D152:E152)</f>
        <v>0.70995967366124191</v>
      </c>
      <c r="G152" s="200">
        <f>IF(B152&gt;0,(1+(E152/B152))^(1/($C$6-$B$6))-1,0)</f>
        <v>2.8135783877341058E-2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0.84379323356002545</v>
      </c>
      <c r="C153" s="11">
        <v>1.0958243067087607</v>
      </c>
      <c r="D153" s="11">
        <f t="shared" ref="D153:D168" si="110">C153-B153</f>
        <v>0.2520310731487353</v>
      </c>
      <c r="E153" s="11">
        <v>0.58631438325699747</v>
      </c>
      <c r="F153" s="11">
        <f t="shared" ref="F153:F160" si="111">SUM(D153:E153)</f>
        <v>0.83834545640573277</v>
      </c>
      <c r="G153" s="200">
        <f t="shared" ref="G153:G155" si="112">IF(B153&gt;0,(1+(E153/B153))^(1/($C$6-$B$6))-1,0)</f>
        <v>3.5799058884565582E-2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1.739033672962861</v>
      </c>
      <c r="C154" s="11">
        <v>2.0976852235475989</v>
      </c>
      <c r="D154" s="11">
        <f t="shared" si="110"/>
        <v>0.35865155058473785</v>
      </c>
      <c r="E154" s="11">
        <v>0.70685770921825253</v>
      </c>
      <c r="F154" s="11">
        <f t="shared" si="111"/>
        <v>1.0655092598029903</v>
      </c>
      <c r="G154" s="200">
        <f t="shared" si="112"/>
        <v>2.2999162970991138E-2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0.7739808502766754</v>
      </c>
      <c r="C155" s="11">
        <v>1.0070824466156099</v>
      </c>
      <c r="D155" s="11">
        <f t="shared" si="110"/>
        <v>0.23310159633893446</v>
      </c>
      <c r="E155" s="11">
        <v>0.45087054484459754</v>
      </c>
      <c r="F155" s="11">
        <f t="shared" si="111"/>
        <v>0.683972141183532</v>
      </c>
      <c r="G155" s="200">
        <f t="shared" si="112"/>
        <v>3.1074894419477195E-2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0.14026377177408317</v>
      </c>
      <c r="C156" s="11">
        <v>9.4757283610529638E-2</v>
      </c>
      <c r="D156" s="11">
        <f t="shared" si="110"/>
        <v>-4.550648816355353E-2</v>
      </c>
      <c r="E156" s="11">
        <v>4.3186566940914717E-2</v>
      </c>
      <c r="F156" s="11">
        <f t="shared" si="111"/>
        <v>-2.3199212226388127E-3</v>
      </c>
      <c r="G156" s="200">
        <f>IF(B156&gt;0,(1+(E156/B156))^(1/($C$6-$B$6))-1,0)</f>
        <v>1.8055685524816178E-2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1.1214280316028473</v>
      </c>
      <c r="C157" s="11">
        <v>1.4199977620759057</v>
      </c>
      <c r="D157" s="11">
        <f t="shared" si="110"/>
        <v>0.29856973047305835</v>
      </c>
      <c r="E157" s="11">
        <v>0.60808098239427932</v>
      </c>
      <c r="F157" s="11">
        <f t="shared" si="111"/>
        <v>0.90665071286733767</v>
      </c>
      <c r="G157" s="200">
        <f t="shared" ref="G157:G178" si="113">IF(B157&gt;0,(1+(E157/B157))^(1/($C$6-$B$6))-1,0)</f>
        <v>2.9303449304642015E-2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0.75815425994663377</v>
      </c>
      <c r="C158" s="11">
        <v>0.67050118348904875</v>
      </c>
      <c r="D158" s="11">
        <f t="shared" si="110"/>
        <v>-8.7653076457585022E-2</v>
      </c>
      <c r="E158" s="11">
        <v>0.26008582907386479</v>
      </c>
      <c r="F158" s="11">
        <f t="shared" si="111"/>
        <v>0.17243275261627977</v>
      </c>
      <c r="G158" s="200">
        <f t="shared" si="113"/>
        <v>1.9857531562743169E-2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0.44870486429627721</v>
      </c>
      <c r="C159" s="11">
        <v>0.84262795326606121</v>
      </c>
      <c r="D159" s="11">
        <f t="shared" si="110"/>
        <v>0.39392308896978401</v>
      </c>
      <c r="E159" s="11">
        <v>0.40765545308502027</v>
      </c>
      <c r="F159" s="11">
        <f t="shared" si="111"/>
        <v>0.80157854205480428</v>
      </c>
      <c r="G159" s="200">
        <f t="shared" si="113"/>
        <v>4.4030173664664662E-2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0.27037760129349775</v>
      </c>
      <c r="C160" s="11">
        <v>0.24975632574741596</v>
      </c>
      <c r="D160" s="11">
        <f t="shared" si="110"/>
        <v>-2.0621275546081785E-2</v>
      </c>
      <c r="E160" s="11">
        <v>9.8594354898023442E-2</v>
      </c>
      <c r="F160" s="11">
        <f t="shared" si="111"/>
        <v>7.7973079351941657E-2</v>
      </c>
      <c r="G160" s="200">
        <f t="shared" si="113"/>
        <v>2.0943033100660369E-2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0.3272827205926464</v>
      </c>
      <c r="C161" s="11">
        <v>0.36331216911596886</v>
      </c>
      <c r="D161" s="11">
        <f t="shared" si="110"/>
        <v>3.602944852332246E-2</v>
      </c>
      <c r="E161" s="11">
        <v>0.16136876124220018</v>
      </c>
      <c r="F161" s="11">
        <f t="shared" ref="F161:F162" si="114">SUM(D161:E161)</f>
        <v>0.19739820976552264</v>
      </c>
      <c r="G161" s="200">
        <f t="shared" si="113"/>
        <v>2.7081900953831006E-2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1.0733661684915592</v>
      </c>
      <c r="C162" s="11">
        <v>1.3513749690460493</v>
      </c>
      <c r="D162" s="11">
        <f t="shared" si="110"/>
        <v>0.27800880055449007</v>
      </c>
      <c r="E162" s="11">
        <v>0.59282552895108087</v>
      </c>
      <c r="F162" s="11">
        <f t="shared" si="114"/>
        <v>0.87083432950557094</v>
      </c>
      <c r="G162" s="200">
        <f t="shared" si="113"/>
        <v>2.975000854165355E-2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2.621738753631063</v>
      </c>
      <c r="C163" s="11">
        <v>3.4935712887128179</v>
      </c>
      <c r="D163" s="11">
        <f t="shared" si="110"/>
        <v>0.87183253508175484</v>
      </c>
      <c r="E163" s="11">
        <v>1.7704387145098863</v>
      </c>
      <c r="F163" s="11">
        <f t="shared" ref="F163:F166" si="115">SUM(D163:E163)</f>
        <v>2.6422712495916412</v>
      </c>
      <c r="G163" s="200">
        <f t="shared" si="113"/>
        <v>3.4997651634973703E-2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0.42786036003362821</v>
      </c>
      <c r="C164" s="11">
        <v>0.61731553451967791</v>
      </c>
      <c r="D164" s="11">
        <f t="shared" si="110"/>
        <v>0.1894551744860497</v>
      </c>
      <c r="E164" s="11">
        <v>0.29118750506737551</v>
      </c>
      <c r="F164" s="11">
        <f t="shared" si="115"/>
        <v>0.48064267955342521</v>
      </c>
      <c r="G164" s="200">
        <f t="shared" si="113"/>
        <v>3.5214587800413755E-2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0.3454054420202281</v>
      </c>
      <c r="C165" s="11">
        <v>0.51586400400900456</v>
      </c>
      <c r="D165" s="11">
        <f t="shared" si="110"/>
        <v>0.17045856198877646</v>
      </c>
      <c r="E165" s="11">
        <v>0.27843517276486163</v>
      </c>
      <c r="F165" s="11">
        <f t="shared" si="115"/>
        <v>0.44889373475363809</v>
      </c>
      <c r="G165" s="200">
        <f t="shared" si="113"/>
        <v>4.0198679229344947E-2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0.72345785166699228</v>
      </c>
      <c r="C166" s="11">
        <v>0.80437258082948515</v>
      </c>
      <c r="D166" s="11">
        <f t="shared" si="110"/>
        <v>8.0914729162492871E-2</v>
      </c>
      <c r="E166" s="11">
        <v>0.34503382571377594</v>
      </c>
      <c r="F166" s="11">
        <f t="shared" si="115"/>
        <v>0.42594855487626881</v>
      </c>
      <c r="G166" s="200">
        <f t="shared" si="113"/>
        <v>2.6338279815826704E-2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0.25266817939957342</v>
      </c>
      <c r="C167" s="11">
        <v>0.2679109100180625</v>
      </c>
      <c r="D167" s="11">
        <f t="shared" si="110"/>
        <v>1.5242730618489075E-2</v>
      </c>
      <c r="E167" s="11">
        <v>0.1429858792176964</v>
      </c>
      <c r="F167" s="11">
        <f t="shared" ref="F167" si="116">SUM(D167:E167)</f>
        <v>0.15822860983618547</v>
      </c>
      <c r="G167" s="200">
        <f t="shared" si="113"/>
        <v>3.0348962842571048E-2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0.24028729794195255</v>
      </c>
      <c r="C168" s="11">
        <v>0.32902972778790324</v>
      </c>
      <c r="D168" s="11">
        <f t="shared" si="110"/>
        <v>8.8742429845950682E-2</v>
      </c>
      <c r="E168" s="11">
        <v>0.17103775047700806</v>
      </c>
      <c r="F168" s="11">
        <f t="shared" ref="F168" si="117">SUM(D168:E168)</f>
        <v>0.25978018032295874</v>
      </c>
      <c r="G168" s="200">
        <f t="shared" si="113"/>
        <v>3.648643564850329E-2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1.5985435656574283</v>
      </c>
      <c r="C169" s="11">
        <v>1.7561402042617633</v>
      </c>
      <c r="D169" s="11">
        <f>C169-B169</f>
        <v>0.15759663860433504</v>
      </c>
      <c r="E169" s="11">
        <v>1.0073731460077278</v>
      </c>
      <c r="F169" s="11">
        <f>SUM(D169:E169)</f>
        <v>1.1649697846120628</v>
      </c>
      <c r="G169" s="200">
        <f t="shared" si="113"/>
        <v>3.3115958876240414E-2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0.77382055588749987</v>
      </c>
      <c r="C170" s="11">
        <v>1.2436992810693615</v>
      </c>
      <c r="D170" s="11">
        <f t="shared" ref="D170:D176" si="118">C170-B170</f>
        <v>0.46987872518186158</v>
      </c>
      <c r="E170" s="11">
        <v>0.60688628034712822</v>
      </c>
      <c r="F170" s="11">
        <f t="shared" ref="F170:F171" si="119">SUM(D170:E170)</f>
        <v>1.0767650055289897</v>
      </c>
      <c r="G170" s="200">
        <f t="shared" si="113"/>
        <v>3.9355409763550231E-2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2.065728332320221E-2</v>
      </c>
      <c r="C171" s="11">
        <v>1.9287418692034635E-2</v>
      </c>
      <c r="D171" s="11">
        <f t="shared" si="118"/>
        <v>-1.369864631167575E-3</v>
      </c>
      <c r="E171" s="11">
        <v>1.164303845931388E-2</v>
      </c>
      <c r="F171" s="11">
        <f t="shared" si="119"/>
        <v>1.0273173828146305E-2</v>
      </c>
      <c r="G171" s="200">
        <f t="shared" si="113"/>
        <v>3.024909773557205E-2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1.0918690915298208</v>
      </c>
      <c r="C172" s="11">
        <v>1.618602961429076</v>
      </c>
      <c r="D172" s="11">
        <f t="shared" si="118"/>
        <v>0.52673386989925519</v>
      </c>
      <c r="E172" s="11">
        <v>0.70250209090343918</v>
      </c>
      <c r="F172" s="11">
        <f t="shared" ref="F172:F173" si="120">SUM(D172:E172)</f>
        <v>1.2292359608026944</v>
      </c>
      <c r="G172" s="200">
        <f t="shared" si="113"/>
        <v>3.3672068073822725E-2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0.47248979861010193</v>
      </c>
      <c r="C173" s="11">
        <v>0.69521419479541902</v>
      </c>
      <c r="D173" s="11">
        <f t="shared" si="118"/>
        <v>0.22272439618531709</v>
      </c>
      <c r="E173" s="11">
        <v>0.29444133895462504</v>
      </c>
      <c r="F173" s="11">
        <f t="shared" si="120"/>
        <v>0.51716573513994213</v>
      </c>
      <c r="G173" s="200">
        <f t="shared" si="113"/>
        <v>3.281910360922291E-2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0.25981156413101542</v>
      </c>
      <c r="C174" s="11">
        <v>0.37145973572602253</v>
      </c>
      <c r="D174" s="11">
        <f t="shared" si="118"/>
        <v>0.11164817159500712</v>
      </c>
      <c r="E174" s="11">
        <v>0.14903667770751761</v>
      </c>
      <c r="F174" s="11">
        <f t="shared" ref="F174:F175" si="121">SUM(D174:E174)</f>
        <v>0.26068484930252472</v>
      </c>
      <c r="G174" s="200">
        <f t="shared" si="113"/>
        <v>3.0687266090510867E-2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0.37640609677896192</v>
      </c>
      <c r="C175" s="11">
        <v>0.46958484061287786</v>
      </c>
      <c r="D175" s="11">
        <f t="shared" si="118"/>
        <v>9.3178743833915945E-2</v>
      </c>
      <c r="E175" s="11">
        <v>0.2943404643403229</v>
      </c>
      <c r="F175" s="11">
        <f t="shared" si="121"/>
        <v>0.38751920817423885</v>
      </c>
      <c r="G175" s="200">
        <f t="shared" si="113"/>
        <v>3.9266161843884095E-2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0.12854102057041275</v>
      </c>
      <c r="C176" s="11">
        <v>0.46500221967773753</v>
      </c>
      <c r="D176" s="11">
        <f t="shared" si="118"/>
        <v>0.33646119910732475</v>
      </c>
      <c r="E176" s="11">
        <v>0.21102383085394152</v>
      </c>
      <c r="F176" s="11">
        <f t="shared" ref="F176" si="122">SUM(D176:E176)</f>
        <v>0.54748502996126625</v>
      </c>
      <c r="G176" s="200">
        <f t="shared" si="113"/>
        <v>6.6904136827483862E-2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1.3142172610088858</v>
      </c>
      <c r="C177" s="11">
        <v>1.9710030656388788</v>
      </c>
      <c r="D177" s="11">
        <f t="shared" ref="D177" si="123">C177-B177</f>
        <v>0.65678580462999303</v>
      </c>
      <c r="E177" s="11">
        <v>0.97659179458014544</v>
      </c>
      <c r="F177" s="11">
        <f t="shared" ref="F177" si="124">SUM(D177:E177)</f>
        <v>1.6333775992101385</v>
      </c>
      <c r="G177" s="200">
        <f t="shared" si="113"/>
        <v>3.7738943570214456E-2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19.495521706768692</v>
      </c>
      <c r="C178" s="11">
        <f t="shared" ref="C178:F178" si="125">SUM(C152:C177)</f>
        <v>25.194723422898779</v>
      </c>
      <c r="D178" s="11">
        <f t="shared" si="125"/>
        <v>5.6992017161300881</v>
      </c>
      <c r="E178" s="11">
        <f t="shared" si="125"/>
        <v>11.866373875356347</v>
      </c>
      <c r="F178" s="11">
        <f t="shared" si="125"/>
        <v>17.565575591486436</v>
      </c>
      <c r="G178" s="200">
        <f t="shared" si="113"/>
        <v>3.2201524587713859E-2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4.9301495573344436</v>
      </c>
      <c r="C181" s="11">
        <v>4.2113206630355311</v>
      </c>
      <c r="D181" s="11">
        <f>C181-B181</f>
        <v>-0.7188288942989125</v>
      </c>
      <c r="E181" s="11">
        <v>1.8320547008527353</v>
      </c>
      <c r="F181" s="11">
        <f>SUM(D181:E181)</f>
        <v>1.1132258065538227</v>
      </c>
      <c r="G181" s="200">
        <f>IF(B181&gt;0,(1+(E181/B181))^(1/($C$6-$B$6))-1,0)</f>
        <v>2.1288745526939934E-2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2.9661515206557092</v>
      </c>
      <c r="C182" s="11">
        <v>2.8638514932423522</v>
      </c>
      <c r="D182" s="11">
        <f t="shared" ref="D182:D197" si="128">C182-B182</f>
        <v>-0.10230002741335698</v>
      </c>
      <c r="E182" s="11">
        <v>1.2998959262888803</v>
      </c>
      <c r="F182" s="11">
        <f t="shared" ref="F182:F189" si="129">SUM(D182:E182)</f>
        <v>1.1975958988755233</v>
      </c>
      <c r="G182" s="200">
        <f t="shared" ref="G182:G184" si="130">IF(B182&gt;0,(1+(E182/B182))^(1/($C$6-$B$6))-1,0)</f>
        <v>2.4524047577167973E-2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3.5744819772813932</v>
      </c>
      <c r="C183" s="11">
        <v>3.2249682846593184</v>
      </c>
      <c r="D183" s="11">
        <f t="shared" si="128"/>
        <v>-0.34951369262207477</v>
      </c>
      <c r="E183" s="11">
        <v>0.97024820470628748</v>
      </c>
      <c r="F183" s="11">
        <f t="shared" si="129"/>
        <v>0.62073451208421271</v>
      </c>
      <c r="G183" s="200">
        <f t="shared" si="130"/>
        <v>1.6138717747032238E-2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3.5601637765536385</v>
      </c>
      <c r="C184" s="11">
        <v>4.6597087185385826</v>
      </c>
      <c r="D184" s="11">
        <f t="shared" si="128"/>
        <v>1.0995449419849441</v>
      </c>
      <c r="E184" s="11">
        <v>2.3272122994724671</v>
      </c>
      <c r="F184" s="11">
        <f t="shared" si="129"/>
        <v>3.4267572414574112</v>
      </c>
      <c r="G184" s="200">
        <f t="shared" si="130"/>
        <v>3.4102179462872417E-2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1.0055958342364211</v>
      </c>
      <c r="C185" s="11">
        <v>1.0167949562509107</v>
      </c>
      <c r="D185" s="11">
        <f t="shared" si="128"/>
        <v>1.1199122014489582E-2</v>
      </c>
      <c r="E185" s="11">
        <v>0.37910584897978949</v>
      </c>
      <c r="F185" s="11">
        <f t="shared" si="129"/>
        <v>0.39030497099427908</v>
      </c>
      <c r="G185" s="200">
        <f>IF(B185&gt;0,(1+(E185/B185))^(1/($C$6-$B$6))-1,0)</f>
        <v>2.1556011089229221E-2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3.9177025639843981</v>
      </c>
      <c r="C186" s="11">
        <v>4.1227955884843697</v>
      </c>
      <c r="D186" s="11">
        <f t="shared" si="128"/>
        <v>0.20509302449997158</v>
      </c>
      <c r="E186" s="11">
        <v>1.6373497030833959</v>
      </c>
      <c r="F186" s="11">
        <f t="shared" si="129"/>
        <v>1.8424427275833675</v>
      </c>
      <c r="G186" s="200">
        <f t="shared" ref="G186:G205" si="131">IF(B186&gt;0,(1+(E186/B186))^(1/($C$6-$B$6))-1,0)</f>
        <v>2.355326015655379E-2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1.9653680388158619</v>
      </c>
      <c r="C187" s="11">
        <v>1.3091087940768236</v>
      </c>
      <c r="D187" s="11">
        <f t="shared" si="128"/>
        <v>-0.65625924473903829</v>
      </c>
      <c r="E187" s="11">
        <v>0.49872621405998313</v>
      </c>
      <c r="F187" s="11">
        <f t="shared" si="129"/>
        <v>-0.15753303067905516</v>
      </c>
      <c r="G187" s="200">
        <f t="shared" si="131"/>
        <v>1.5190539108137502E-2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2.1057444770723279</v>
      </c>
      <c r="C188" s="11">
        <v>4.7271099986872702</v>
      </c>
      <c r="D188" s="11">
        <f t="shared" si="128"/>
        <v>2.6213655216149423</v>
      </c>
      <c r="E188" s="11">
        <v>2.3207775660352339</v>
      </c>
      <c r="F188" s="11">
        <f t="shared" si="129"/>
        <v>4.9421430876501766</v>
      </c>
      <c r="G188" s="200">
        <f t="shared" si="131"/>
        <v>5.0776772392583602E-2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1.4332873985486803</v>
      </c>
      <c r="C189" s="11">
        <v>0.89285305843505525</v>
      </c>
      <c r="D189" s="11">
        <f t="shared" si="128"/>
        <v>-0.54043434011362501</v>
      </c>
      <c r="E189" s="11">
        <v>0.24922873715336805</v>
      </c>
      <c r="F189" s="11">
        <f t="shared" si="129"/>
        <v>-0.29120560296025699</v>
      </c>
      <c r="G189" s="200">
        <f t="shared" si="131"/>
        <v>1.0745299600879665E-2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0.9859937851228231</v>
      </c>
      <c r="C190" s="11">
        <v>0.89860336178943423</v>
      </c>
      <c r="D190" s="11">
        <f t="shared" si="128"/>
        <v>-8.7390423333388867E-2</v>
      </c>
      <c r="E190" s="11">
        <v>0.34099454534979995</v>
      </c>
      <c r="F190" s="11">
        <f t="shared" ref="F190:F191" si="132">SUM(D190:E190)</f>
        <v>0.25360412201641108</v>
      </c>
      <c r="G190" s="200">
        <f t="shared" si="131"/>
        <v>1.9998489005236042E-2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4.582018686269679</v>
      </c>
      <c r="C191" s="11">
        <v>4.4778924702072107</v>
      </c>
      <c r="D191" s="11">
        <f t="shared" si="128"/>
        <v>-0.1041262160624683</v>
      </c>
      <c r="E191" s="11">
        <v>1.8957488116715158</v>
      </c>
      <c r="F191" s="11">
        <f t="shared" si="132"/>
        <v>1.7916225956090475</v>
      </c>
      <c r="G191" s="200">
        <f t="shared" si="131"/>
        <v>2.335087839057981E-2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9.4976109628330434</v>
      </c>
      <c r="C192" s="11">
        <v>9.2811554645613494</v>
      </c>
      <c r="D192" s="11">
        <f t="shared" si="128"/>
        <v>-0.21645549827169397</v>
      </c>
      <c r="E192" s="11">
        <v>4.5939844099194636</v>
      </c>
      <c r="F192" s="11">
        <f t="shared" ref="F192:F195" si="133">SUM(D192:E192)</f>
        <v>4.3775289116477696</v>
      </c>
      <c r="G192" s="200">
        <f t="shared" si="131"/>
        <v>2.6651515414057858E-2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1.7684605153003117</v>
      </c>
      <c r="C193" s="11">
        <v>1.2762829765363775</v>
      </c>
      <c r="D193" s="11">
        <f t="shared" si="128"/>
        <v>-0.49217753876393422</v>
      </c>
      <c r="E193" s="11">
        <v>0.96465606531155923</v>
      </c>
      <c r="F193" s="11">
        <f t="shared" si="133"/>
        <v>0.47247852654762501</v>
      </c>
      <c r="G193" s="200">
        <f t="shared" si="131"/>
        <v>2.9447458930648818E-2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0.79580875766100245</v>
      </c>
      <c r="C194" s="11">
        <v>0.77736291540889557</v>
      </c>
      <c r="D194" s="11">
        <f t="shared" si="128"/>
        <v>-1.8445842252106881E-2</v>
      </c>
      <c r="E194" s="11">
        <v>0.39718017664029565</v>
      </c>
      <c r="F194" s="11">
        <f t="shared" si="133"/>
        <v>0.37873433438818876</v>
      </c>
      <c r="G194" s="200">
        <f t="shared" si="131"/>
        <v>2.735809375543008E-2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6.4062584621585668</v>
      </c>
      <c r="C195" s="11">
        <v>5.2533042093086326</v>
      </c>
      <c r="D195" s="11">
        <f t="shared" si="128"/>
        <v>-1.1529542528499341</v>
      </c>
      <c r="E195" s="11">
        <v>1.9612947013395294</v>
      </c>
      <c r="F195" s="11">
        <f t="shared" si="133"/>
        <v>0.8083404484895953</v>
      </c>
      <c r="G195" s="200">
        <f t="shared" si="131"/>
        <v>1.7965207965263685E-2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4.6656800494413426</v>
      </c>
      <c r="C196" s="11">
        <v>3.216210036300065</v>
      </c>
      <c r="D196" s="11">
        <f t="shared" si="128"/>
        <v>-1.4494700131412777</v>
      </c>
      <c r="E196" s="11">
        <v>1.431640659277803</v>
      </c>
      <c r="F196" s="11">
        <f t="shared" ref="F196" si="134">SUM(D196:E196)</f>
        <v>-1.7829353863474617E-2</v>
      </c>
      <c r="G196" s="200">
        <f t="shared" si="131"/>
        <v>1.8001158760754699E-2</v>
      </c>
    </row>
    <row r="197" spans="1:14" x14ac:dyDescent="0.2">
      <c r="A197" t="str">
        <f t="shared" si="127"/>
        <v>54 Textiles, printing and other skilled trades</v>
      </c>
      <c r="B197" s="11">
        <v>2.0519072849283089</v>
      </c>
      <c r="C197" s="11">
        <v>2.615942207029561</v>
      </c>
      <c r="D197" s="11">
        <f t="shared" si="128"/>
        <v>0.56403492210125217</v>
      </c>
      <c r="E197" s="11">
        <v>1.0620487334764692</v>
      </c>
      <c r="F197" s="11">
        <f t="shared" ref="F197" si="135">SUM(D197:E197)</f>
        <v>1.6260836555777214</v>
      </c>
      <c r="G197" s="200">
        <f t="shared" si="131"/>
        <v>2.8198539709750836E-2</v>
      </c>
    </row>
    <row r="198" spans="1:14" x14ac:dyDescent="0.2">
      <c r="A198" t="str">
        <f t="shared" si="127"/>
        <v>61 Caring personal service occupations</v>
      </c>
      <c r="B198" s="11">
        <v>12.350898148276782</v>
      </c>
      <c r="C198" s="11">
        <v>15.772598836502892</v>
      </c>
      <c r="D198" s="11">
        <f>C198-B198</f>
        <v>3.4217006882261103</v>
      </c>
      <c r="E198" s="11">
        <v>8.3085642120854093</v>
      </c>
      <c r="F198" s="11">
        <f>SUM(D198:E198)</f>
        <v>11.73026490031152</v>
      </c>
      <c r="G198" s="200">
        <f t="shared" si="131"/>
        <v>3.4891210270843853E-2</v>
      </c>
    </row>
    <row r="199" spans="1:14" x14ac:dyDescent="0.2">
      <c r="A199" t="str">
        <f t="shared" si="127"/>
        <v>62 Leisure, travel and related personal service occupations</v>
      </c>
      <c r="B199" s="11">
        <v>2.5806644204100979</v>
      </c>
      <c r="C199" s="11">
        <v>2.5252620566673687</v>
      </c>
      <c r="D199" s="11">
        <f t="shared" ref="D199:D205" si="136">C199-B199</f>
        <v>-5.5402363742729221E-2</v>
      </c>
      <c r="E199" s="11">
        <v>1.1617067901218128</v>
      </c>
      <c r="F199" s="11">
        <f t="shared" ref="F199:F200" si="137">SUM(D199:E199)</f>
        <v>1.1063044263790835</v>
      </c>
      <c r="G199" s="200">
        <f t="shared" si="131"/>
        <v>2.5087698795757341E-2</v>
      </c>
    </row>
    <row r="200" spans="1:14" x14ac:dyDescent="0.2">
      <c r="A200" t="str">
        <f t="shared" si="127"/>
        <v>63 Community and civil enforcement occupations</v>
      </c>
      <c r="B200" s="11">
        <v>0.11519313714969263</v>
      </c>
      <c r="C200" s="11">
        <v>6.8305547403519185E-2</v>
      </c>
      <c r="D200" s="11">
        <f t="shared" si="136"/>
        <v>-4.688758974617345E-2</v>
      </c>
      <c r="E200" s="11">
        <v>2.6494522198368575E-2</v>
      </c>
      <c r="F200" s="11">
        <f t="shared" si="137"/>
        <v>-2.0393067547804875E-2</v>
      </c>
      <c r="G200" s="200">
        <f t="shared" si="131"/>
        <v>1.3896665297289168E-2</v>
      </c>
    </row>
    <row r="201" spans="1:14" x14ac:dyDescent="0.2">
      <c r="A201" t="str">
        <f t="shared" si="127"/>
        <v>71 Sales occupations</v>
      </c>
      <c r="B201" s="11">
        <v>10.54479947880936</v>
      </c>
      <c r="C201" s="11">
        <v>12.86012518065608</v>
      </c>
      <c r="D201" s="11">
        <f t="shared" si="136"/>
        <v>2.3153257018467208</v>
      </c>
      <c r="E201" s="11">
        <v>5.9572627581609519</v>
      </c>
      <c r="F201" s="11">
        <f t="shared" ref="F201:F202" si="138">SUM(D201:E201)</f>
        <v>8.2725884600076718</v>
      </c>
      <c r="G201" s="200">
        <f t="shared" si="131"/>
        <v>3.0307021836612602E-2</v>
      </c>
    </row>
    <row r="202" spans="1:14" x14ac:dyDescent="0.2">
      <c r="A202" t="str">
        <f t="shared" si="127"/>
        <v>72 Customer service occupations</v>
      </c>
      <c r="B202" s="11">
        <v>2.1853256046884746</v>
      </c>
      <c r="C202" s="11">
        <v>2.8042828397438635</v>
      </c>
      <c r="D202" s="11">
        <f t="shared" si="136"/>
        <v>0.61895723505538891</v>
      </c>
      <c r="E202" s="11">
        <v>1.0870216064489875</v>
      </c>
      <c r="F202" s="11">
        <f t="shared" si="138"/>
        <v>1.7059788415043764</v>
      </c>
      <c r="G202" s="200">
        <f t="shared" si="131"/>
        <v>2.7281691949440523E-2</v>
      </c>
    </row>
    <row r="203" spans="1:14" x14ac:dyDescent="0.2">
      <c r="A203" t="str">
        <f t="shared" si="127"/>
        <v>81 Process, plant and machine operatives</v>
      </c>
      <c r="B203" s="11">
        <v>3.1223843644630724</v>
      </c>
      <c r="C203" s="11">
        <v>3.3452335442046444</v>
      </c>
      <c r="D203" s="11">
        <f t="shared" si="136"/>
        <v>0.22284917974157192</v>
      </c>
      <c r="E203" s="11">
        <v>1.2032175526336037</v>
      </c>
      <c r="F203" s="11">
        <f t="shared" ref="F203:F204" si="139">SUM(D203:E203)</f>
        <v>1.4260667323751757</v>
      </c>
      <c r="G203" s="200">
        <f t="shared" si="131"/>
        <v>2.1968113840369785E-2</v>
      </c>
    </row>
    <row r="204" spans="1:14" x14ac:dyDescent="0.2">
      <c r="A204" t="str">
        <f t="shared" si="127"/>
        <v>82 Transport and mobile machine drivers and operatives</v>
      </c>
      <c r="B204" s="11">
        <v>3.4885173173346478</v>
      </c>
      <c r="C204" s="11">
        <v>3.2368778018913282</v>
      </c>
      <c r="D204" s="11">
        <f t="shared" si="136"/>
        <v>-0.25163951544331953</v>
      </c>
      <c r="E204" s="11">
        <v>1.6354426497900434</v>
      </c>
      <c r="F204" s="11">
        <f t="shared" si="139"/>
        <v>1.3838031343467239</v>
      </c>
      <c r="G204" s="200">
        <f t="shared" si="131"/>
        <v>2.5961324732318269E-2</v>
      </c>
    </row>
    <row r="205" spans="1:14" x14ac:dyDescent="0.2">
      <c r="A205" t="str">
        <f t="shared" si="127"/>
        <v>91 Elementary trades and related occupations</v>
      </c>
      <c r="B205" s="11">
        <v>0.92936870710205577</v>
      </c>
      <c r="C205" s="11">
        <v>2.05155065345006</v>
      </c>
      <c r="D205" s="11">
        <f t="shared" si="136"/>
        <v>1.1221819463480043</v>
      </c>
      <c r="E205" s="11">
        <v>0.8102414620556162</v>
      </c>
      <c r="F205" s="11">
        <f t="shared" ref="F205" si="140">SUM(D205:E205)</f>
        <v>1.9324234084036205</v>
      </c>
      <c r="G205" s="200">
        <f t="shared" si="131"/>
        <v>4.2679718855623383E-2</v>
      </c>
    </row>
    <row r="206" spans="1:14" x14ac:dyDescent="0.2">
      <c r="A206" t="str">
        <f t="shared" si="127"/>
        <v>92 Elementary administration and service occupations</v>
      </c>
      <c r="B206" s="11">
        <v>9.1709821390787756</v>
      </c>
      <c r="C206" s="11">
        <v>7.8733083888786304</v>
      </c>
      <c r="D206" s="11">
        <f t="shared" ref="D206" si="141">C206-B206</f>
        <v>-1.2976737502001452</v>
      </c>
      <c r="E206" s="11">
        <v>3.9686226438373229</v>
      </c>
      <c r="F206" s="11">
        <f t="shared" ref="F206" si="142">SUM(D206:E206)</f>
        <v>2.6709488936371777</v>
      </c>
      <c r="G206" s="200">
        <f t="shared" ref="G206:G207" si="143">IF(B206&gt;0,(1+(E206/B206))^(1/($C$6-$B$6))-1,0)</f>
        <v>2.4262085504079156E-2</v>
      </c>
    </row>
    <row r="207" spans="1:14" x14ac:dyDescent="0.2">
      <c r="A207" t="str">
        <f t="shared" si="127"/>
        <v>All occupations</v>
      </c>
      <c r="B207" s="11">
        <f>SUM(B181:B206)</f>
        <v>100.7005169655109</v>
      </c>
      <c r="C207" s="11">
        <f t="shared" ref="C207:F207" si="144">SUM(C181:C206)</f>
        <v>105.36281004595014</v>
      </c>
      <c r="D207" s="11">
        <f t="shared" si="144"/>
        <v>4.6622930804392162</v>
      </c>
      <c r="E207" s="11">
        <f t="shared" si="144"/>
        <v>48.320721500950683</v>
      </c>
      <c r="F207" s="11">
        <f t="shared" si="144"/>
        <v>52.983014581389895</v>
      </c>
      <c r="G207" s="200">
        <f t="shared" si="143"/>
        <v>2.6473553611639833E-2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3.3644000142997341</v>
      </c>
      <c r="C210" s="11">
        <v>2.6784239504865788</v>
      </c>
      <c r="D210" s="11">
        <f>C210-B210</f>
        <v>-0.68597606381315535</v>
      </c>
      <c r="E210" s="11">
        <v>1.2390245331791372</v>
      </c>
      <c r="F210" s="11">
        <f>SUM(D210:E210)</f>
        <v>0.55304846936598184</v>
      </c>
      <c r="G210" s="200">
        <f>IF(B210&gt;0,(1+(E210/B210))^(1/($C$6-$B$6))-1,0)</f>
        <v>2.1123396004862682E-2</v>
      </c>
    </row>
    <row r="211" spans="1:7" x14ac:dyDescent="0.2">
      <c r="A211" t="str">
        <f t="shared" si="146"/>
        <v>12 Other managers and proprietors</v>
      </c>
      <c r="B211" s="11">
        <v>3.1066495871011308</v>
      </c>
      <c r="C211" s="11">
        <v>3.376628100388487</v>
      </c>
      <c r="D211" s="11">
        <f t="shared" ref="D211:D226" si="147">C211-B211</f>
        <v>0.26997851328735623</v>
      </c>
      <c r="E211" s="11">
        <v>1.618369008667137</v>
      </c>
      <c r="F211" s="11">
        <f t="shared" ref="F211:F218" si="148">SUM(D211:E211)</f>
        <v>1.8883475219544932</v>
      </c>
      <c r="G211" s="200">
        <f t="shared" ref="G211:G213" si="149">IF(B211&gt;0,(1+(E211/B211))^(1/($C$6-$B$6))-1,0)</f>
        <v>2.8349521066684646E-2</v>
      </c>
    </row>
    <row r="212" spans="1:7" x14ac:dyDescent="0.2">
      <c r="A212" t="str">
        <f t="shared" si="146"/>
        <v>21 Science, research, engineering and technology professionals</v>
      </c>
      <c r="B212" s="11">
        <v>2.1880707845303982</v>
      </c>
      <c r="C212" s="11">
        <v>2.5029234579940129</v>
      </c>
      <c r="D212" s="11">
        <f t="shared" si="147"/>
        <v>0.31485267346361479</v>
      </c>
      <c r="E212" s="11">
        <v>0.77062180989020157</v>
      </c>
      <c r="F212" s="11">
        <f t="shared" si="148"/>
        <v>1.0854744833538164</v>
      </c>
      <c r="G212" s="200">
        <f t="shared" si="149"/>
        <v>2.0318822594314279E-2</v>
      </c>
    </row>
    <row r="213" spans="1:7" x14ac:dyDescent="0.2">
      <c r="A213" t="str">
        <f t="shared" si="146"/>
        <v>22 Health professionals</v>
      </c>
      <c r="B213" s="11">
        <v>2.4952302447443122</v>
      </c>
      <c r="C213" s="11">
        <v>2.1266289702235919</v>
      </c>
      <c r="D213" s="11">
        <f t="shared" si="147"/>
        <v>-0.36860127452072033</v>
      </c>
      <c r="E213" s="11">
        <v>1.0075908499090314</v>
      </c>
      <c r="F213" s="11">
        <f t="shared" si="148"/>
        <v>0.63898957538831103</v>
      </c>
      <c r="G213" s="200">
        <f t="shared" si="149"/>
        <v>2.2870111725082909E-2</v>
      </c>
    </row>
    <row r="214" spans="1:7" x14ac:dyDescent="0.2">
      <c r="A214" t="str">
        <f t="shared" si="146"/>
        <v>23 Teaching and other educational professionals</v>
      </c>
      <c r="B214" s="11">
        <v>0.75364700315095579</v>
      </c>
      <c r="C214" s="11">
        <v>0.55125077836173053</v>
      </c>
      <c r="D214" s="11">
        <f t="shared" si="147"/>
        <v>-0.20239622478922525</v>
      </c>
      <c r="E214" s="11">
        <v>0.27345140475238949</v>
      </c>
      <c r="F214" s="11">
        <f t="shared" si="148"/>
        <v>7.1055179963164239E-2</v>
      </c>
      <c r="G214" s="200">
        <f>IF(B214&gt;0,(1+(E214/B214))^(1/($C$6-$B$6))-1,0)</f>
        <v>2.0852363561653098E-2</v>
      </c>
    </row>
    <row r="215" spans="1:7" x14ac:dyDescent="0.2">
      <c r="A215" t="str">
        <f t="shared" si="146"/>
        <v>24 Business, media and public service professionals</v>
      </c>
      <c r="B215" s="11">
        <v>2.3754300592800837</v>
      </c>
      <c r="C215" s="11">
        <v>2.2480355375439971</v>
      </c>
      <c r="D215" s="11">
        <f t="shared" si="147"/>
        <v>-0.12739452173608656</v>
      </c>
      <c r="E215" s="11">
        <v>0.90847731096004769</v>
      </c>
      <c r="F215" s="11">
        <f t="shared" si="148"/>
        <v>0.78108278922396113</v>
      </c>
      <c r="G215" s="200">
        <f t="shared" ref="G215:G234" si="150">IF(B215&gt;0,(1+(E215/B215))^(1/($C$6-$B$6))-1,0)</f>
        <v>2.182512415056248E-2</v>
      </c>
    </row>
    <row r="216" spans="1:7" x14ac:dyDescent="0.2">
      <c r="A216" t="str">
        <f t="shared" si="146"/>
        <v>31 Science, engineering and technology associate professionals</v>
      </c>
      <c r="B216" s="11">
        <v>1.4261396338321712</v>
      </c>
      <c r="C216" s="11">
        <v>1.3273933430149998</v>
      </c>
      <c r="D216" s="11">
        <f t="shared" si="147"/>
        <v>-9.8746290817171456E-2</v>
      </c>
      <c r="E216" s="11">
        <v>0.45419125030538088</v>
      </c>
      <c r="F216" s="11">
        <f t="shared" si="148"/>
        <v>0.35544495948820942</v>
      </c>
      <c r="G216" s="200">
        <f t="shared" si="150"/>
        <v>1.860268193617487E-2</v>
      </c>
    </row>
    <row r="217" spans="1:7" x14ac:dyDescent="0.2">
      <c r="A217" t="str">
        <f t="shared" si="146"/>
        <v>32 Health and social care associate professionals</v>
      </c>
      <c r="B217" s="11">
        <v>1.5062198994453686</v>
      </c>
      <c r="C217" s="11">
        <v>1.9381408045121291</v>
      </c>
      <c r="D217" s="11">
        <f t="shared" si="147"/>
        <v>0.43192090506676051</v>
      </c>
      <c r="E217" s="11">
        <v>1.0165670258334663</v>
      </c>
      <c r="F217" s="11">
        <f t="shared" si="148"/>
        <v>1.4484879309002268</v>
      </c>
      <c r="G217" s="200">
        <f t="shared" si="150"/>
        <v>3.4982037946458933E-2</v>
      </c>
    </row>
    <row r="218" spans="1:7" x14ac:dyDescent="0.2">
      <c r="A218" t="str">
        <f t="shared" si="146"/>
        <v>33 Protective service occupations</v>
      </c>
      <c r="B218" s="11">
        <v>1.4998104112107362</v>
      </c>
      <c r="C218" s="11">
        <v>1.0811445502771124</v>
      </c>
      <c r="D218" s="11">
        <f t="shared" si="147"/>
        <v>-0.41866586093362379</v>
      </c>
      <c r="E218" s="11">
        <v>0.33186996939275615</v>
      </c>
      <c r="F218" s="11">
        <f t="shared" si="148"/>
        <v>-8.6795891540867642E-2</v>
      </c>
      <c r="G218" s="200">
        <f t="shared" si="150"/>
        <v>1.3415529987984565E-2</v>
      </c>
    </row>
    <row r="219" spans="1:7" x14ac:dyDescent="0.2">
      <c r="A219" t="str">
        <f t="shared" si="146"/>
        <v>34 Culture, media and sports occupations</v>
      </c>
      <c r="B219" s="11">
        <v>0.40664976121731833</v>
      </c>
      <c r="C219" s="11">
        <v>0.19213580821644485</v>
      </c>
      <c r="D219" s="11">
        <f t="shared" si="147"/>
        <v>-0.21451395300087348</v>
      </c>
      <c r="E219" s="11">
        <v>0.10487254443365744</v>
      </c>
      <c r="F219" s="11">
        <f t="shared" ref="F219:F220" si="151">SUM(D219:E219)</f>
        <v>-0.10964140856721603</v>
      </c>
      <c r="G219" s="200">
        <f t="shared" si="150"/>
        <v>1.5413509131646297E-2</v>
      </c>
    </row>
    <row r="220" spans="1:7" x14ac:dyDescent="0.2">
      <c r="A220" t="str">
        <f t="shared" si="146"/>
        <v>35 Business and public service associate professionals</v>
      </c>
      <c r="B220" s="11">
        <v>3.1070952553725517</v>
      </c>
      <c r="C220" s="11">
        <v>2.5737343353390241</v>
      </c>
      <c r="D220" s="11">
        <f t="shared" si="147"/>
        <v>-0.53336092003352764</v>
      </c>
      <c r="E220" s="11">
        <v>1.067289786390571</v>
      </c>
      <c r="F220" s="11">
        <f t="shared" si="151"/>
        <v>0.5339288663570434</v>
      </c>
      <c r="G220" s="200">
        <f t="shared" si="150"/>
        <v>1.9880283123466125E-2</v>
      </c>
    </row>
    <row r="221" spans="1:7" x14ac:dyDescent="0.2">
      <c r="A221" t="str">
        <f t="shared" si="146"/>
        <v>41 Administrative occupations</v>
      </c>
      <c r="B221" s="11">
        <v>9.6982429364072367</v>
      </c>
      <c r="C221" s="11">
        <v>6.9086505052425649</v>
      </c>
      <c r="D221" s="11">
        <f t="shared" si="147"/>
        <v>-2.7895924311646718</v>
      </c>
      <c r="E221" s="11">
        <v>3.4544882350952504</v>
      </c>
      <c r="F221" s="11">
        <f t="shared" ref="F221:F224" si="152">SUM(D221:E221)</f>
        <v>0.66489580393057857</v>
      </c>
      <c r="G221" s="200">
        <f t="shared" si="150"/>
        <v>2.0520012416722189E-2</v>
      </c>
    </row>
    <row r="222" spans="1:7" x14ac:dyDescent="0.2">
      <c r="A222" t="str">
        <f t="shared" si="146"/>
        <v>42 Secretarial and related occupations</v>
      </c>
      <c r="B222" s="11">
        <v>1.8147431743950466</v>
      </c>
      <c r="C222" s="11">
        <v>0.2977409749439493</v>
      </c>
      <c r="D222" s="11">
        <f t="shared" si="147"/>
        <v>-1.5170021994510974</v>
      </c>
      <c r="E222" s="11">
        <v>0.41714548267706097</v>
      </c>
      <c r="F222" s="11">
        <f t="shared" si="152"/>
        <v>-1.0998567167740365</v>
      </c>
      <c r="G222" s="200">
        <f t="shared" si="150"/>
        <v>1.3889184300440283E-2</v>
      </c>
    </row>
    <row r="223" spans="1:7" x14ac:dyDescent="0.2">
      <c r="A223" t="str">
        <f t="shared" si="146"/>
        <v>51 Skilled agricultural and related trades</v>
      </c>
      <c r="B223" s="11">
        <v>1.1807999817076387</v>
      </c>
      <c r="C223" s="11">
        <v>1.327732385851476</v>
      </c>
      <c r="D223" s="11">
        <f t="shared" si="147"/>
        <v>0.14693240414383735</v>
      </c>
      <c r="E223" s="11">
        <v>0.65427821963921384</v>
      </c>
      <c r="F223" s="11">
        <f t="shared" si="152"/>
        <v>0.80121062378305119</v>
      </c>
      <c r="G223" s="200">
        <f t="shared" si="150"/>
        <v>2.9829233575123348E-2</v>
      </c>
    </row>
    <row r="224" spans="1:7" x14ac:dyDescent="0.2">
      <c r="A224" t="str">
        <f t="shared" si="146"/>
        <v>52 Skilled metal, electrical and electronic trades</v>
      </c>
      <c r="B224" s="11">
        <v>3.128615792621932</v>
      </c>
      <c r="C224" s="11">
        <v>2.9227353969887302</v>
      </c>
      <c r="D224" s="11">
        <f t="shared" si="147"/>
        <v>-0.20588039563320182</v>
      </c>
      <c r="E224" s="11">
        <v>1.0993891476614195</v>
      </c>
      <c r="F224" s="11">
        <f t="shared" si="152"/>
        <v>0.89350875202821767</v>
      </c>
      <c r="G224" s="200">
        <f t="shared" si="150"/>
        <v>2.0278848926266857E-2</v>
      </c>
    </row>
    <row r="225" spans="1:7" x14ac:dyDescent="0.2">
      <c r="A225" t="str">
        <f t="shared" si="146"/>
        <v>53 Skilled construction and building trades</v>
      </c>
      <c r="B225" s="11">
        <v>3.8409688084561568</v>
      </c>
      <c r="C225" s="11">
        <v>4.2058847829772477</v>
      </c>
      <c r="D225" s="11">
        <f t="shared" si="147"/>
        <v>0.36491597452109081</v>
      </c>
      <c r="E225" s="11">
        <v>1.7671184415419685</v>
      </c>
      <c r="F225" s="11">
        <f t="shared" ref="F225" si="153">SUM(D225:E225)</f>
        <v>2.1320344160630595</v>
      </c>
      <c r="G225" s="200">
        <f t="shared" si="150"/>
        <v>2.5553368486576966E-2</v>
      </c>
    </row>
    <row r="226" spans="1:7" x14ac:dyDescent="0.2">
      <c r="A226" t="str">
        <f t="shared" si="146"/>
        <v>54 Textiles, printing and other skilled trades</v>
      </c>
      <c r="B226" s="11">
        <v>2.3325862676290603</v>
      </c>
      <c r="C226" s="11">
        <v>2.0402794804633078</v>
      </c>
      <c r="D226" s="11">
        <f t="shared" si="147"/>
        <v>-0.29230678716575254</v>
      </c>
      <c r="E226" s="11">
        <v>0.83080743569492499</v>
      </c>
      <c r="F226" s="11">
        <f t="shared" ref="F226" si="154">SUM(D226:E226)</f>
        <v>0.53850064852917245</v>
      </c>
      <c r="G226" s="200">
        <f t="shared" si="150"/>
        <v>2.0518860439315389E-2</v>
      </c>
    </row>
    <row r="227" spans="1:7" x14ac:dyDescent="0.2">
      <c r="A227" t="str">
        <f t="shared" si="146"/>
        <v>61 Caring personal service occupations</v>
      </c>
      <c r="B227" s="11">
        <v>8.8047816580335105</v>
      </c>
      <c r="C227" s="11">
        <v>5.7181261123288021</v>
      </c>
      <c r="D227" s="11">
        <f>C227-B227</f>
        <v>-3.0866555457047085</v>
      </c>
      <c r="E227" s="11">
        <v>3.4764939823322574</v>
      </c>
      <c r="F227" s="11">
        <f>SUM(D227:E227)</f>
        <v>0.38983843662754891</v>
      </c>
      <c r="G227" s="200">
        <f t="shared" si="150"/>
        <v>2.2433315997022696E-2</v>
      </c>
    </row>
    <row r="228" spans="1:7" x14ac:dyDescent="0.2">
      <c r="A228" t="str">
        <f t="shared" si="146"/>
        <v>62 Leisure, travel and related personal service occupations</v>
      </c>
      <c r="B228" s="11">
        <v>2.6852218272878425</v>
      </c>
      <c r="C228" s="11">
        <v>1.7571624857370871</v>
      </c>
      <c r="D228" s="11">
        <f t="shared" ref="D228:D234" si="155">C228-B228</f>
        <v>-0.92805934155075542</v>
      </c>
      <c r="E228" s="11">
        <v>0.95319671009657236</v>
      </c>
      <c r="F228" s="11">
        <f t="shared" ref="F228:F229" si="156">SUM(D228:E228)</f>
        <v>2.513736854581694E-2</v>
      </c>
      <c r="G228" s="200">
        <f t="shared" si="150"/>
        <v>2.0458856220932908E-2</v>
      </c>
    </row>
    <row r="229" spans="1:7" x14ac:dyDescent="0.2">
      <c r="A229" t="str">
        <f t="shared" si="146"/>
        <v>63 Community and civil enforcement occupations</v>
      </c>
      <c r="B229" s="11">
        <v>0.16063358683402937</v>
      </c>
      <c r="C229" s="11">
        <v>0.12363601159668161</v>
      </c>
      <c r="D229" s="11">
        <f t="shared" si="155"/>
        <v>-3.6997575237347757E-2</v>
      </c>
      <c r="E229" s="11">
        <v>5.0264569320701724E-2</v>
      </c>
      <c r="F229" s="11">
        <f t="shared" si="156"/>
        <v>1.3266994083353967E-2</v>
      </c>
      <c r="G229" s="200">
        <f t="shared" si="150"/>
        <v>1.8315673703127366E-2</v>
      </c>
    </row>
    <row r="230" spans="1:7" x14ac:dyDescent="0.2">
      <c r="A230" t="str">
        <f t="shared" si="146"/>
        <v>71 Sales occupations</v>
      </c>
      <c r="B230" s="11">
        <v>9.8523645590603799</v>
      </c>
      <c r="C230" s="11">
        <v>7.5775290417904309</v>
      </c>
      <c r="D230" s="11">
        <f t="shared" si="155"/>
        <v>-2.274835517269949</v>
      </c>
      <c r="E230" s="11">
        <v>4.2398458833557884</v>
      </c>
      <c r="F230" s="11">
        <f t="shared" ref="F230:F231" si="157">SUM(D230:E230)</f>
        <v>1.9650103660858393</v>
      </c>
      <c r="G230" s="200">
        <f t="shared" si="150"/>
        <v>2.4147658572793995E-2</v>
      </c>
    </row>
    <row r="231" spans="1:7" x14ac:dyDescent="0.2">
      <c r="A231" t="str">
        <f t="shared" si="146"/>
        <v>72 Customer service occupations</v>
      </c>
      <c r="B231" s="11">
        <v>2.2606998713481721</v>
      </c>
      <c r="C231" s="11">
        <v>2.2979421608443014</v>
      </c>
      <c r="D231" s="11">
        <f t="shared" si="155"/>
        <v>3.7242289496129288E-2</v>
      </c>
      <c r="E231" s="11">
        <v>1.016762633856378</v>
      </c>
      <c r="F231" s="11">
        <f t="shared" si="157"/>
        <v>1.0540049233525073</v>
      </c>
      <c r="G231" s="200">
        <f t="shared" si="150"/>
        <v>2.5068736395423841E-2</v>
      </c>
    </row>
    <row r="232" spans="1:7" x14ac:dyDescent="0.2">
      <c r="A232" t="str">
        <f t="shared" si="146"/>
        <v>81 Process, plant and machine operatives</v>
      </c>
      <c r="B232" s="11">
        <v>3.2336984070582617</v>
      </c>
      <c r="C232" s="11">
        <v>3.4934625773800914</v>
      </c>
      <c r="D232" s="11">
        <f t="shared" si="155"/>
        <v>0.25976417032182963</v>
      </c>
      <c r="E232" s="11">
        <v>1.3336008457714315</v>
      </c>
      <c r="F232" s="11">
        <f t="shared" ref="F232:F233" si="158">SUM(D232:E232)</f>
        <v>1.5933650160932611</v>
      </c>
      <c r="G232" s="200">
        <f t="shared" si="150"/>
        <v>2.3286702000320902E-2</v>
      </c>
    </row>
    <row r="233" spans="1:7" x14ac:dyDescent="0.2">
      <c r="A233" t="str">
        <f t="shared" si="146"/>
        <v>82 Transport and mobile machine drivers and operatives</v>
      </c>
      <c r="B233" s="11">
        <v>4.440116628787</v>
      </c>
      <c r="C233" s="11">
        <v>5.0456248852956112</v>
      </c>
      <c r="D233" s="11">
        <f t="shared" si="155"/>
        <v>0.60550825650861118</v>
      </c>
      <c r="E233" s="11">
        <v>2.4843160389431156</v>
      </c>
      <c r="F233" s="11">
        <f t="shared" si="158"/>
        <v>3.0898242954517268</v>
      </c>
      <c r="G233" s="200">
        <f t="shared" si="150"/>
        <v>3.0068218885239029E-2</v>
      </c>
    </row>
    <row r="234" spans="1:7" x14ac:dyDescent="0.2">
      <c r="A234" t="str">
        <f t="shared" si="146"/>
        <v>91 Elementary trades and related occupations</v>
      </c>
      <c r="B234" s="11">
        <v>1.6402599059667915</v>
      </c>
      <c r="C234" s="11">
        <v>3.5169368935497096</v>
      </c>
      <c r="D234" s="11">
        <f t="shared" si="155"/>
        <v>1.8766769875829181</v>
      </c>
      <c r="E234" s="11">
        <v>1.1814459668910393</v>
      </c>
      <c r="F234" s="11">
        <f t="shared" ref="F234" si="159">SUM(D234:E234)</f>
        <v>3.0581229544739577</v>
      </c>
      <c r="G234" s="200">
        <f t="shared" si="150"/>
        <v>3.682773226510383E-2</v>
      </c>
    </row>
    <row r="235" spans="1:7" x14ac:dyDescent="0.2">
      <c r="A235" t="str">
        <f t="shared" si="146"/>
        <v>92 Elementary administration and service occupations</v>
      </c>
      <c r="B235" s="11">
        <v>15.058246928497296</v>
      </c>
      <c r="C235" s="11">
        <v>13.641588163993379</v>
      </c>
      <c r="D235" s="11">
        <f t="shared" ref="D235" si="160">C235-B235</f>
        <v>-1.4166587645039161</v>
      </c>
      <c r="E235" s="11">
        <v>6.4158969544632951</v>
      </c>
      <c r="F235" s="11">
        <f t="shared" ref="F235" si="161">SUM(D235:E235)</f>
        <v>4.999238189959379</v>
      </c>
      <c r="G235" s="200">
        <f t="shared" ref="G235:G236" si="162">IF(B235&gt;0,(1+(E235/B235))^(1/($C$6-$B$6))-1,0)</f>
        <v>2.3943742458228279E-2</v>
      </c>
    </row>
    <row r="236" spans="1:7" x14ac:dyDescent="0.2">
      <c r="A236" t="str">
        <f t="shared" si="146"/>
        <v>All occupations</v>
      </c>
      <c r="B236" s="11">
        <f>SUM(B210:B235)</f>
        <v>92.361322988275091</v>
      </c>
      <c r="C236" s="11">
        <f t="shared" ref="C236:F236" si="163">SUM(C210:C235)</f>
        <v>81.47147149534149</v>
      </c>
      <c r="D236" s="11">
        <f t="shared" si="163"/>
        <v>-10.889851492933635</v>
      </c>
      <c r="E236" s="11">
        <f t="shared" si="163"/>
        <v>38.167376041054197</v>
      </c>
      <c r="F236" s="11">
        <f t="shared" si="163"/>
        <v>27.27752454812056</v>
      </c>
      <c r="G236" s="200">
        <f t="shared" si="162"/>
        <v>2.3326901083667639E-2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1.6266083455463238</v>
      </c>
      <c r="C239" s="11">
        <v>1.0016857605856053</v>
      </c>
      <c r="D239" s="11">
        <f>C239-B239</f>
        <v>-0.62492258496071851</v>
      </c>
      <c r="E239" s="11">
        <v>0.55693285084118505</v>
      </c>
      <c r="F239" s="11">
        <f>SUM(D239:E239)</f>
        <v>-6.7989734119533463E-2</v>
      </c>
      <c r="G239" s="200">
        <f>IF(B239&gt;0,(1+(E239/B239))^(1/($C$6-$B$6))-1,0)</f>
        <v>1.9823995422287188E-2</v>
      </c>
    </row>
    <row r="240" spans="1:7" x14ac:dyDescent="0.2">
      <c r="A240" t="str">
        <f t="shared" si="165"/>
        <v>12 Other managers and proprietors</v>
      </c>
      <c r="B240" s="11">
        <v>1.6982025790461004</v>
      </c>
      <c r="C240" s="11">
        <v>1.3302766453269708</v>
      </c>
      <c r="D240" s="11">
        <f t="shared" ref="D240:D255" si="166">C240-B240</f>
        <v>-0.36792593371912963</v>
      </c>
      <c r="E240" s="11">
        <v>0.73784320980485929</v>
      </c>
      <c r="F240" s="11">
        <f t="shared" ref="F240:F247" si="167">SUM(D240:E240)</f>
        <v>0.36991727608572966</v>
      </c>
      <c r="G240" s="200">
        <f t="shared" ref="G240:G242" si="168">IF(B240&gt;0,(1+(E240/B240))^(1/($C$6-$B$6))-1,0)</f>
        <v>2.4345341590202629E-2</v>
      </c>
    </row>
    <row r="241" spans="1:7" x14ac:dyDescent="0.2">
      <c r="A241" t="str">
        <f t="shared" si="165"/>
        <v>21 Science, research, engineering and technology professionals</v>
      </c>
      <c r="B241" s="11">
        <v>1.1434317939731571</v>
      </c>
      <c r="C241" s="11">
        <v>1.2980253547353864</v>
      </c>
      <c r="D241" s="11">
        <f t="shared" si="166"/>
        <v>0.1545935607622293</v>
      </c>
      <c r="E241" s="11">
        <v>0.41126258033917745</v>
      </c>
      <c r="F241" s="11">
        <f t="shared" si="167"/>
        <v>0.5658561411014067</v>
      </c>
      <c r="G241" s="200">
        <f t="shared" si="168"/>
        <v>2.0694209250131657E-2</v>
      </c>
    </row>
    <row r="242" spans="1:7" x14ac:dyDescent="0.2">
      <c r="A242" t="str">
        <f t="shared" si="165"/>
        <v>22 Health professionals</v>
      </c>
      <c r="B242" s="11">
        <v>0.99174402370887449</v>
      </c>
      <c r="C242" s="11">
        <v>0.41595892028725101</v>
      </c>
      <c r="D242" s="11">
        <f t="shared" si="166"/>
        <v>-0.57578510342162348</v>
      </c>
      <c r="E242" s="11">
        <v>0.28182200879426855</v>
      </c>
      <c r="F242" s="11">
        <f t="shared" si="167"/>
        <v>-0.29396309462735493</v>
      </c>
      <c r="G242" s="200">
        <f t="shared" si="168"/>
        <v>1.6813862298903581E-2</v>
      </c>
    </row>
    <row r="243" spans="1:7" x14ac:dyDescent="0.2">
      <c r="A243" t="str">
        <f t="shared" si="165"/>
        <v>23 Teaching and other educational professionals</v>
      </c>
      <c r="B243" s="11">
        <v>0.46423168402565773</v>
      </c>
      <c r="C243" s="11">
        <v>0.27716843337324121</v>
      </c>
      <c r="D243" s="11">
        <f t="shared" si="166"/>
        <v>-0.18706325065241652</v>
      </c>
      <c r="E243" s="11">
        <v>0.14866694076384526</v>
      </c>
      <c r="F243" s="11">
        <f t="shared" si="167"/>
        <v>-3.8396309888571262E-2</v>
      </c>
      <c r="G243" s="200">
        <f>IF(B243&gt;0,(1+(E243/B243))^(1/($C$6-$B$6))-1,0)</f>
        <v>1.869363184611661E-2</v>
      </c>
    </row>
    <row r="244" spans="1:7" x14ac:dyDescent="0.2">
      <c r="A244" t="str">
        <f t="shared" si="165"/>
        <v>24 Business, media and public service professionals</v>
      </c>
      <c r="B244" s="11">
        <v>1.0952613925893335</v>
      </c>
      <c r="C244" s="11">
        <v>0.67637206958669638</v>
      </c>
      <c r="D244" s="11">
        <f t="shared" si="166"/>
        <v>-0.41888932300263715</v>
      </c>
      <c r="E244" s="11">
        <v>0.35606410451705994</v>
      </c>
      <c r="F244" s="11">
        <f t="shared" si="167"/>
        <v>-6.2825218485577206E-2</v>
      </c>
      <c r="G244" s="200">
        <f t="shared" ref="G244:G263" si="169">IF(B244&gt;0,(1+(E244/B244))^(1/($C$6-$B$6))-1,0)</f>
        <v>1.8942795741705432E-2</v>
      </c>
    </row>
    <row r="245" spans="1:7" x14ac:dyDescent="0.2">
      <c r="A245" t="str">
        <f t="shared" si="165"/>
        <v>31 Science, engineering and technology associate professionals</v>
      </c>
      <c r="B245" s="11">
        <v>0.86315212856580392</v>
      </c>
      <c r="C245" s="11">
        <v>0.73014127783625071</v>
      </c>
      <c r="D245" s="11">
        <f t="shared" si="166"/>
        <v>-0.13301085072955321</v>
      </c>
      <c r="E245" s="11">
        <v>0.28237551563881491</v>
      </c>
      <c r="F245" s="11">
        <f t="shared" si="167"/>
        <v>0.1493646649092617</v>
      </c>
      <c r="G245" s="200">
        <f>IF(B245&gt;0,(1+(E245/B245))^(1/($C$6-$B$6))-1,0)</f>
        <v>1.904778315539768E-2</v>
      </c>
    </row>
    <row r="246" spans="1:7" x14ac:dyDescent="0.2">
      <c r="A246" t="str">
        <f t="shared" si="165"/>
        <v>32 Health and social care associate professionals</v>
      </c>
      <c r="B246" s="11">
        <v>0.39054141050215774</v>
      </c>
      <c r="C246" s="11">
        <v>0.27947879846752549</v>
      </c>
      <c r="D246" s="11">
        <f t="shared" si="166"/>
        <v>-0.11106261203463225</v>
      </c>
      <c r="E246" s="11">
        <v>0.1766337670508463</v>
      </c>
      <c r="F246" s="11">
        <f t="shared" si="167"/>
        <v>6.557115501621405E-2</v>
      </c>
      <c r="G246" s="200">
        <f t="shared" si="169"/>
        <v>2.5187593107199424E-2</v>
      </c>
    </row>
    <row r="247" spans="1:7" x14ac:dyDescent="0.2">
      <c r="A247" t="str">
        <f t="shared" si="165"/>
        <v>33 Protective service occupations</v>
      </c>
      <c r="B247" s="11">
        <v>0.61614289121465615</v>
      </c>
      <c r="C247" s="11">
        <v>0.33652527085437939</v>
      </c>
      <c r="D247" s="11">
        <f t="shared" si="166"/>
        <v>-0.27961762036027676</v>
      </c>
      <c r="E247" s="11">
        <v>0.1648663239696958</v>
      </c>
      <c r="F247" s="11">
        <f t="shared" si="167"/>
        <v>-0.11475129639058096</v>
      </c>
      <c r="G247" s="200">
        <f t="shared" si="169"/>
        <v>1.5932797801693432E-2</v>
      </c>
    </row>
    <row r="248" spans="1:7" x14ac:dyDescent="0.2">
      <c r="A248" t="str">
        <f t="shared" si="165"/>
        <v>34 Culture, media and sports occupations</v>
      </c>
      <c r="B248" s="11">
        <v>0.29280527002528783</v>
      </c>
      <c r="C248" s="11">
        <v>9.4555515297474427E-2</v>
      </c>
      <c r="D248" s="11">
        <f t="shared" si="166"/>
        <v>-0.19824975472781342</v>
      </c>
      <c r="E248" s="11">
        <v>5.7610636918456769E-2</v>
      </c>
      <c r="F248" s="11">
        <f t="shared" ref="F248:F249" si="170">SUM(D248:E248)</f>
        <v>-0.14063911780935665</v>
      </c>
      <c r="G248" s="200">
        <f t="shared" si="169"/>
        <v>1.2046175977936668E-2</v>
      </c>
    </row>
    <row r="249" spans="1:7" x14ac:dyDescent="0.2">
      <c r="A249" t="str">
        <f t="shared" si="165"/>
        <v>35 Business and public service associate professionals</v>
      </c>
      <c r="B249" s="11">
        <v>1.4016598269071519</v>
      </c>
      <c r="C249" s="11">
        <v>0.77147430872450495</v>
      </c>
      <c r="D249" s="11">
        <f t="shared" si="166"/>
        <v>-0.6301855181826469</v>
      </c>
      <c r="E249" s="11">
        <v>0.38529267975697679</v>
      </c>
      <c r="F249" s="11">
        <f t="shared" si="170"/>
        <v>-0.24489283842567011</v>
      </c>
      <c r="G249" s="200">
        <f t="shared" si="169"/>
        <v>1.6322075377162237E-2</v>
      </c>
    </row>
    <row r="250" spans="1:7" x14ac:dyDescent="0.2">
      <c r="A250" t="str">
        <f t="shared" si="165"/>
        <v>41 Administrative occupations</v>
      </c>
      <c r="B250" s="11">
        <v>3.6016683441882362</v>
      </c>
      <c r="C250" s="11">
        <v>1.0470030439628781</v>
      </c>
      <c r="D250" s="11">
        <f t="shared" si="166"/>
        <v>-2.5546653002253583</v>
      </c>
      <c r="E250" s="11">
        <v>0.80917580383234289</v>
      </c>
      <c r="F250" s="11">
        <f t="shared" ref="F250:F253" si="171">SUM(D250:E250)</f>
        <v>-1.7454894963930154</v>
      </c>
      <c r="G250" s="200">
        <f t="shared" si="169"/>
        <v>1.3602950965583727E-2</v>
      </c>
    </row>
    <row r="251" spans="1:7" x14ac:dyDescent="0.2">
      <c r="A251" t="str">
        <f t="shared" si="165"/>
        <v>42 Secretarial and related occupations</v>
      </c>
      <c r="B251" s="11">
        <v>1.5377246543738501</v>
      </c>
      <c r="C251" s="11">
        <v>0.21523623046142584</v>
      </c>
      <c r="D251" s="11">
        <f t="shared" si="166"/>
        <v>-1.3224884239124242</v>
      </c>
      <c r="E251" s="11">
        <v>0.32010283780707083</v>
      </c>
      <c r="F251" s="11">
        <f t="shared" si="171"/>
        <v>-1.0023855861053534</v>
      </c>
      <c r="G251" s="200">
        <f t="shared" si="169"/>
        <v>1.2686733249406723E-2</v>
      </c>
    </row>
    <row r="252" spans="1:7" x14ac:dyDescent="0.2">
      <c r="A252" t="str">
        <f t="shared" si="165"/>
        <v>51 Skilled agricultural and related trades</v>
      </c>
      <c r="B252" s="11">
        <v>0.64378647010542067</v>
      </c>
      <c r="C252" s="11">
        <v>0.67863985661337423</v>
      </c>
      <c r="D252" s="11">
        <f t="shared" si="166"/>
        <v>3.4853386507953554E-2</v>
      </c>
      <c r="E252" s="11">
        <v>0.3118475034489438</v>
      </c>
      <c r="F252" s="11">
        <f t="shared" si="171"/>
        <v>0.34670088995689735</v>
      </c>
      <c r="G252" s="200">
        <f t="shared" si="169"/>
        <v>2.668365739872236E-2</v>
      </c>
    </row>
    <row r="253" spans="1:7" x14ac:dyDescent="0.2">
      <c r="A253" t="str">
        <f t="shared" si="165"/>
        <v>52 Skilled metal, electrical and electronic trades</v>
      </c>
      <c r="B253" s="11">
        <v>1.0869618560818817</v>
      </c>
      <c r="C253" s="11">
        <v>0.56541974843943987</v>
      </c>
      <c r="D253" s="11">
        <f t="shared" si="166"/>
        <v>-0.5215421076424418</v>
      </c>
      <c r="E253" s="11">
        <v>0.33503258902621363</v>
      </c>
      <c r="F253" s="11">
        <f t="shared" si="171"/>
        <v>-0.18650951861622816</v>
      </c>
      <c r="G253" s="200">
        <f t="shared" si="169"/>
        <v>1.8072968547670598E-2</v>
      </c>
    </row>
    <row r="254" spans="1:7" x14ac:dyDescent="0.2">
      <c r="A254" t="str">
        <f t="shared" si="165"/>
        <v>53 Skilled construction and building trades</v>
      </c>
      <c r="B254" s="11">
        <v>1.2086615059857508</v>
      </c>
      <c r="C254" s="11">
        <v>0.88206532459765552</v>
      </c>
      <c r="D254" s="11">
        <f t="shared" si="166"/>
        <v>-0.32659618138809532</v>
      </c>
      <c r="E254" s="11">
        <v>0.45056230140718206</v>
      </c>
      <c r="F254" s="11">
        <f t="shared" ref="F254" si="172">SUM(D254:E254)</f>
        <v>0.12396612001908675</v>
      </c>
      <c r="G254" s="200">
        <f t="shared" si="169"/>
        <v>2.1347080914991823E-2</v>
      </c>
    </row>
    <row r="255" spans="1:7" x14ac:dyDescent="0.2">
      <c r="A255" t="str">
        <f t="shared" si="165"/>
        <v>54 Textiles, printing and other skilled trades</v>
      </c>
      <c r="B255" s="11">
        <v>1.369664544916537</v>
      </c>
      <c r="C255" s="11">
        <v>1.0017702238830939</v>
      </c>
      <c r="D255" s="11">
        <f t="shared" si="166"/>
        <v>-0.36789432103344311</v>
      </c>
      <c r="E255" s="11">
        <v>0.49365118504712413</v>
      </c>
      <c r="F255" s="11">
        <f t="shared" ref="F255" si="173">SUM(D255:E255)</f>
        <v>0.12575686401368102</v>
      </c>
      <c r="G255" s="200">
        <f t="shared" si="169"/>
        <v>2.073141781089971E-2</v>
      </c>
    </row>
    <row r="256" spans="1:7" x14ac:dyDescent="0.2">
      <c r="A256" t="str">
        <f t="shared" si="165"/>
        <v>61 Caring personal service occupations</v>
      </c>
      <c r="B256" s="11">
        <v>1.0671954667783938</v>
      </c>
      <c r="C256" s="11">
        <v>0.66846386763512522</v>
      </c>
      <c r="D256" s="11">
        <f>C256-B256</f>
        <v>-0.39873159914326861</v>
      </c>
      <c r="E256" s="11">
        <v>0.26215409215040575</v>
      </c>
      <c r="F256" s="11">
        <f>SUM(D256:E256)</f>
        <v>-0.13657750699286286</v>
      </c>
      <c r="G256" s="200">
        <f t="shared" si="169"/>
        <v>1.4751452427540057E-2</v>
      </c>
    </row>
    <row r="257" spans="1:7" x14ac:dyDescent="0.2">
      <c r="A257" t="str">
        <f t="shared" si="165"/>
        <v>62 Leisure, travel and related personal service occupations</v>
      </c>
      <c r="B257" s="11">
        <v>1.5457573111619036</v>
      </c>
      <c r="C257" s="11">
        <v>0.83504892154761701</v>
      </c>
      <c r="D257" s="11">
        <f t="shared" ref="D257:D263" si="174">C257-B257</f>
        <v>-0.71070838961428662</v>
      </c>
      <c r="E257" s="11">
        <v>0.49048594076560487</v>
      </c>
      <c r="F257" s="11">
        <f t="shared" ref="F257:F258" si="175">SUM(D257:E257)</f>
        <v>-0.22022244884868175</v>
      </c>
      <c r="G257" s="200">
        <f t="shared" si="169"/>
        <v>1.8542659570440101E-2</v>
      </c>
    </row>
    <row r="258" spans="1:7" x14ac:dyDescent="0.2">
      <c r="A258" t="str">
        <f t="shared" si="165"/>
        <v>63 Community and civil enforcement occupations</v>
      </c>
      <c r="B258" s="11">
        <v>9.7449951023448056E-2</v>
      </c>
      <c r="C258" s="11">
        <v>5.9496196487298605E-2</v>
      </c>
      <c r="D258" s="11">
        <f t="shared" si="174"/>
        <v>-3.795375453614945E-2</v>
      </c>
      <c r="E258" s="11">
        <v>2.952495751615301E-2</v>
      </c>
      <c r="F258" s="11">
        <f t="shared" si="175"/>
        <v>-8.4287970199964403E-3</v>
      </c>
      <c r="G258" s="200">
        <f t="shared" si="169"/>
        <v>1.7799935228811847E-2</v>
      </c>
    </row>
    <row r="259" spans="1:7" x14ac:dyDescent="0.2">
      <c r="A259" t="str">
        <f t="shared" si="165"/>
        <v>71 Sales occupations</v>
      </c>
      <c r="B259" s="11">
        <v>5.4031132944003444</v>
      </c>
      <c r="C259" s="11">
        <v>2.2534598343283689</v>
      </c>
      <c r="D259" s="11">
        <f t="shared" si="174"/>
        <v>-3.1496534600719754</v>
      </c>
      <c r="E259" s="11">
        <v>1.5736915138273257</v>
      </c>
      <c r="F259" s="11">
        <f t="shared" ref="F259:F260" si="176">SUM(D259:E259)</f>
        <v>-1.5759619462446497</v>
      </c>
      <c r="G259" s="200">
        <f t="shared" si="169"/>
        <v>1.7187075279832431E-2</v>
      </c>
    </row>
    <row r="260" spans="1:7" x14ac:dyDescent="0.2">
      <c r="A260" t="str">
        <f t="shared" si="165"/>
        <v>72 Customer service occupations</v>
      </c>
      <c r="B260" s="11">
        <v>0.80631983607776625</v>
      </c>
      <c r="C260" s="11">
        <v>0.78964718123701461</v>
      </c>
      <c r="D260" s="11">
        <f t="shared" si="174"/>
        <v>-1.6672654840751644E-2</v>
      </c>
      <c r="E260" s="11">
        <v>0.27119007840018194</v>
      </c>
      <c r="F260" s="11">
        <f t="shared" si="176"/>
        <v>0.2545174235594303</v>
      </c>
      <c r="G260" s="200">
        <f t="shared" si="169"/>
        <v>1.9516507542686634E-2</v>
      </c>
    </row>
    <row r="261" spans="1:7" x14ac:dyDescent="0.2">
      <c r="A261" t="str">
        <f t="shared" si="165"/>
        <v>81 Process, plant and machine operatives</v>
      </c>
      <c r="B261" s="11">
        <v>1.7548414912660304</v>
      </c>
      <c r="C261" s="11">
        <v>0.74007289635328932</v>
      </c>
      <c r="D261" s="11">
        <f t="shared" si="174"/>
        <v>-1.014768594912741</v>
      </c>
      <c r="E261" s="11">
        <v>0.46335175466902762</v>
      </c>
      <c r="F261" s="11">
        <f t="shared" ref="F261:F262" si="177">SUM(D261:E261)</f>
        <v>-0.5514168402437134</v>
      </c>
      <c r="G261" s="200">
        <f t="shared" si="169"/>
        <v>1.5743610179683953E-2</v>
      </c>
    </row>
    <row r="262" spans="1:7" x14ac:dyDescent="0.2">
      <c r="A262" t="str">
        <f t="shared" si="165"/>
        <v>82 Transport and mobile machine drivers and operatives</v>
      </c>
      <c r="B262" s="11">
        <v>2.5525759245227588</v>
      </c>
      <c r="C262" s="11">
        <v>1.636938159272523</v>
      </c>
      <c r="D262" s="11">
        <f t="shared" si="174"/>
        <v>-0.91563776525023588</v>
      </c>
      <c r="E262" s="11">
        <v>1.0282697775945093</v>
      </c>
      <c r="F262" s="11">
        <f t="shared" si="177"/>
        <v>0.11263201234427345</v>
      </c>
      <c r="G262" s="200">
        <f t="shared" si="169"/>
        <v>2.2822946424782442E-2</v>
      </c>
    </row>
    <row r="263" spans="1:7" x14ac:dyDescent="0.2">
      <c r="A263" t="str">
        <f t="shared" si="165"/>
        <v>91 Elementary trades and related occupations</v>
      </c>
      <c r="B263" s="11">
        <v>1.297206781372455</v>
      </c>
      <c r="C263" s="11">
        <v>2.0440164013645399</v>
      </c>
      <c r="D263" s="11">
        <f t="shared" si="174"/>
        <v>0.74680961999208484</v>
      </c>
      <c r="E263" s="11">
        <v>0.87478084472415818</v>
      </c>
      <c r="F263" s="11">
        <f t="shared" ref="F263" si="178">SUM(D263:E263)</f>
        <v>1.6215904647162431</v>
      </c>
      <c r="G263" s="200">
        <f t="shared" si="169"/>
        <v>3.4959151505401076E-2</v>
      </c>
    </row>
    <row r="264" spans="1:7" x14ac:dyDescent="0.2">
      <c r="A264" t="str">
        <f t="shared" si="165"/>
        <v>92 Elementary administration and service occupations</v>
      </c>
      <c r="B264" s="11">
        <v>9.6634815713334454</v>
      </c>
      <c r="C264" s="11">
        <v>6.0821316314182088</v>
      </c>
      <c r="D264" s="11">
        <f t="shared" ref="D264" si="179">C264-B264</f>
        <v>-3.5813499399152366</v>
      </c>
      <c r="E264" s="11">
        <v>3.1602389231841803</v>
      </c>
      <c r="F264" s="11">
        <f>SUM(D264:E264)</f>
        <v>-0.42111101673105633</v>
      </c>
      <c r="G264" s="200">
        <f t="shared" ref="G264:G265" si="180">IF(B264&gt;0,(1+(E264/B264))^(1/($C$6-$B$6))-1,0)</f>
        <v>1.9041868958685315E-2</v>
      </c>
    </row>
    <row r="265" spans="1:7" x14ac:dyDescent="0.2">
      <c r="A265" t="str">
        <f t="shared" si="165"/>
        <v>All occupations</v>
      </c>
      <c r="B265" s="11">
        <f>SUM(B239:B264)</f>
        <v>44.220190349692729</v>
      </c>
      <c r="C265" s="11">
        <f t="shared" ref="C265:F265" si="181">SUM(C239:C264)</f>
        <v>26.711071872677145</v>
      </c>
      <c r="D265" s="11">
        <f t="shared" si="181"/>
        <v>-17.509118477015591</v>
      </c>
      <c r="E265" s="11">
        <f t="shared" si="181"/>
        <v>14.433430721795609</v>
      </c>
      <c r="F265" s="11">
        <f t="shared" si="181"/>
        <v>-3.0756877552199779</v>
      </c>
      <c r="G265" s="200">
        <f t="shared" si="180"/>
        <v>1.9009613964419358E-2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0.43120252927886832</v>
      </c>
      <c r="C268" s="11">
        <v>0.47518894979410364</v>
      </c>
      <c r="D268" s="11">
        <f>C268-B268</f>
        <v>4.3986420515235325E-2</v>
      </c>
      <c r="E268" s="11">
        <v>0.16761153134521911</v>
      </c>
      <c r="F268" s="11">
        <f>SUM(D268:E268)</f>
        <v>0.21159795186045444</v>
      </c>
      <c r="G268" s="200">
        <f>IF(B268&gt;0,(1+(E268/B268))^(1/($C$6-$B$6))-1,0)</f>
        <v>2.2132928031129984E-2</v>
      </c>
    </row>
    <row r="269" spans="1:7" x14ac:dyDescent="0.2">
      <c r="A269" t="str">
        <f t="shared" si="183"/>
        <v>12 Other managers and proprietors</v>
      </c>
      <c r="B269" s="11">
        <v>0.50813050121708325</v>
      </c>
      <c r="C269" s="11">
        <v>0.42985801697939163</v>
      </c>
      <c r="D269" s="11">
        <f t="shared" ref="D269:D284" si="184">C269-B269</f>
        <v>-7.827248423769162E-2</v>
      </c>
      <c r="E269" s="11">
        <v>0.16764986817250624</v>
      </c>
      <c r="F269" s="11">
        <f t="shared" ref="F269:F276" si="185">SUM(D269:E269)</f>
        <v>8.9377383934814619E-2</v>
      </c>
      <c r="G269" s="200">
        <f t="shared" ref="G269:G271" si="186">IF(B269&gt;0,(1+(E269/B269))^(1/($C$6-$B$6))-1,0)</f>
        <v>1.9190469275452537E-2</v>
      </c>
    </row>
    <row r="270" spans="1:7" x14ac:dyDescent="0.2">
      <c r="A270" t="str">
        <f t="shared" si="183"/>
        <v>21 Science, research, engineering and technology professionals</v>
      </c>
      <c r="B270" s="11">
        <v>0.28254784040025183</v>
      </c>
      <c r="C270" s="11">
        <v>0.3825073492321811</v>
      </c>
      <c r="D270" s="11">
        <f t="shared" si="184"/>
        <v>9.9959508831929278E-2</v>
      </c>
      <c r="E270" s="11">
        <v>0.1203397276745975</v>
      </c>
      <c r="F270" s="11">
        <f t="shared" si="185"/>
        <v>0.22029923650652677</v>
      </c>
      <c r="G270" s="200">
        <f t="shared" si="186"/>
        <v>2.3935951045958026E-2</v>
      </c>
    </row>
    <row r="271" spans="1:7" x14ac:dyDescent="0.2">
      <c r="A271" t="str">
        <f t="shared" si="183"/>
        <v>22 Health professionals</v>
      </c>
      <c r="B271" s="11">
        <v>0.12615224570370728</v>
      </c>
      <c r="C271" s="11">
        <v>0.13626839511004846</v>
      </c>
      <c r="D271" s="11">
        <f t="shared" si="184"/>
        <v>1.0116149406341174E-2</v>
      </c>
      <c r="E271" s="11">
        <v>5.1468901889291395E-2</v>
      </c>
      <c r="F271" s="11">
        <f t="shared" si="185"/>
        <v>6.1585051295632569E-2</v>
      </c>
      <c r="G271" s="200">
        <f t="shared" si="186"/>
        <v>2.3073052748803891E-2</v>
      </c>
    </row>
    <row r="272" spans="1:7" x14ac:dyDescent="0.2">
      <c r="A272" t="str">
        <f t="shared" si="183"/>
        <v>23 Teaching and other educational professionals</v>
      </c>
      <c r="B272" s="11">
        <v>0.10991072823710518</v>
      </c>
      <c r="C272" s="11">
        <v>0.12423806322563516</v>
      </c>
      <c r="D272" s="11">
        <f t="shared" si="184"/>
        <v>1.4327334988529977E-2</v>
      </c>
      <c r="E272" s="11">
        <v>4.590457095610323E-2</v>
      </c>
      <c r="F272" s="11">
        <f t="shared" si="185"/>
        <v>6.0231905944633207E-2</v>
      </c>
      <c r="G272" s="200">
        <f>IF(B272&gt;0,(1+(E272/B272))^(1/($C$6-$B$6))-1,0)</f>
        <v>2.3539641581525883E-2</v>
      </c>
    </row>
    <row r="273" spans="1:7" x14ac:dyDescent="0.2">
      <c r="A273" t="str">
        <f t="shared" si="183"/>
        <v>24 Business, media and public service professionals</v>
      </c>
      <c r="B273" s="11">
        <v>0.34292486237447839</v>
      </c>
      <c r="C273" s="11">
        <v>0.45044567823005977</v>
      </c>
      <c r="D273" s="11">
        <f t="shared" si="184"/>
        <v>0.10752081585558138</v>
      </c>
      <c r="E273" s="11">
        <v>0.15607373932179511</v>
      </c>
      <c r="F273" s="11">
        <f t="shared" si="185"/>
        <v>0.26359455517737651</v>
      </c>
      <c r="G273" s="200">
        <f t="shared" ref="G273" si="187">IF(B273&gt;0,(1+(E273/B273))^(1/($C$6-$B$6))-1,0)</f>
        <v>2.5321404392441238E-2</v>
      </c>
    </row>
    <row r="274" spans="1:7" x14ac:dyDescent="0.2">
      <c r="A274" t="str">
        <f t="shared" si="183"/>
        <v>31 Science, engineering and technology associate professionals</v>
      </c>
      <c r="B274" s="11">
        <v>0.18524505751447454</v>
      </c>
      <c r="C274" s="11">
        <v>0.23919828515234162</v>
      </c>
      <c r="D274" s="11">
        <f t="shared" si="184"/>
        <v>5.3953227637867085E-2</v>
      </c>
      <c r="E274" s="11">
        <v>8.1625674851229291E-2</v>
      </c>
      <c r="F274" s="11">
        <f t="shared" si="185"/>
        <v>0.13557890248909638</v>
      </c>
      <c r="G274" s="200">
        <f>IF(B274&gt;0,(1+(E274/B274))^(1/($C$6-$B$6))-1,0)</f>
        <v>2.4637598123059767E-2</v>
      </c>
    </row>
    <row r="275" spans="1:7" x14ac:dyDescent="0.2">
      <c r="A275" t="str">
        <f t="shared" si="183"/>
        <v>32 Health and social care associate professionals</v>
      </c>
      <c r="B275" s="11">
        <v>6.1624508897370193E-2</v>
      </c>
      <c r="C275" s="11">
        <v>0.10552088053167376</v>
      </c>
      <c r="D275" s="11">
        <f t="shared" si="184"/>
        <v>4.3896371634303565E-2</v>
      </c>
      <c r="E275" s="11">
        <v>3.8859122833450381E-2</v>
      </c>
      <c r="F275" s="11">
        <f t="shared" si="185"/>
        <v>8.2755494467753946E-2</v>
      </c>
      <c r="G275" s="200">
        <f t="shared" ref="G275:G292" si="188">IF(B275&gt;0,(1+(E275/B275))^(1/($C$6-$B$6))-1,0)</f>
        <v>3.3132737368455789E-2</v>
      </c>
    </row>
    <row r="276" spans="1:7" x14ac:dyDescent="0.2">
      <c r="A276" t="str">
        <f t="shared" si="183"/>
        <v>33 Protective service occupations</v>
      </c>
      <c r="B276" s="11">
        <v>9.0594551231635692E-2</v>
      </c>
      <c r="C276" s="11">
        <v>5.9596996903792783E-2</v>
      </c>
      <c r="D276" s="11">
        <f t="shared" si="184"/>
        <v>-3.0997554327842909E-2</v>
      </c>
      <c r="E276" s="11">
        <v>1.5290271945600323E-2</v>
      </c>
      <c r="F276" s="11">
        <f t="shared" si="185"/>
        <v>-1.5707282382242588E-2</v>
      </c>
      <c r="G276" s="200">
        <f t="shared" si="188"/>
        <v>1.0451429216661312E-2</v>
      </c>
    </row>
    <row r="277" spans="1:7" x14ac:dyDescent="0.2">
      <c r="A277" t="str">
        <f t="shared" si="183"/>
        <v>34 Culture, media and sports occupations</v>
      </c>
      <c r="B277" s="11">
        <v>0.12276414990369008</v>
      </c>
      <c r="C277" s="11">
        <v>0.19301409905458428</v>
      </c>
      <c r="D277" s="11">
        <f t="shared" si="184"/>
        <v>7.0249949150894192E-2</v>
      </c>
      <c r="E277" s="11">
        <v>5.1664241570682098E-2</v>
      </c>
      <c r="F277" s="11">
        <f t="shared" ref="F277:F278" si="189">SUM(D277:E277)</f>
        <v>0.12191419072157629</v>
      </c>
      <c r="G277" s="200">
        <f t="shared" si="188"/>
        <v>2.3692938884830372E-2</v>
      </c>
    </row>
    <row r="278" spans="1:7" x14ac:dyDescent="0.2">
      <c r="A278" t="str">
        <f t="shared" si="183"/>
        <v>35 Business and public service associate professionals</v>
      </c>
      <c r="B278" s="11">
        <v>0.38609364852316008</v>
      </c>
      <c r="C278" s="11">
        <v>0.40012295726011038</v>
      </c>
      <c r="D278" s="11">
        <f t="shared" si="184"/>
        <v>1.4029308736950297E-2</v>
      </c>
      <c r="E278" s="11">
        <v>0.13856015993825674</v>
      </c>
      <c r="F278" s="11">
        <f t="shared" si="189"/>
        <v>0.15258946867520704</v>
      </c>
      <c r="G278" s="200">
        <f t="shared" si="188"/>
        <v>2.0654320167057261E-2</v>
      </c>
    </row>
    <row r="279" spans="1:7" x14ac:dyDescent="0.2">
      <c r="A279" t="str">
        <f t="shared" si="183"/>
        <v>41 Administrative occupations</v>
      </c>
      <c r="B279" s="11">
        <v>1.0785477434640955</v>
      </c>
      <c r="C279" s="11">
        <v>0.97700815270079988</v>
      </c>
      <c r="D279" s="11">
        <f t="shared" si="184"/>
        <v>-0.10153959076329566</v>
      </c>
      <c r="E279" s="11">
        <v>0.37619089540942158</v>
      </c>
      <c r="F279" s="11">
        <f t="shared" ref="F279:F282" si="190">SUM(D279:E279)</f>
        <v>0.27465130464612592</v>
      </c>
      <c r="G279" s="200">
        <f t="shared" si="188"/>
        <v>2.014766528542844E-2</v>
      </c>
    </row>
    <row r="280" spans="1:7" x14ac:dyDescent="0.2">
      <c r="A280" t="str">
        <f t="shared" si="183"/>
        <v>42 Secretarial and related occupations</v>
      </c>
      <c r="B280" s="11">
        <v>0.41208523748118175</v>
      </c>
      <c r="C280" s="11">
        <v>0.417241465456543</v>
      </c>
      <c r="D280" s="11">
        <f t="shared" si="184"/>
        <v>5.1562279753612494E-3</v>
      </c>
      <c r="E280" s="11">
        <v>0.21780046800175376</v>
      </c>
      <c r="F280" s="11">
        <f t="shared" si="190"/>
        <v>0.22295669597711501</v>
      </c>
      <c r="G280" s="200">
        <f t="shared" si="188"/>
        <v>2.8691093601574069E-2</v>
      </c>
    </row>
    <row r="281" spans="1:7" x14ac:dyDescent="0.2">
      <c r="A281" t="str">
        <f t="shared" si="183"/>
        <v>51 Skilled agricultural and related trades</v>
      </c>
      <c r="B281" s="11">
        <v>0.50454071851277227</v>
      </c>
      <c r="C281" s="11">
        <v>0.18165655614460208</v>
      </c>
      <c r="D281" s="11">
        <f t="shared" si="184"/>
        <v>-0.32288416236817019</v>
      </c>
      <c r="E281" s="11">
        <v>0.13636195241161231</v>
      </c>
      <c r="F281" s="11">
        <f t="shared" si="190"/>
        <v>-0.18652220995655788</v>
      </c>
      <c r="G281" s="200">
        <f t="shared" si="188"/>
        <v>1.6076461716523882E-2</v>
      </c>
    </row>
    <row r="282" spans="1:7" x14ac:dyDescent="0.2">
      <c r="A282" t="str">
        <f t="shared" si="183"/>
        <v>52 Skilled metal, electrical and electronic trades</v>
      </c>
      <c r="B282" s="11">
        <v>0.44516807055880575</v>
      </c>
      <c r="C282" s="11">
        <v>0.28825177918812184</v>
      </c>
      <c r="D282" s="11">
        <f t="shared" si="184"/>
        <v>-0.15691629137068391</v>
      </c>
      <c r="E282" s="11">
        <v>0.13461265257740315</v>
      </c>
      <c r="F282" s="11">
        <f t="shared" si="190"/>
        <v>-2.2303638793280761E-2</v>
      </c>
      <c r="G282" s="200">
        <f t="shared" si="188"/>
        <v>1.7769231923212114E-2</v>
      </c>
    </row>
    <row r="283" spans="1:7" x14ac:dyDescent="0.2">
      <c r="A283" t="str">
        <f t="shared" si="183"/>
        <v>53 Skilled construction and building trades</v>
      </c>
      <c r="B283" s="11">
        <v>0.64677038002699383</v>
      </c>
      <c r="C283" s="11">
        <v>8.5033686963438132E-2</v>
      </c>
      <c r="D283" s="11">
        <f t="shared" si="184"/>
        <v>-0.56173669306355567</v>
      </c>
      <c r="E283" s="11">
        <v>0.10063144361483951</v>
      </c>
      <c r="F283" s="11">
        <f t="shared" ref="F283" si="191">SUM(D283:E283)</f>
        <v>-0.46110524944871617</v>
      </c>
      <c r="G283" s="200">
        <f t="shared" si="188"/>
        <v>9.6873969758461964E-3</v>
      </c>
    </row>
    <row r="284" spans="1:7" x14ac:dyDescent="0.2">
      <c r="A284" t="str">
        <f t="shared" si="183"/>
        <v>54 Textiles, printing and other skilled trades</v>
      </c>
      <c r="B284" s="11">
        <v>0.64978305294192373</v>
      </c>
      <c r="C284" s="11">
        <v>0.49643034647199225</v>
      </c>
      <c r="D284" s="11">
        <f t="shared" si="184"/>
        <v>-0.15335270646993149</v>
      </c>
      <c r="E284" s="11">
        <v>0.19849685544293455</v>
      </c>
      <c r="F284" s="11">
        <f t="shared" ref="F284" si="192">SUM(D284:E284)</f>
        <v>4.5144148973003062E-2</v>
      </c>
      <c r="G284" s="200">
        <f t="shared" si="188"/>
        <v>1.7930326906229199E-2</v>
      </c>
    </row>
    <row r="285" spans="1:7" x14ac:dyDescent="0.2">
      <c r="A285" t="str">
        <f t="shared" si="183"/>
        <v>61 Caring personal service occupations</v>
      </c>
      <c r="B285" s="11">
        <v>0.3145026290617709</v>
      </c>
      <c r="C285" s="11">
        <v>0.29586470661943465</v>
      </c>
      <c r="D285" s="11">
        <f>C285-B285</f>
        <v>-1.8637922442336252E-2</v>
      </c>
      <c r="E285" s="11">
        <v>9.9972246950674082E-2</v>
      </c>
      <c r="F285" s="11">
        <f>SUM(D285:E285)</f>
        <v>8.133432450833783E-2</v>
      </c>
      <c r="G285" s="200">
        <f t="shared" si="188"/>
        <v>1.8571676003919624E-2</v>
      </c>
    </row>
    <row r="286" spans="1:7" x14ac:dyDescent="0.2">
      <c r="A286" t="str">
        <f t="shared" si="183"/>
        <v>62 Leisure, travel and related personal service occupations</v>
      </c>
      <c r="B286" s="11">
        <v>0.51277143123389357</v>
      </c>
      <c r="C286" s="11">
        <v>0.24114777938102483</v>
      </c>
      <c r="D286" s="11">
        <f t="shared" ref="D286:D292" si="193">C286-B286</f>
        <v>-0.27162365185286874</v>
      </c>
      <c r="E286" s="11">
        <v>0.11083416398372885</v>
      </c>
      <c r="F286" s="11">
        <f t="shared" ref="F286:F287" si="194">SUM(D286:E286)</f>
        <v>-0.16078948786913988</v>
      </c>
      <c r="G286" s="200">
        <f t="shared" si="188"/>
        <v>1.3131329635774902E-2</v>
      </c>
    </row>
    <row r="287" spans="1:7" x14ac:dyDescent="0.2">
      <c r="A287" t="str">
        <f t="shared" si="183"/>
        <v>63 Community and civil enforcement occupations</v>
      </c>
      <c r="B287" s="11">
        <v>2.9780855062750376E-2</v>
      </c>
      <c r="C287" s="11">
        <v>7.1162828308781144E-3</v>
      </c>
      <c r="D287" s="11">
        <f t="shared" si="193"/>
        <v>-2.2664572231872262E-2</v>
      </c>
      <c r="E287" s="11">
        <v>3.2561118556831401E-3</v>
      </c>
      <c r="F287" s="11">
        <f t="shared" si="194"/>
        <v>-1.940846037618912E-2</v>
      </c>
      <c r="G287" s="200">
        <f t="shared" si="188"/>
        <v>6.9414076378946366E-3</v>
      </c>
    </row>
    <row r="288" spans="1:7" x14ac:dyDescent="0.2">
      <c r="A288" t="str">
        <f t="shared" si="183"/>
        <v>71 Sales occupations</v>
      </c>
      <c r="B288" s="11">
        <v>2.0424385011236224</v>
      </c>
      <c r="C288" s="11">
        <v>0.92783965405112123</v>
      </c>
      <c r="D288" s="11">
        <f t="shared" si="193"/>
        <v>-1.114598847072501</v>
      </c>
      <c r="E288" s="11">
        <v>0.46859181371564784</v>
      </c>
      <c r="F288" s="11">
        <f t="shared" ref="F288:F289" si="195">SUM(D288:E288)</f>
        <v>-0.64600703335685317</v>
      </c>
      <c r="G288" s="200">
        <f t="shared" si="188"/>
        <v>1.3865156274754709E-2</v>
      </c>
    </row>
    <row r="289" spans="1:7" x14ac:dyDescent="0.2">
      <c r="A289" t="str">
        <f t="shared" si="183"/>
        <v>72 Customer service occupations</v>
      </c>
      <c r="B289" s="11">
        <v>0.31718707089292614</v>
      </c>
      <c r="C289" s="11">
        <v>0.47816417096894415</v>
      </c>
      <c r="D289" s="11">
        <f t="shared" si="193"/>
        <v>0.16097710007601801</v>
      </c>
      <c r="E289" s="11">
        <v>0.16876846736111489</v>
      </c>
      <c r="F289" s="11">
        <f t="shared" si="195"/>
        <v>0.3297455674371329</v>
      </c>
      <c r="G289" s="200">
        <f t="shared" si="188"/>
        <v>2.8850020669771048E-2</v>
      </c>
    </row>
    <row r="290" spans="1:7" x14ac:dyDescent="0.2">
      <c r="A290" t="str">
        <f t="shared" si="183"/>
        <v>81 Process, plant and machine operatives</v>
      </c>
      <c r="B290" s="11">
        <v>0.95139422733430745</v>
      </c>
      <c r="C290" s="11">
        <v>0.2416861294795227</v>
      </c>
      <c r="D290" s="11">
        <f t="shared" si="193"/>
        <v>-0.70970809785478473</v>
      </c>
      <c r="E290" s="11">
        <v>0.13866129896266272</v>
      </c>
      <c r="F290" s="11">
        <f t="shared" ref="F290:F291" si="196">SUM(D290:E290)</f>
        <v>-0.57104679889212195</v>
      </c>
      <c r="G290" s="200">
        <f t="shared" si="188"/>
        <v>9.1116203058971834E-3</v>
      </c>
    </row>
    <row r="291" spans="1:7" x14ac:dyDescent="0.2">
      <c r="A291" t="str">
        <f t="shared" si="183"/>
        <v>82 Transport and mobile machine drivers and operatives</v>
      </c>
      <c r="B291" s="11">
        <v>1.4151594378435328</v>
      </c>
      <c r="C291" s="11">
        <v>0.4794331810091611</v>
      </c>
      <c r="D291" s="11">
        <f t="shared" si="193"/>
        <v>-0.93572625683437172</v>
      </c>
      <c r="E291" s="11">
        <v>0.36130174109683016</v>
      </c>
      <c r="F291" s="11">
        <f t="shared" si="196"/>
        <v>-0.57442451573754161</v>
      </c>
      <c r="G291" s="200">
        <f t="shared" si="188"/>
        <v>1.5274215236819044E-2</v>
      </c>
    </row>
    <row r="292" spans="1:7" x14ac:dyDescent="0.2">
      <c r="A292" t="str">
        <f t="shared" si="183"/>
        <v>91 Elementary trades and related occupations</v>
      </c>
      <c r="B292" s="11">
        <v>0.70869957785900128</v>
      </c>
      <c r="C292" s="11">
        <v>1.0093833734174473</v>
      </c>
      <c r="D292" s="11">
        <f t="shared" si="193"/>
        <v>0.30068379555844604</v>
      </c>
      <c r="E292" s="11">
        <v>0.36919637810867578</v>
      </c>
      <c r="F292" s="11">
        <f t="shared" ref="F292" si="197">SUM(D292:E292)</f>
        <v>0.66988017366712183</v>
      </c>
      <c r="G292" s="200">
        <f t="shared" si="188"/>
        <v>2.8350060374463304E-2</v>
      </c>
    </row>
    <row r="293" spans="1:7" x14ac:dyDescent="0.2">
      <c r="A293" t="str">
        <f t="shared" si="183"/>
        <v>92 Elementary administration and service occupations</v>
      </c>
      <c r="B293" s="11">
        <v>3.4732861152402386</v>
      </c>
      <c r="C293" s="11">
        <v>1.4998032234828496</v>
      </c>
      <c r="D293" s="11">
        <f t="shared" ref="D293" si="198">C293-B293</f>
        <v>-1.973482891757389</v>
      </c>
      <c r="E293" s="11">
        <v>0.62388752387613322</v>
      </c>
      <c r="F293" s="11">
        <f t="shared" ref="F293" si="199">SUM(D293:E293)</f>
        <v>-1.3495953678812558</v>
      </c>
      <c r="G293" s="200">
        <f t="shared" ref="G293:G294" si="200">IF(B293&gt;0,(1+(E293/B293))^(1/($C$6-$B$6))-1,0)</f>
        <v>1.1073948996929817E-2</v>
      </c>
    </row>
    <row r="294" spans="1:7" x14ac:dyDescent="0.2">
      <c r="A294" s="24" t="str">
        <f t="shared" si="183"/>
        <v>All occupations</v>
      </c>
      <c r="B294" s="34">
        <f>SUM(B268:B293)</f>
        <v>16.149305671919642</v>
      </c>
      <c r="C294" s="34">
        <f t="shared" ref="C294:F294" si="201">SUM(C268:C293)</f>
        <v>10.622020159639805</v>
      </c>
      <c r="D294" s="34">
        <f t="shared" si="201"/>
        <v>-5.5272855122798372</v>
      </c>
      <c r="E294" s="34">
        <f t="shared" si="201"/>
        <v>4.5436118238678471</v>
      </c>
      <c r="F294" s="34">
        <f t="shared" si="201"/>
        <v>-0.98367368841199054</v>
      </c>
      <c r="G294" s="234">
        <f t="shared" si="200"/>
        <v>1.6664965866149517E-2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North of Tyne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1.5963190759469654</v>
      </c>
      <c r="Q7" s="11">
        <f>'Occ T1'!J16</f>
        <v>25.459388129574222</v>
      </c>
    </row>
    <row r="8" spans="1:17" x14ac:dyDescent="0.2">
      <c r="O8" t="str">
        <f>name!E11</f>
        <v>Process, plant and machine operatives</v>
      </c>
      <c r="P8" s="11">
        <f>'Occ T1'!H15</f>
        <v>-1.0935415641886337</v>
      </c>
      <c r="Q8" s="11">
        <f>'Occ T1'!J15</f>
        <v>9.3855888417091453</v>
      </c>
    </row>
    <row r="9" spans="1:17" x14ac:dyDescent="0.2">
      <c r="O9" t="str">
        <f>name!E10</f>
        <v>Sales and customer service occupations</v>
      </c>
      <c r="P9" s="11">
        <f>'Occ T1'!H14</f>
        <v>2.865567370932439</v>
      </c>
      <c r="Q9" s="11">
        <f>'Occ T1'!J14</f>
        <v>25.154913634540922</v>
      </c>
    </row>
    <row r="10" spans="1:17" x14ac:dyDescent="0.2">
      <c r="O10" t="str">
        <f>name!E9</f>
        <v>Caring, leisure and other service occupations</v>
      </c>
      <c r="P10" s="11">
        <f>'Occ T1'!H13</f>
        <v>1.7828974592014148</v>
      </c>
      <c r="Q10" s="11">
        <f>'Occ T1'!J13</f>
        <v>25.180946069709346</v>
      </c>
    </row>
    <row r="11" spans="1:17" x14ac:dyDescent="0.2">
      <c r="O11" t="str">
        <f>name!E8</f>
        <v>Skilled trades occupations</v>
      </c>
      <c r="P11" s="11">
        <f>'Occ T1'!H12</f>
        <v>-2.2705869512111363</v>
      </c>
      <c r="Q11" s="11">
        <f>'Occ T1'!J12</f>
        <v>12.546810586326162</v>
      </c>
    </row>
    <row r="12" spans="1:17" x14ac:dyDescent="0.2">
      <c r="O12" t="str">
        <f>name!E7</f>
        <v>Administrative and secretarial occupations</v>
      </c>
      <c r="P12" s="11">
        <f>'Occ T1'!H11</f>
        <v>-0.27032865496725123</v>
      </c>
      <c r="Q12" s="11">
        <f>'Occ T1'!J11</f>
        <v>24.327612146875797</v>
      </c>
    </row>
    <row r="13" spans="1:17" x14ac:dyDescent="0.2">
      <c r="O13" t="str">
        <f>name!E6</f>
        <v>Associate professional occupations</v>
      </c>
      <c r="P13" s="11">
        <f>'Occ T1'!H10</f>
        <v>10.717801268289492</v>
      </c>
      <c r="Q13" s="11">
        <f>'Occ T1'!J10</f>
        <v>38.222735176259746</v>
      </c>
    </row>
    <row r="14" spans="1:17" x14ac:dyDescent="0.2">
      <c r="O14" t="str">
        <f>name!E5</f>
        <v>Professional occupations</v>
      </c>
      <c r="P14" s="11">
        <f>'Occ T1'!H9</f>
        <v>18.392843981421905</v>
      </c>
      <c r="Q14" s="11">
        <f>'Occ T1'!J9</f>
        <v>67.646389882175328</v>
      </c>
    </row>
    <row r="15" spans="1:17" x14ac:dyDescent="0.2">
      <c r="O15" t="str">
        <f>name!E4</f>
        <v>Managers, directors and senior officials</v>
      </c>
      <c r="P15" s="11">
        <f>'Occ T1'!H8</f>
        <v>3.1350280145749565</v>
      </c>
      <c r="Q15" s="11">
        <f>'Occ T1'!J8</f>
        <v>22.454415106303827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North of Tyne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-4.342846753637275E-2</v>
      </c>
      <c r="Q37" s="11">
        <f>'Occ T2'!J8</f>
        <v>10.434570709459825</v>
      </c>
    </row>
    <row r="38" spans="1:17" x14ac:dyDescent="0.2">
      <c r="O38" s="10" t="str">
        <f>name!D5</f>
        <v>12 Other managers and proprietors</v>
      </c>
      <c r="P38" s="11">
        <f>'Occ T2'!H9</f>
        <v>3.1784564821113293</v>
      </c>
      <c r="Q38" s="11">
        <f>'Occ T2'!J9</f>
        <v>12.019844396844004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8.6461688501763767</v>
      </c>
      <c r="Q39" s="11">
        <f>'Occ T2'!J10</f>
        <v>18.471488886555619</v>
      </c>
    </row>
    <row r="40" spans="1:17" x14ac:dyDescent="0.2">
      <c r="O40" s="10" t="str">
        <f>name!D7</f>
        <v>22 Health professionals</v>
      </c>
      <c r="P40" s="11">
        <f>'Occ T2'!H11</f>
        <v>3.745555611003212</v>
      </c>
      <c r="Q40" s="11">
        <f>'Occ T2'!J11</f>
        <v>21.013676485424167</v>
      </c>
    </row>
    <row r="41" spans="1:17" x14ac:dyDescent="0.2">
      <c r="O41" s="10" t="str">
        <f>name!D8</f>
        <v>23 Teaching and other educational professionals</v>
      </c>
      <c r="P41" s="11">
        <f>'Occ T2'!H12</f>
        <v>1.9612349541574545</v>
      </c>
      <c r="Q41" s="11">
        <f>'Occ T2'!J12</f>
        <v>11.987828851463574</v>
      </c>
    </row>
    <row r="42" spans="1:17" x14ac:dyDescent="0.2">
      <c r="O42" s="10" t="str">
        <f>name!D9</f>
        <v>24 Business, media and public service professionals</v>
      </c>
      <c r="P42" s="11">
        <f>'Occ T2'!H13</f>
        <v>4.0398845660848615</v>
      </c>
      <c r="Q42" s="11">
        <f>'Occ T2'!J13</f>
        <v>16.173395658731955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0.21317211889951082</v>
      </c>
      <c r="Q43" s="11">
        <f>'Occ T2'!J14</f>
        <v>3.6775202812205574</v>
      </c>
    </row>
    <row r="44" spans="1:17" x14ac:dyDescent="0.2">
      <c r="O44" s="10" t="str">
        <f>name!D11</f>
        <v>32 Health and social care associate professionals</v>
      </c>
      <c r="P44" s="11">
        <f>'Occ T2'!H15</f>
        <v>9.8822615629507613</v>
      </c>
      <c r="Q44" s="11">
        <f>'Occ T2'!J15</f>
        <v>20.363762751247489</v>
      </c>
    </row>
    <row r="45" spans="1:17" x14ac:dyDescent="0.2">
      <c r="O45" s="10" t="str">
        <f>name!D12</f>
        <v>33 Protective service occupations</v>
      </c>
      <c r="P45" s="11">
        <f>'Occ T2'!H16</f>
        <v>-0.69850910131412203</v>
      </c>
      <c r="Q45" s="11">
        <f>'Occ T2'!J16</f>
        <v>1.047429943141579</v>
      </c>
    </row>
    <row r="46" spans="1:17" x14ac:dyDescent="0.2">
      <c r="O46" s="10" t="str">
        <f>name!D13</f>
        <v>34 Culture, media and sports occupations</v>
      </c>
      <c r="P46" s="11">
        <f>'Occ T2'!H17</f>
        <v>-0.11899971158186329</v>
      </c>
      <c r="Q46" s="11">
        <f>'Occ T2'!J17</f>
        <v>2.5173290506138293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1.4398763993352048</v>
      </c>
      <c r="Q47" s="11">
        <f>'Occ T2'!J18</f>
        <v>10.616693150036294</v>
      </c>
    </row>
    <row r="48" spans="1:17" x14ac:dyDescent="0.2">
      <c r="O48" s="10" t="str">
        <f>name!D15</f>
        <v>41 Administrative occupations</v>
      </c>
      <c r="P48" s="11">
        <f>'Occ T2'!H19</f>
        <v>1.4143870482425882</v>
      </c>
      <c r="Q48" s="11">
        <f>'Occ T2'!J19</f>
        <v>22.082598851790763</v>
      </c>
    </row>
    <row r="49" spans="15:17" x14ac:dyDescent="0.2">
      <c r="O49" s="10" t="str">
        <f>name!D16</f>
        <v>42 Secretarial and related occupations</v>
      </c>
      <c r="P49" s="11">
        <f>'Occ T2'!H20</f>
        <v>-1.6847157032098385</v>
      </c>
      <c r="Q49" s="11">
        <f>'Occ T2'!J20</f>
        <v>2.2450132950850343</v>
      </c>
    </row>
    <row r="50" spans="15:17" x14ac:dyDescent="0.2">
      <c r="O50" s="10" t="str">
        <f>name!D17</f>
        <v>51 Skilled agricultural and related trades</v>
      </c>
      <c r="P50" s="11">
        <f>'Occ T2'!H21</f>
        <v>0.38448240966238778</v>
      </c>
      <c r="Q50" s="11">
        <f>'Occ T2'!J21</f>
        <v>2.8574877916810371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-1.4610183145088307</v>
      </c>
      <c r="Q51" s="11">
        <f>'Occ T2'!J22</f>
        <v>2.9928573543114174</v>
      </c>
    </row>
    <row r="52" spans="15:17" x14ac:dyDescent="0.2">
      <c r="O52" s="10" t="str">
        <f>name!D19</f>
        <v>53 Skilled construction and building trades</v>
      </c>
      <c r="P52" s="11">
        <f>'Occ T2'!H23</f>
        <v>-1.856256024350893</v>
      </c>
      <c r="Q52" s="11">
        <f>'Occ T2'!J23</f>
        <v>2.3420709407233478</v>
      </c>
    </row>
    <row r="53" spans="15:17" x14ac:dyDescent="0.2">
      <c r="O53" s="10" t="str">
        <f>name!D20</f>
        <v>54 Textiles, printing and other skilled trades</v>
      </c>
      <c r="P53" s="11">
        <f>'Occ T2'!H24</f>
        <v>0.66220497798619693</v>
      </c>
      <c r="Q53" s="11">
        <f>'Occ T2'!J24</f>
        <v>4.3543944996103559</v>
      </c>
    </row>
    <row r="54" spans="15:17" x14ac:dyDescent="0.2">
      <c r="O54" s="10" t="str">
        <f>name!D21</f>
        <v>61 Caring personal service occupations</v>
      </c>
      <c r="P54" s="11">
        <f>'Occ T2'!H25</f>
        <v>2.3858287421682078</v>
      </c>
      <c r="Q54" s="11">
        <f>'Occ T2'!J25</f>
        <v>20.898008829422167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-0.50037844173352042</v>
      </c>
      <c r="Q55" s="11">
        <f>'Occ T2'!J26</f>
        <v>4.1731940728191326</v>
      </c>
    </row>
    <row r="56" spans="15:17" x14ac:dyDescent="0.2">
      <c r="O56" s="10" t="str">
        <f>name!D23</f>
        <v>63 Community and civil enforcement occupations</v>
      </c>
      <c r="P56" s="11">
        <f>'Occ T2'!H27</f>
        <v>-0.10255284123327946</v>
      </c>
      <c r="Q56" s="11">
        <f>'Occ T2'!J27</f>
        <v>0.10974316746804103</v>
      </c>
    </row>
    <row r="57" spans="15:17" x14ac:dyDescent="0.2">
      <c r="O57" s="10" t="str">
        <f>name!D24</f>
        <v>71 Sales occupations</v>
      </c>
      <c r="P57" s="11">
        <f>'Occ T2'!H28</f>
        <v>0.54895877337279586</v>
      </c>
      <c r="Q57" s="11">
        <f>'Occ T2'!J28</f>
        <v>18.611341715290337</v>
      </c>
    </row>
    <row r="58" spans="15:17" x14ac:dyDescent="0.2">
      <c r="O58" s="10" t="str">
        <f>name!D25</f>
        <v>72 Customer service occupations</v>
      </c>
      <c r="P58" s="11">
        <f>'Occ T2'!H29</f>
        <v>2.3166085975596422</v>
      </c>
      <c r="Q58" s="11">
        <f>'Occ T2'!J29</f>
        <v>6.5435719192505841</v>
      </c>
    </row>
    <row r="59" spans="15:17" x14ac:dyDescent="0.2">
      <c r="O59" s="10" t="str">
        <f>name!D26</f>
        <v>81 Process, plant and machine operatives</v>
      </c>
      <c r="P59" s="11">
        <f>'Occ T2'!H30</f>
        <v>-0.39789333727364173</v>
      </c>
      <c r="Q59" s="11">
        <f>'Occ T2'!J30</f>
        <v>3.4296934809184605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-0.69564822691499018</v>
      </c>
      <c r="Q60" s="11">
        <f>'Occ T2'!J31</f>
        <v>5.9558953607906862</v>
      </c>
    </row>
    <row r="61" spans="15:17" x14ac:dyDescent="0.2">
      <c r="O61" s="10" t="str">
        <f>name!D28</f>
        <v>91 Elementary trades and related occupations</v>
      </c>
      <c r="P61" s="11">
        <f>'Occ T2'!H32</f>
        <v>5.7106853278491441</v>
      </c>
      <c r="Q61" s="11">
        <f>'Occ T2'!J32</f>
        <v>9.9363177444928485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-4.114366251902176</v>
      </c>
      <c r="Q62" s="11">
        <f>'Occ T2'!J33</f>
        <v>15.523070385081375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34.856000000000108</v>
      </c>
      <c r="Q64" s="11">
        <f>'Occ T2'!J35</f>
        <v>250.37879957347451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North of Tyne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419.51800000000009</v>
      </c>
      <c r="C8" s="305">
        <f>SUM(C9:C17)</f>
        <v>430.82899999999984</v>
      </c>
      <c r="D8" s="305">
        <f>SUM(D9:D17)</f>
        <v>454.37400000000008</v>
      </c>
      <c r="E8" s="304"/>
      <c r="F8" s="305">
        <f>SUM(F9:F17)</f>
        <v>5.798370088107732</v>
      </c>
      <c r="G8" s="305">
        <f>SUM(G9:G17)</f>
        <v>7.2093484291670347</v>
      </c>
      <c r="H8" s="305">
        <f>SUM(H9:H17)</f>
        <v>9.125546925122956</v>
      </c>
      <c r="I8" s="304"/>
      <c r="J8" s="305">
        <f>SUM(J9:J17)</f>
        <v>37.687828288265379</v>
      </c>
      <c r="K8" s="305">
        <f>SUM(K9:K17)</f>
        <v>45.534252546937758</v>
      </c>
      <c r="L8" s="305">
        <f>SUM(L9:L17)</f>
        <v>56.427347423338617</v>
      </c>
      <c r="M8" s="304"/>
      <c r="N8" s="305">
        <f>SUM(N9:N17)</f>
        <v>78.939740657764702</v>
      </c>
      <c r="O8" s="305">
        <f>SUM(O9:O17)</f>
        <v>89.547333659848817</v>
      </c>
      <c r="P8" s="305">
        <f>SUM(P9:P17)</f>
        <v>112.96134176648215</v>
      </c>
      <c r="Q8" s="306"/>
      <c r="R8" s="305">
        <f>SUM(R9:R17)</f>
        <v>24.16520328369521</v>
      </c>
      <c r="S8" s="305">
        <f>SUM(S9:S17)</f>
        <v>23.704006326248297</v>
      </c>
      <c r="T8" s="305">
        <f>SUM(T9:T17)</f>
        <v>26.497666888549062</v>
      </c>
      <c r="U8" s="306"/>
      <c r="V8" s="305">
        <f>SUM(V9:V17)</f>
        <v>19.495521706768692</v>
      </c>
      <c r="W8" s="305">
        <f>SUM(W9:W17)</f>
        <v>21.019235907422374</v>
      </c>
      <c r="X8" s="305">
        <f>SUM(X9:X17)</f>
        <v>25.194723422898775</v>
      </c>
      <c r="Y8" s="306"/>
      <c r="Z8" s="305">
        <f>SUM(Z9:Z17)</f>
        <v>100.70051696551091</v>
      </c>
      <c r="AA8" s="305">
        <f>SUM(AA9:AA17)</f>
        <v>98.653477337746864</v>
      </c>
      <c r="AB8" s="305">
        <f>SUM(AB9:AB17)</f>
        <v>105.36281004595013</v>
      </c>
      <c r="AC8" s="306"/>
      <c r="AD8" s="305">
        <f>SUM(AD9:AD17)</f>
        <v>92.361322988275106</v>
      </c>
      <c r="AE8" s="305">
        <f>SUM(AE9:AE17)</f>
        <v>89.165507453741455</v>
      </c>
      <c r="AF8" s="305">
        <f>SUM(AF9:AF17)</f>
        <v>81.47147149534149</v>
      </c>
      <c r="AG8" s="306"/>
      <c r="AH8" s="305">
        <f>SUM(AH9:AH17)</f>
        <v>44.220190349692729</v>
      </c>
      <c r="AI8" s="305">
        <f>SUM(AI9:AI17)</f>
        <v>41.9474004505715</v>
      </c>
      <c r="AJ8" s="305">
        <f>SUM(AJ9:AJ17)</f>
        <v>26.711071872677138</v>
      </c>
      <c r="AK8" s="306"/>
      <c r="AL8" s="305">
        <f>SUM(AL9:AL17)</f>
        <v>16.149305671919642</v>
      </c>
      <c r="AM8" s="305">
        <f>SUM(AM9:AM17)</f>
        <v>14.048437888315771</v>
      </c>
      <c r="AN8" s="305">
        <f>SUM(AN9:AN17)</f>
        <v>10.622020159639803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35.717306495091748</v>
      </c>
      <c r="C9" s="304">
        <f t="shared" ref="B9:D17" si="0">SUM(C21,C33,C51,C63,C75,C93)</f>
        <v>34.015659730481026</v>
      </c>
      <c r="D9" s="304">
        <f t="shared" si="0"/>
        <v>38.852334509666676</v>
      </c>
      <c r="E9" s="304"/>
      <c r="F9" s="304">
        <f t="shared" ref="F9:H17" si="1">SUM(F21,F33,F51,F63,F75,F93)</f>
        <v>0.36171470708151693</v>
      </c>
      <c r="G9" s="304">
        <f t="shared" si="1"/>
        <v>0.4298480567330244</v>
      </c>
      <c r="H9" s="304">
        <f t="shared" si="1"/>
        <v>0.62031725312489805</v>
      </c>
      <c r="I9" s="304"/>
      <c r="J9" s="304">
        <f t="shared" ref="J9:L17" si="2">SUM(J21,J33,J51,J63,J75,J93)</f>
        <v>3.4182140373339251</v>
      </c>
      <c r="K9" s="304">
        <f t="shared" si="2"/>
        <v>3.7858470252390104</v>
      </c>
      <c r="L9" s="304">
        <f t="shared" si="2"/>
        <v>5.0931133786435208</v>
      </c>
      <c r="M9" s="304"/>
      <c r="N9" s="304">
        <f t="shared" ref="N9:P17" si="3">SUM(N21,N33,N51,N63,N75,N93)</f>
        <v>8.6663007297304659</v>
      </c>
      <c r="O9" s="304">
        <f t="shared" si="3"/>
        <v>9.0119609912391336</v>
      </c>
      <c r="P9" s="304">
        <f t="shared" si="3"/>
        <v>11.358439174508291</v>
      </c>
      <c r="Q9" s="306"/>
      <c r="R9" s="304">
        <f t="shared" ref="R9:T9" si="4">SUM(R21,R33,R51,R63,R75,R93)</f>
        <v>2.4444267431255966</v>
      </c>
      <c r="S9" s="304">
        <f t="shared" si="4"/>
        <v>2.3626640954667644</v>
      </c>
      <c r="T9" s="304">
        <f t="shared" si="4"/>
        <v>2.9536609849464774</v>
      </c>
      <c r="U9" s="306"/>
      <c r="V9" s="304">
        <f t="shared" ref="V9:X9" si="5">SUM(V21,V33,V51,V63,V75,V93)</f>
        <v>2.1951556433408448</v>
      </c>
      <c r="W9" s="304">
        <f t="shared" si="5"/>
        <v>2.1227138889136281</v>
      </c>
      <c r="X9" s="304">
        <f t="shared" si="5"/>
        <v>2.4595701386044686</v>
      </c>
      <c r="Y9" s="306"/>
      <c r="Z9" s="304">
        <f t="shared" ref="Z9:AB9" si="6">SUM(Z21,Z33,Z51,Z63,Z75,Z93)</f>
        <v>7.8963010779901532</v>
      </c>
      <c r="AA9" s="304">
        <f t="shared" si="6"/>
        <v>6.3834039394376667</v>
      </c>
      <c r="AB9" s="304">
        <f t="shared" si="6"/>
        <v>7.0751721562778798</v>
      </c>
      <c r="AC9" s="306"/>
      <c r="AD9" s="304">
        <f>SUM(AD21,AD33,AD51,AD63,AD75,AD93)</f>
        <v>6.4710496014008623</v>
      </c>
      <c r="AE9" s="304">
        <f t="shared" ref="AE9:AF9" si="7">SUM(AE21,AE33,AE51,AE63,AE75,AE93)</f>
        <v>5.908314725089471</v>
      </c>
      <c r="AF9" s="304">
        <f t="shared" si="7"/>
        <v>6.0550520508750676</v>
      </c>
      <c r="AG9" s="306"/>
      <c r="AH9" s="304">
        <f t="shared" ref="AH9:AJ9" si="8">SUM(AH21,AH33,AH51,AH63,AH75,AH93)</f>
        <v>3.3248109245924247</v>
      </c>
      <c r="AI9" s="304">
        <f t="shared" si="8"/>
        <v>3.1224954575912793</v>
      </c>
      <c r="AJ9" s="304">
        <f t="shared" si="8"/>
        <v>2.3319624059125763</v>
      </c>
      <c r="AK9" s="306"/>
      <c r="AL9" s="304">
        <f t="shared" ref="AL9:AN9" si="9">SUM(AL21,AL33,AL51,AL63,AL75,AL93)</f>
        <v>0.93933303049595196</v>
      </c>
      <c r="AM9" s="304">
        <f t="shared" si="9"/>
        <v>0.88841155077105372</v>
      </c>
      <c r="AN9" s="304">
        <f t="shared" si="9"/>
        <v>0.90504696677349539</v>
      </c>
    </row>
    <row r="10" spans="1:40" x14ac:dyDescent="0.2">
      <c r="A10" s="13" t="str">
        <f>name!E5</f>
        <v>Professional occupations</v>
      </c>
      <c r="B10" s="304">
        <f t="shared" si="0"/>
        <v>92.902146162808492</v>
      </c>
      <c r="C10" s="304">
        <f t="shared" si="0"/>
        <v>99.473636991752812</v>
      </c>
      <c r="D10" s="304">
        <f t="shared" si="0"/>
        <v>111.29499014423033</v>
      </c>
      <c r="E10" s="304"/>
      <c r="F10" s="304">
        <f t="shared" si="1"/>
        <v>4.5485454442630449</v>
      </c>
      <c r="G10" s="304">
        <f t="shared" si="1"/>
        <v>5.6730162139833702</v>
      </c>
      <c r="H10" s="304">
        <f t="shared" si="1"/>
        <v>7.0271190484395696</v>
      </c>
      <c r="I10" s="304"/>
      <c r="J10" s="304">
        <f t="shared" si="2"/>
        <v>22.336097325778315</v>
      </c>
      <c r="K10" s="304">
        <f t="shared" si="2"/>
        <v>26.735353027501677</v>
      </c>
      <c r="L10" s="304">
        <f t="shared" si="2"/>
        <v>31.777857819385179</v>
      </c>
      <c r="M10" s="304"/>
      <c r="N10" s="304">
        <f t="shared" si="3"/>
        <v>32.073489867709782</v>
      </c>
      <c r="O10" s="304">
        <f t="shared" si="3"/>
        <v>34.728659354676935</v>
      </c>
      <c r="P10" s="304">
        <f t="shared" si="3"/>
        <v>41.02536725305383</v>
      </c>
      <c r="Q10" s="306"/>
      <c r="R10" s="304">
        <f t="shared" ref="R10:T10" si="10">SUM(R22,R34,R52,R64,R76,R94)</f>
        <v>5.7427803836667293</v>
      </c>
      <c r="S10" s="304">
        <f t="shared" si="10"/>
        <v>3.8295746921416862</v>
      </c>
      <c r="T10" s="304">
        <f t="shared" si="10"/>
        <v>2.6310327516650958</v>
      </c>
      <c r="U10" s="306"/>
      <c r="V10" s="304">
        <f t="shared" ref="V10:X10" si="11">SUM(V22,V34,V52,V64,V76,V94)</f>
        <v>3.7747063266164655</v>
      </c>
      <c r="W10" s="304">
        <f t="shared" si="11"/>
        <v>4.1362445424578844</v>
      </c>
      <c r="X10" s="304">
        <f t="shared" si="11"/>
        <v>4.6195227158496435</v>
      </c>
      <c r="Y10" s="306"/>
      <c r="Z10" s="304">
        <f t="shared" ref="Z10:AB10" si="12">SUM(Z22,Z34,Z52,Z64,Z76,Z94)</f>
        <v>12.057944152055851</v>
      </c>
      <c r="AA10" s="304">
        <f t="shared" si="12"/>
        <v>11.804185976100058</v>
      </c>
      <c r="AB10" s="304">
        <f t="shared" si="12"/>
        <v>13.024267547933182</v>
      </c>
      <c r="AC10" s="306"/>
      <c r="AD10" s="304">
        <f t="shared" ref="AD10:AF10" si="13">SUM(AD22,AD34,AD52,AD64,AD76,AD94)</f>
        <v>7.8123780917057477</v>
      </c>
      <c r="AE10" s="304">
        <f t="shared" si="13"/>
        <v>7.7211504854848059</v>
      </c>
      <c r="AF10" s="304">
        <f t="shared" si="13"/>
        <v>7.428838744123329</v>
      </c>
      <c r="AG10" s="306"/>
      <c r="AH10" s="304">
        <f t="shared" ref="AH10:AJ10" si="14">SUM(AH22,AH34,AH52,AH64,AH76,AH94)</f>
        <v>3.6946688942970214</v>
      </c>
      <c r="AI10" s="304">
        <f t="shared" si="14"/>
        <v>3.8238961893711512</v>
      </c>
      <c r="AJ10" s="304">
        <f t="shared" si="14"/>
        <v>2.6675247779825755</v>
      </c>
      <c r="AK10" s="306"/>
      <c r="AL10" s="304">
        <f t="shared" ref="AL10:AN10" si="15">SUM(AL22,AL34,AL52,AL64,AL76,AL94)</f>
        <v>0.86153567671554243</v>
      </c>
      <c r="AM10" s="304">
        <f t="shared" si="15"/>
        <v>1.0215565100352502</v>
      </c>
      <c r="AN10" s="304">
        <f t="shared" si="15"/>
        <v>1.0934594857979243</v>
      </c>
    </row>
    <row r="11" spans="1:40" x14ac:dyDescent="0.2">
      <c r="A11" s="13" t="str">
        <f>name!E6</f>
        <v>Associate professional occupations</v>
      </c>
      <c r="B11" s="304">
        <f>SUM(B23,B35,B53,B65,B77,B95)</f>
        <v>50.153326870871425</v>
      </c>
      <c r="C11" s="304">
        <f t="shared" si="0"/>
        <v>54.404181356241267</v>
      </c>
      <c r="D11" s="304">
        <f>SUM(D23,D35,D53,D65,D77,D95)</f>
        <v>60.871128139160973</v>
      </c>
      <c r="E11" s="304"/>
      <c r="F11" s="304">
        <f t="shared" si="1"/>
        <v>0.45574494119983866</v>
      </c>
      <c r="G11" s="304">
        <f t="shared" si="1"/>
        <v>0.55395114024034364</v>
      </c>
      <c r="H11" s="304">
        <f t="shared" si="1"/>
        <v>0.74747356272764198</v>
      </c>
      <c r="I11" s="304"/>
      <c r="J11" s="304">
        <f t="shared" si="2"/>
        <v>5.4547103505991128</v>
      </c>
      <c r="K11" s="304">
        <f t="shared" si="2"/>
        <v>6.6961266625567291</v>
      </c>
      <c r="L11" s="304">
        <f t="shared" si="2"/>
        <v>8.3928295942248408</v>
      </c>
      <c r="M11" s="304"/>
      <c r="N11" s="304">
        <f t="shared" si="3"/>
        <v>13.795460302076773</v>
      </c>
      <c r="O11" s="304">
        <f t="shared" si="3"/>
        <v>16.648846280415235</v>
      </c>
      <c r="P11" s="304">
        <f t="shared" si="3"/>
        <v>21.469069561844996</v>
      </c>
      <c r="Q11" s="306"/>
      <c r="R11" s="304">
        <f t="shared" ref="R11:T11" si="16">SUM(R23,R35,R53,R65,R77,R95)</f>
        <v>4.1405748721821727</v>
      </c>
      <c r="S11" s="304">
        <f t="shared" si="16"/>
        <v>4.4081070476711073</v>
      </c>
      <c r="T11" s="304">
        <f t="shared" si="16"/>
        <v>4.1564379050608</v>
      </c>
      <c r="U11" s="306"/>
      <c r="V11" s="304">
        <f t="shared" ref="V11:X11" si="17">SUM(V23,V35,V53,V65,V77,V95)</f>
        <v>2.8778856146206149</v>
      </c>
      <c r="W11" s="304">
        <f t="shared" si="17"/>
        <v>2.9912680692896982</v>
      </c>
      <c r="X11" s="304">
        <f t="shared" si="17"/>
        <v>3.477572600664546</v>
      </c>
      <c r="Y11" s="306"/>
      <c r="Z11" s="304">
        <f t="shared" ref="Z11:AB11" si="18">SUM(Z23,Z35,Z53,Z65,Z77,Z95)</f>
        <v>11.072412385829374</v>
      </c>
      <c r="AA11" s="304">
        <f t="shared" si="18"/>
        <v>11.135111851185584</v>
      </c>
      <c r="AB11" s="304">
        <f t="shared" si="18"/>
        <v>12.305567683195799</v>
      </c>
      <c r="AC11" s="306"/>
      <c r="AD11" s="304">
        <f t="shared" ref="AD11:AF11" si="19">SUM(AD23,AD35,AD53,AD65,AD77,AD95)</f>
        <v>7.9459149610781434</v>
      </c>
      <c r="AE11" s="304">
        <f t="shared" si="19"/>
        <v>7.8031271399391908</v>
      </c>
      <c r="AF11" s="304">
        <f t="shared" si="19"/>
        <v>7.1125488413597111</v>
      </c>
      <c r="AG11" s="306"/>
      <c r="AH11" s="304">
        <f t="shared" ref="AH11:AJ11" si="20">SUM(AH23,AH35,AH53,AH65,AH77,AH95)</f>
        <v>3.5643015272150587</v>
      </c>
      <c r="AI11" s="304">
        <f t="shared" si="20"/>
        <v>3.3140121650543635</v>
      </c>
      <c r="AJ11" s="304">
        <f t="shared" si="20"/>
        <v>2.2121751711801352</v>
      </c>
      <c r="AK11" s="306"/>
      <c r="AL11" s="304">
        <f t="shared" ref="AL11:AN11" si="21">SUM(AL23,AL35,AL53,AL65,AL77,AL95)</f>
        <v>0.84632191607033058</v>
      </c>
      <c r="AM11" s="304">
        <f t="shared" si="21"/>
        <v>0.85363099988901292</v>
      </c>
      <c r="AN11" s="304">
        <f t="shared" si="21"/>
        <v>0.99745321890250283</v>
      </c>
    </row>
    <row r="12" spans="1:40" x14ac:dyDescent="0.2">
      <c r="A12" s="13" t="str">
        <f>name!E7</f>
        <v>Administrative and secretarial occupations</v>
      </c>
      <c r="B12" s="304">
        <f t="shared" si="0"/>
        <v>47.392389227589192</v>
      </c>
      <c r="C12" s="304">
        <f t="shared" si="0"/>
        <v>48.76074810583718</v>
      </c>
      <c r="D12" s="304">
        <f t="shared" si="0"/>
        <v>47.122060572621933</v>
      </c>
      <c r="E12" s="304"/>
      <c r="F12" s="304">
        <f t="shared" si="1"/>
        <v>0.20513440935839736</v>
      </c>
      <c r="G12" s="304">
        <f t="shared" si="1"/>
        <v>0.25742043295912947</v>
      </c>
      <c r="H12" s="304">
        <f t="shared" si="1"/>
        <v>0.32807669650068072</v>
      </c>
      <c r="I12" s="304"/>
      <c r="J12" s="304">
        <f t="shared" si="2"/>
        <v>2.5392783344133711</v>
      </c>
      <c r="K12" s="304">
        <f t="shared" si="2"/>
        <v>3.2475838460178865</v>
      </c>
      <c r="L12" s="304">
        <f t="shared" si="2"/>
        <v>4.0074439503685877</v>
      </c>
      <c r="M12" s="304"/>
      <c r="N12" s="304">
        <f t="shared" si="3"/>
        <v>8.8014921588145363</v>
      </c>
      <c r="O12" s="304">
        <f t="shared" si="3"/>
        <v>10.610954599900232</v>
      </c>
      <c r="P12" s="304">
        <f t="shared" si="3"/>
        <v>13.736034061762046</v>
      </c>
      <c r="Q12" s="306"/>
      <c r="R12" s="304">
        <f t="shared" ref="R12:T12" si="22">SUM(R24,R36,R54,R66,R78,R96)</f>
        <v>3.3878016428951914</v>
      </c>
      <c r="S12" s="304">
        <f t="shared" si="22"/>
        <v>3.8154905160262214</v>
      </c>
      <c r="T12" s="304">
        <f t="shared" si="22"/>
        <v>4.5193002268922431</v>
      </c>
      <c r="U12" s="306"/>
      <c r="V12" s="304">
        <f t="shared" ref="V12:X12" si="23">SUM(V24,V36,V54,V66,V78,V96)</f>
        <v>3.0495991136646916</v>
      </c>
      <c r="W12" s="304">
        <f t="shared" si="23"/>
        <v>3.3844108218072435</v>
      </c>
      <c r="X12" s="304">
        <f t="shared" si="23"/>
        <v>4.1108868232324953</v>
      </c>
      <c r="Y12" s="306"/>
      <c r="Z12" s="304">
        <f t="shared" ref="Z12:AA12" si="24">SUM(Z24,Z36,Z54,Z66,Z78,Z96)</f>
        <v>11.266071478133359</v>
      </c>
      <c r="AA12" s="304">
        <f t="shared" si="24"/>
        <v>11.660002619893065</v>
      </c>
      <c r="AB12" s="304">
        <f>SUM(AB24,AB36,AB54,AB66,AB78,AB96)</f>
        <v>10.557438441097725</v>
      </c>
      <c r="AC12" s="306"/>
      <c r="AD12" s="304">
        <f t="shared" ref="AD12:AE12" si="25">SUM(AD24,AD36,AD54,AD66,AD78,AD96)</f>
        <v>11.512986110802281</v>
      </c>
      <c r="AE12" s="304">
        <f t="shared" si="25"/>
        <v>10.310188078391963</v>
      </c>
      <c r="AF12" s="304">
        <f>SUM(AF24,AF36,AF54,AF66,AF78,AF96)</f>
        <v>7.2063914801865128</v>
      </c>
      <c r="AG12" s="306"/>
      <c r="AH12" s="304">
        <f t="shared" ref="AH12:AI12" si="26">SUM(AH24,AH36,AH54,AH66,AH78,AH96)</f>
        <v>5.1393929985620863</v>
      </c>
      <c r="AI12" s="304">
        <f t="shared" si="26"/>
        <v>3.8449875917863725</v>
      </c>
      <c r="AJ12" s="304">
        <f>SUM(AJ24,AJ36,AJ54,AJ66,AJ78,AJ96)</f>
        <v>1.2622392744243045</v>
      </c>
      <c r="AK12" s="306"/>
      <c r="AL12" s="304">
        <f t="shared" ref="AL12:AM12" si="27">SUM(AL24,AL36,AL54,AL66,AL78,AL96)</f>
        <v>1.490632980945277</v>
      </c>
      <c r="AM12" s="304">
        <f t="shared" si="27"/>
        <v>1.6297095990550687</v>
      </c>
      <c r="AN12" s="304">
        <f>SUM(AN24,AN36,AN54,AN66,AN78,AN96)</f>
        <v>1.3942496181573429</v>
      </c>
    </row>
    <row r="13" spans="1:40" x14ac:dyDescent="0.2">
      <c r="A13" s="13" t="str">
        <f>name!E8</f>
        <v>Skilled trades occupations</v>
      </c>
      <c r="B13" s="304">
        <f t="shared" si="0"/>
        <v>35.850470638548153</v>
      </c>
      <c r="C13" s="304">
        <f t="shared" si="0"/>
        <v>35.196267510121331</v>
      </c>
      <c r="D13" s="304">
        <f t="shared" si="0"/>
        <v>33.579883687337023</v>
      </c>
      <c r="E13" s="304"/>
      <c r="F13" s="304">
        <f t="shared" si="1"/>
        <v>4.3939900967713129E-2</v>
      </c>
      <c r="G13" s="304">
        <f t="shared" si="1"/>
        <v>5.6488375247207304E-2</v>
      </c>
      <c r="H13" s="304">
        <f t="shared" si="1"/>
        <v>7.2880077641932217E-2</v>
      </c>
      <c r="I13" s="304"/>
      <c r="J13" s="304">
        <f t="shared" si="2"/>
        <v>0.50482831399001815</v>
      </c>
      <c r="K13" s="304">
        <f t="shared" si="2"/>
        <v>0.66716262030835638</v>
      </c>
      <c r="L13" s="304">
        <f t="shared" si="2"/>
        <v>0.92939752622185412</v>
      </c>
      <c r="M13" s="304"/>
      <c r="N13" s="304">
        <f t="shared" si="3"/>
        <v>1.8448830877409481</v>
      </c>
      <c r="O13" s="304">
        <f t="shared" si="3"/>
        <v>2.2132604910670262</v>
      </c>
      <c r="P13" s="304">
        <f t="shared" si="3"/>
        <v>2.7342014587583159</v>
      </c>
      <c r="Q13" s="306"/>
      <c r="R13" s="304">
        <f t="shared" ref="R13:T13" si="28">SUM(R25,R37,R55,R67,R79,R97)</f>
        <v>0.93703856108663208</v>
      </c>
      <c r="S13" s="304">
        <f t="shared" si="28"/>
        <v>1.0704814078229947</v>
      </c>
      <c r="T13" s="304">
        <f t="shared" si="28"/>
        <v>1.3875084654408381</v>
      </c>
      <c r="U13" s="306"/>
      <c r="V13" s="304">
        <f t="shared" ref="V13:X13" si="29">SUM(V25,V37,V55,V67,V79,V97)</f>
        <v>1.5618187710287468</v>
      </c>
      <c r="W13" s="304">
        <f t="shared" si="29"/>
        <v>1.7261423922603256</v>
      </c>
      <c r="X13" s="304">
        <f t="shared" si="29"/>
        <v>1.917177222644455</v>
      </c>
      <c r="Y13" s="306"/>
      <c r="Z13" s="304">
        <f t="shared" ref="Z13:AB13" si="30">SUM(Z25,Z37,Z55,Z67,Z79,Z97)</f>
        <v>13.919654554189218</v>
      </c>
      <c r="AA13" s="304">
        <f t="shared" si="30"/>
        <v>12.438296111667052</v>
      </c>
      <c r="AB13" s="304">
        <f t="shared" si="30"/>
        <v>11.862819368047157</v>
      </c>
      <c r="AC13" s="306"/>
      <c r="AD13" s="304">
        <f t="shared" ref="AD13:AF13" si="31">SUM(AD25,AD37,AD55,AD67,AD79,AD97)</f>
        <v>10.482970850414791</v>
      </c>
      <c r="AE13" s="304">
        <f t="shared" si="31"/>
        <v>10.682688324855915</v>
      </c>
      <c r="AF13" s="304">
        <f t="shared" si="31"/>
        <v>10.496632046280762</v>
      </c>
      <c r="AG13" s="306"/>
      <c r="AH13" s="304">
        <f t="shared" ref="AH13:AJ13" si="32">SUM(AH25,AH37,AH55,AH67,AH79,AH97)</f>
        <v>4.3090743770895896</v>
      </c>
      <c r="AI13" s="304">
        <f t="shared" si="32"/>
        <v>4.5323759279950906</v>
      </c>
      <c r="AJ13" s="304">
        <f t="shared" si="32"/>
        <v>3.1278951535335637</v>
      </c>
      <c r="AK13" s="306"/>
      <c r="AL13" s="304">
        <f t="shared" ref="AL13:AN13" si="33">SUM(AL25,AL37,AL55,AL67,AL79,AL97)</f>
        <v>2.2462622220404955</v>
      </c>
      <c r="AM13" s="304">
        <f t="shared" si="33"/>
        <v>1.8093718588973653</v>
      </c>
      <c r="AN13" s="304">
        <f t="shared" si="33"/>
        <v>1.0513723687681542</v>
      </c>
    </row>
    <row r="14" spans="1:40" x14ac:dyDescent="0.2">
      <c r="A14" s="13" t="str">
        <f>name!E9</f>
        <v>Caring, leisure and other service occupations</v>
      </c>
      <c r="B14" s="304">
        <f t="shared" si="0"/>
        <v>41.735365802191737</v>
      </c>
      <c r="C14" s="304">
        <f t="shared" si="0"/>
        <v>41.740804157990368</v>
      </c>
      <c r="D14" s="304">
        <f t="shared" si="0"/>
        <v>43.518263261393095</v>
      </c>
      <c r="E14" s="304"/>
      <c r="F14" s="304">
        <f t="shared" si="1"/>
        <v>2.6281416824497715E-2</v>
      </c>
      <c r="G14" s="304">
        <f t="shared" si="1"/>
        <v>3.3303098951288315E-2</v>
      </c>
      <c r="H14" s="304">
        <f t="shared" si="1"/>
        <v>4.5509291912963448E-2</v>
      </c>
      <c r="I14" s="304"/>
      <c r="J14" s="304">
        <f t="shared" si="2"/>
        <v>1.1331933531725296</v>
      </c>
      <c r="K14" s="304">
        <f t="shared" si="2"/>
        <v>1.3941527044738555</v>
      </c>
      <c r="L14" s="304">
        <f t="shared" si="2"/>
        <v>1.7386589487040909</v>
      </c>
      <c r="M14" s="304"/>
      <c r="N14" s="304">
        <f t="shared" si="3"/>
        <v>4.3875000429250743</v>
      </c>
      <c r="O14" s="304">
        <f t="shared" si="3"/>
        <v>5.1155657250598754</v>
      </c>
      <c r="P14" s="304">
        <f t="shared" si="3"/>
        <v>6.6944185096281208</v>
      </c>
      <c r="Q14" s="306"/>
      <c r="R14" s="304">
        <f>SUM(R26,R38,R56,R68,R80,R98)</f>
        <v>3.5305191620873853</v>
      </c>
      <c r="S14" s="304">
        <f t="shared" ref="S14:T14" si="34">SUM(S26,S38,S56,S68,S80,S98)</f>
        <v>3.4491436513133165</v>
      </c>
      <c r="T14" s="304">
        <f t="shared" si="34"/>
        <v>3.9483208023870326</v>
      </c>
      <c r="U14" s="306"/>
      <c r="V14" s="304">
        <f t="shared" ref="V14:X14" si="35">SUM(V26,V38,V56,V68,V80,V98)</f>
        <v>2.3930214048681302</v>
      </c>
      <c r="W14" s="304">
        <f t="shared" si="35"/>
        <v>2.4466109243398773</v>
      </c>
      <c r="X14" s="304">
        <f t="shared" si="35"/>
        <v>3.019126904023159</v>
      </c>
      <c r="Y14" s="306"/>
      <c r="Z14" s="304">
        <f t="shared" ref="Z14:AB14" si="36">SUM(Z26,Z38,Z56,Z68,Z80,Z98)</f>
        <v>15.046755705836571</v>
      </c>
      <c r="AA14" s="304">
        <f t="shared" si="36"/>
        <v>16.308866789991008</v>
      </c>
      <c r="AB14" s="304">
        <f t="shared" si="36"/>
        <v>18.366166440573778</v>
      </c>
      <c r="AC14" s="306"/>
      <c r="AD14" s="304">
        <f t="shared" ref="AD14:AF14" si="37">SUM(AD26,AD38,AD56,AD68,AD80,AD98)</f>
        <v>11.650637072155387</v>
      </c>
      <c r="AE14" s="304">
        <f t="shared" si="37"/>
        <v>10.035670720438521</v>
      </c>
      <c r="AF14" s="304">
        <f t="shared" si="37"/>
        <v>7.5989246096625722</v>
      </c>
      <c r="AG14" s="306"/>
      <c r="AH14" s="304">
        <f t="shared" ref="AH14:AJ14" si="38">SUM(AH26,AH38,AH56,AH68,AH80,AH98)</f>
        <v>2.7104027289637451</v>
      </c>
      <c r="AI14" s="304">
        <f t="shared" si="38"/>
        <v>2.2613612650003745</v>
      </c>
      <c r="AJ14" s="304">
        <f t="shared" si="38"/>
        <v>1.5630089856700407</v>
      </c>
      <c r="AK14" s="306"/>
      <c r="AL14" s="304">
        <f t="shared" ref="AL14:AN14" si="39">SUM(AL26,AL38,AL56,AL68,AL80,AL98)</f>
        <v>0.85705491535841483</v>
      </c>
      <c r="AM14" s="304">
        <f t="shared" si="39"/>
        <v>0.69612927842224048</v>
      </c>
      <c r="AN14" s="304">
        <f t="shared" si="39"/>
        <v>0.54412876883133765</v>
      </c>
    </row>
    <row r="15" spans="1:40" x14ac:dyDescent="0.2">
      <c r="A15" s="13" t="str">
        <f>name!E10</f>
        <v>Sales and customer service occupations</v>
      </c>
      <c r="B15" s="304">
        <f t="shared" si="0"/>
        <v>43.38372151818583</v>
      </c>
      <c r="C15" s="304">
        <f t="shared" si="0"/>
        <v>44.596893836368857</v>
      </c>
      <c r="D15" s="304">
        <f t="shared" si="0"/>
        <v>46.249288889118191</v>
      </c>
      <c r="E15" s="304"/>
      <c r="F15" s="304">
        <f t="shared" si="1"/>
        <v>8.4725246854160455E-2</v>
      </c>
      <c r="G15" s="304">
        <f t="shared" si="1"/>
        <v>0.10912568607833703</v>
      </c>
      <c r="H15" s="304">
        <f t="shared" si="1"/>
        <v>0.1439907501372206</v>
      </c>
      <c r="I15" s="304"/>
      <c r="J15" s="304">
        <f t="shared" si="2"/>
        <v>1.1647206577862463</v>
      </c>
      <c r="K15" s="304">
        <f t="shared" si="2"/>
        <v>1.4928920195462614</v>
      </c>
      <c r="L15" s="304">
        <f t="shared" si="2"/>
        <v>2.0877049711476703</v>
      </c>
      <c r="M15" s="304"/>
      <c r="N15" s="304">
        <f t="shared" si="3"/>
        <v>5.2629761654237326</v>
      </c>
      <c r="O15" s="304">
        <f t="shared" si="3"/>
        <v>6.2180012273288447</v>
      </c>
      <c r="P15" s="304">
        <f t="shared" si="3"/>
        <v>8.6534771885311805</v>
      </c>
      <c r="Q15" s="306"/>
      <c r="R15" s="304">
        <f t="shared" ref="R15:T15" si="40">SUM(R27,R39,R57,R69,R81,R99)</f>
        <v>1.8946923415807257</v>
      </c>
      <c r="S15" s="304">
        <f t="shared" si="40"/>
        <v>2.1614871662903514</v>
      </c>
      <c r="T15" s="304">
        <f t="shared" si="40"/>
        <v>3.0613087594574995</v>
      </c>
      <c r="U15" s="306"/>
      <c r="V15" s="304">
        <f t="shared" ref="V15:X15" si="41">SUM(V27,V39,V57,V69,V81,V99)</f>
        <v>1.5643588901399228</v>
      </c>
      <c r="W15" s="304">
        <f t="shared" si="41"/>
        <v>1.767567593903377</v>
      </c>
      <c r="X15" s="304">
        <f t="shared" si="41"/>
        <v>2.3138171562244949</v>
      </c>
      <c r="Y15" s="306"/>
      <c r="Z15" s="304">
        <f t="shared" ref="Z15:AB15" si="42">SUM(Z27,Z39,Z57,Z69,Z81,Z99)</f>
        <v>12.730125083497835</v>
      </c>
      <c r="AA15" s="304">
        <f t="shared" si="42"/>
        <v>13.449894539264198</v>
      </c>
      <c r="AB15" s="304">
        <f t="shared" si="42"/>
        <v>15.664408020399945</v>
      </c>
      <c r="AC15" s="306"/>
      <c r="AD15" s="304">
        <f t="shared" ref="AD15:AF15" si="43">SUM(AD27,AD39,AD57,AD69,AD81,AD99)</f>
        <v>12.113064430408548</v>
      </c>
      <c r="AE15" s="304">
        <f t="shared" si="43"/>
        <v>11.620524759066177</v>
      </c>
      <c r="AF15" s="304">
        <f t="shared" si="43"/>
        <v>9.8754712026347313</v>
      </c>
      <c r="AG15" s="306"/>
      <c r="AH15" s="304">
        <f t="shared" ref="AH15:AJ15" si="44">SUM(AH27,AH39,AH57,AH69,AH81,AH99)</f>
        <v>6.2094331304781116</v>
      </c>
      <c r="AI15" s="304">
        <f t="shared" si="44"/>
        <v>5.696194418224712</v>
      </c>
      <c r="AJ15" s="304">
        <f t="shared" si="44"/>
        <v>3.0431070155653841</v>
      </c>
      <c r="AK15" s="306"/>
      <c r="AL15" s="304">
        <f t="shared" ref="AL15:AN15" si="45">SUM(AL27,AL39,AL57,AL69,AL81,AL99)</f>
        <v>2.3596255720165495</v>
      </c>
      <c r="AM15" s="304">
        <f t="shared" si="45"/>
        <v>2.0812064266666033</v>
      </c>
      <c r="AN15" s="304">
        <f t="shared" si="45"/>
        <v>1.406003825020065</v>
      </c>
    </row>
    <row r="16" spans="1:40" x14ac:dyDescent="0.2">
      <c r="A16" s="13" t="str">
        <f>name!E11</f>
        <v>Process, plant and machine operatives</v>
      </c>
      <c r="B16" s="304">
        <f t="shared" si="0"/>
        <v>23.179107270961342</v>
      </c>
      <c r="C16" s="304">
        <f t="shared" si="0"/>
        <v>23.386704270101848</v>
      </c>
      <c r="D16" s="304">
        <f t="shared" si="0"/>
        <v>22.08556570677273</v>
      </c>
      <c r="E16" s="304"/>
      <c r="F16" s="304">
        <f t="shared" si="1"/>
        <v>4.384076185784351E-2</v>
      </c>
      <c r="G16" s="304">
        <f t="shared" si="1"/>
        <v>6.3236178918460534E-2</v>
      </c>
      <c r="H16" s="304">
        <f t="shared" si="1"/>
        <v>9.5848740475011657E-2</v>
      </c>
      <c r="I16" s="304"/>
      <c r="J16" s="304">
        <f t="shared" si="2"/>
        <v>0.25951621027088589</v>
      </c>
      <c r="K16" s="304">
        <f t="shared" si="2"/>
        <v>0.36888622958669598</v>
      </c>
      <c r="L16" s="304">
        <f t="shared" si="2"/>
        <v>0.59383781692010629</v>
      </c>
      <c r="M16" s="304"/>
      <c r="N16" s="304">
        <f t="shared" si="3"/>
        <v>0.85902000869206652</v>
      </c>
      <c r="O16" s="304">
        <f t="shared" si="3"/>
        <v>1.1219612401393029</v>
      </c>
      <c r="P16" s="304">
        <f t="shared" si="3"/>
        <v>1.6705220558078877</v>
      </c>
      <c r="Q16" s="306"/>
      <c r="R16" s="304">
        <f t="shared" ref="R16:T16" si="46">SUM(R28,R40,R58,R70,R82,R100)</f>
        <v>0.42182483062095671</v>
      </c>
      <c r="S16" s="304">
        <f t="shared" si="46"/>
        <v>0.53140772666810143</v>
      </c>
      <c r="T16" s="304">
        <f t="shared" si="46"/>
        <v>0.6649833423446545</v>
      </c>
      <c r="U16" s="306"/>
      <c r="V16" s="304">
        <f t="shared" ref="V16:X16" si="47">SUM(V28,V40,V58,V70,V82,V100)</f>
        <v>0.63621766090997744</v>
      </c>
      <c r="W16" s="304">
        <f t="shared" si="47"/>
        <v>0.75283897895002816</v>
      </c>
      <c r="X16" s="304">
        <f t="shared" si="47"/>
        <v>0.84104457633890017</v>
      </c>
      <c r="Y16" s="306"/>
      <c r="Z16" s="304">
        <f t="shared" ref="Z16:AB16" si="48">SUM(Z28,Z40,Z58,Z70,Z82,Z100)</f>
        <v>6.6109016817977189</v>
      </c>
      <c r="AA16" s="304">
        <f t="shared" si="48"/>
        <v>6.3235856743137404</v>
      </c>
      <c r="AB16" s="304">
        <f t="shared" si="48"/>
        <v>6.5821113460959717</v>
      </c>
      <c r="AC16" s="306"/>
      <c r="AD16" s="304">
        <f t="shared" ref="AD16:AF16" si="49">SUM(AD28,AD40,AD58,AD70,AD82,AD100)</f>
        <v>7.6738150358452648</v>
      </c>
      <c r="AE16" s="304">
        <f t="shared" si="49"/>
        <v>8.375077043389636</v>
      </c>
      <c r="AF16" s="304">
        <f t="shared" si="49"/>
        <v>8.5390874626757025</v>
      </c>
      <c r="AG16" s="306"/>
      <c r="AH16" s="304">
        <f t="shared" ref="AH16:AJ16" si="50">SUM(AH28,AH40,AH58,AH70,AH82,AH100)</f>
        <v>4.3074174157887892</v>
      </c>
      <c r="AI16" s="304">
        <f t="shared" si="50"/>
        <v>4.2296670632652065</v>
      </c>
      <c r="AJ16" s="304">
        <f t="shared" si="50"/>
        <v>2.3770110556258115</v>
      </c>
      <c r="AK16" s="306"/>
      <c r="AL16" s="304">
        <f t="shared" ref="AL16:AN16" si="51">SUM(AL28,AL40,AL58,AL70,AL82,AL100)</f>
        <v>2.3665536651778405</v>
      </c>
      <c r="AM16" s="304">
        <f t="shared" si="51"/>
        <v>1.620044134870674</v>
      </c>
      <c r="AN16" s="304">
        <f t="shared" si="51"/>
        <v>0.72111931048868372</v>
      </c>
    </row>
    <row r="17" spans="1:40" x14ac:dyDescent="0.2">
      <c r="A17" s="13" t="str">
        <f>name!E12</f>
        <v>Elementary occupations</v>
      </c>
      <c r="B17" s="304">
        <f t="shared" si="0"/>
        <v>49.204166013752193</v>
      </c>
      <c r="C17" s="304">
        <f t="shared" si="0"/>
        <v>49.254104041105172</v>
      </c>
      <c r="D17" s="304">
        <f t="shared" si="0"/>
        <v>50.80048508969913</v>
      </c>
      <c r="E17" s="304"/>
      <c r="F17" s="304">
        <f t="shared" si="1"/>
        <v>2.8443259700720168E-2</v>
      </c>
      <c r="G17" s="304">
        <f t="shared" si="1"/>
        <v>3.295924605587388E-2</v>
      </c>
      <c r="H17" s="304">
        <f t="shared" si="1"/>
        <v>4.4331504163038778E-2</v>
      </c>
      <c r="I17" s="304"/>
      <c r="J17" s="304">
        <f t="shared" si="2"/>
        <v>0.87726970492097767</v>
      </c>
      <c r="K17" s="304">
        <f t="shared" si="2"/>
        <v>1.1462484117072909</v>
      </c>
      <c r="L17" s="304">
        <f t="shared" si="2"/>
        <v>1.8065034177227608</v>
      </c>
      <c r="M17" s="304"/>
      <c r="N17" s="304">
        <f t="shared" si="3"/>
        <v>3.2486182946513122</v>
      </c>
      <c r="O17" s="304">
        <f t="shared" si="3"/>
        <v>3.8781237500222256</v>
      </c>
      <c r="P17" s="304">
        <f t="shared" si="3"/>
        <v>5.619812502587461</v>
      </c>
      <c r="Q17" s="306"/>
      <c r="R17" s="304">
        <f t="shared" ref="R17:T17" si="52">SUM(R29,R41,R59,R71,R83,R101)</f>
        <v>1.6655447464498168</v>
      </c>
      <c r="S17" s="304">
        <f t="shared" si="52"/>
        <v>2.0756500228477535</v>
      </c>
      <c r="T17" s="304">
        <f t="shared" si="52"/>
        <v>3.1751136503544171</v>
      </c>
      <c r="U17" s="306"/>
      <c r="V17" s="304">
        <f t="shared" ref="V17:X17" si="53">SUM(V29,V41,V59,V71,V83,V101)</f>
        <v>1.4427582815792983</v>
      </c>
      <c r="W17" s="304">
        <f t="shared" si="53"/>
        <v>1.6914386955003129</v>
      </c>
      <c r="X17" s="304">
        <f t="shared" si="53"/>
        <v>2.4360052853166159</v>
      </c>
      <c r="Y17" s="306"/>
      <c r="Z17" s="304">
        <f t="shared" ref="Z17:AB17" si="54">SUM(Z29,Z41,Z59,Z71,Z83,Z101)</f>
        <v>10.100350846180831</v>
      </c>
      <c r="AA17" s="304">
        <f t="shared" si="54"/>
        <v>9.1501298358944876</v>
      </c>
      <c r="AB17" s="304">
        <f t="shared" si="54"/>
        <v>9.9248590423286895</v>
      </c>
      <c r="AC17" s="306"/>
      <c r="AD17" s="304">
        <f t="shared" ref="AD17:AF17" si="55">SUM(AD29,AD41,AD59,AD71,AD83,AD101)</f>
        <v>16.698506834464087</v>
      </c>
      <c r="AE17" s="304">
        <f t="shared" si="55"/>
        <v>16.708766177085778</v>
      </c>
      <c r="AF17" s="304">
        <f t="shared" si="55"/>
        <v>17.158525057543102</v>
      </c>
      <c r="AG17" s="306"/>
      <c r="AH17" s="304">
        <f t="shared" ref="AH17:AJ17" si="56">SUM(AH29,AH41,AH59,AH71,AH83,AH101)</f>
        <v>10.960688352705901</v>
      </c>
      <c r="AI17" s="304">
        <f t="shared" si="56"/>
        <v>11.122410372282948</v>
      </c>
      <c r="AJ17" s="304">
        <f t="shared" si="56"/>
        <v>8.126148032782746</v>
      </c>
      <c r="AK17" s="306"/>
      <c r="AL17" s="304">
        <f t="shared" ref="AL17:AN17" si="57">SUM(AL29,AL41,AL59,AL71,AL83,AL101)</f>
        <v>4.1819856930992403</v>
      </c>
      <c r="AM17" s="304">
        <f t="shared" si="57"/>
        <v>3.4483775297085013</v>
      </c>
      <c r="AN17" s="304">
        <f t="shared" si="57"/>
        <v>2.5091865969002951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7.8329999999999993</v>
      </c>
      <c r="C20" s="305">
        <f>SUM(C21:C29)</f>
        <v>7.9230000000000018</v>
      </c>
      <c r="D20" s="305">
        <f>SUM(D21:D29)</f>
        <v>8.1400000000000041</v>
      </c>
      <c r="E20" s="304"/>
      <c r="F20" s="305">
        <f>SUM(F21:F29)</f>
        <v>8.2922646010432505E-2</v>
      </c>
      <c r="G20" s="305">
        <f>SUM(G21:G29)</f>
        <v>0.10454396963936673</v>
      </c>
      <c r="H20" s="305">
        <f>SUM(H21:H29)</f>
        <v>0.14166234051827148</v>
      </c>
      <c r="I20" s="304"/>
      <c r="J20" s="305">
        <f>SUM(J21:J29)</f>
        <v>0.46682941147718759</v>
      </c>
      <c r="K20" s="305">
        <f>SUM(K21:K29)</f>
        <v>0.57451868721465404</v>
      </c>
      <c r="L20" s="305">
        <f>SUM(L21:L29)</f>
        <v>0.78483105458020486</v>
      </c>
      <c r="M20" s="304"/>
      <c r="N20" s="305">
        <f>SUM(N21:N29)</f>
        <v>1.3167867099725052</v>
      </c>
      <c r="O20" s="305">
        <f>SUM(O21:O29)</f>
        <v>1.4268639804498258</v>
      </c>
      <c r="P20" s="305">
        <f>SUM(P21:P29)</f>
        <v>1.6526921102295551</v>
      </c>
      <c r="Q20" s="306"/>
      <c r="R20" s="305">
        <f>SUM(R21:R29)</f>
        <v>0.25381271738882438</v>
      </c>
      <c r="S20" s="305">
        <f>SUM(S21:S29)</f>
        <v>0.27662297884178716</v>
      </c>
      <c r="T20" s="305">
        <f>SUM(T21:T29)</f>
        <v>0.31675790825537409</v>
      </c>
      <c r="U20" s="306"/>
      <c r="V20" s="305">
        <f>SUM(V21:V29)</f>
        <v>0.61378281536957935</v>
      </c>
      <c r="W20" s="305">
        <f>SUM(W21:W29)</f>
        <v>0.64326399400615875</v>
      </c>
      <c r="X20" s="305">
        <f>SUM(X21:X29)</f>
        <v>0.72729284572301023</v>
      </c>
      <c r="Y20" s="306"/>
      <c r="Z20" s="305">
        <f>SUM(Z21:Z29)</f>
        <v>1.9331718883647708</v>
      </c>
      <c r="AA20" s="305">
        <f>SUM(AA21:AA29)</f>
        <v>1.767471534043995</v>
      </c>
      <c r="AB20" s="305">
        <f>SUM(AB21:AB29)</f>
        <v>1.8353272893042627</v>
      </c>
      <c r="AC20" s="306"/>
      <c r="AD20" s="305">
        <f>SUM(AD21:AD29)</f>
        <v>1.6095842661020399</v>
      </c>
      <c r="AE20" s="305">
        <f>SUM(AE21:AE29)</f>
        <v>1.5783154463033093</v>
      </c>
      <c r="AF20" s="305">
        <f>SUM(AF21:AF29)</f>
        <v>1.514703472960889</v>
      </c>
      <c r="AG20" s="306"/>
      <c r="AH20" s="305">
        <f>SUM(AH21:AH29)</f>
        <v>0.8326579353595237</v>
      </c>
      <c r="AI20" s="305">
        <f>SUM(AI21:AI29)</f>
        <v>0.8172720517670844</v>
      </c>
      <c r="AJ20" s="305">
        <f>SUM(AJ21:AJ29)</f>
        <v>0.60191617734266178</v>
      </c>
      <c r="AK20" s="306"/>
      <c r="AL20" s="305">
        <f>SUM(AL21:AL29)</f>
        <v>0.72345160995513547</v>
      </c>
      <c r="AM20" s="305">
        <f>SUM(AM21:AM29)</f>
        <v>0.73412735773382043</v>
      </c>
      <c r="AN20" s="305">
        <f>SUM(AN21:AN29)</f>
        <v>0.56481680108577359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0.83384091961337015</v>
      </c>
      <c r="C21" s="304">
        <f t="shared" ref="C21:D21" si="59">SUM(G21,K21,O21,S21,W21,AA21,AE21,AI21,AM21)</f>
        <v>0.80901575020661254</v>
      </c>
      <c r="D21" s="304">
        <f t="shared" si="59"/>
        <v>0.88457256200869028</v>
      </c>
      <c r="E21" s="304"/>
      <c r="F21" s="304">
        <v>1.5063547716596438E-2</v>
      </c>
      <c r="G21" s="304">
        <v>1.7190651570888928E-2</v>
      </c>
      <c r="H21" s="304">
        <v>2.1889948815774322E-2</v>
      </c>
      <c r="I21" s="304"/>
      <c r="J21" s="304">
        <v>0.12050161477438871</v>
      </c>
      <c r="K21" s="304">
        <v>0.12905798903098356</v>
      </c>
      <c r="L21" s="304">
        <v>0.16971359391314242</v>
      </c>
      <c r="M21" s="304"/>
      <c r="N21" s="304">
        <v>0.21200711865379238</v>
      </c>
      <c r="O21" s="304">
        <v>0.19864511704023807</v>
      </c>
      <c r="P21" s="304">
        <v>0.2156769078146166</v>
      </c>
      <c r="Q21" s="306"/>
      <c r="R21" s="304">
        <v>3.6300016440403454E-2</v>
      </c>
      <c r="S21" s="304">
        <v>3.6452382033405305E-2</v>
      </c>
      <c r="T21" s="304">
        <v>4.0069966406851232E-2</v>
      </c>
      <c r="U21" s="306"/>
      <c r="V21" s="304">
        <v>7.0538686319980559E-2</v>
      </c>
      <c r="W21" s="304">
        <v>5.919802111105258E-2</v>
      </c>
      <c r="X21" s="304">
        <v>5.7564408719660752E-2</v>
      </c>
      <c r="Y21" s="306"/>
      <c r="Z21" s="304">
        <v>0.13397533721045465</v>
      </c>
      <c r="AA21" s="304">
        <v>0.1334443598470845</v>
      </c>
      <c r="AB21" s="304">
        <v>0.17526990917872429</v>
      </c>
      <c r="AC21" s="306"/>
      <c r="AD21" s="304">
        <v>0.11052442768085116</v>
      </c>
      <c r="AE21" s="304">
        <v>0.10574897408404756</v>
      </c>
      <c r="AF21" s="304">
        <v>9.5235589468383133E-2</v>
      </c>
      <c r="AG21" s="306"/>
      <c r="AH21" s="304">
        <v>7.4803655959767026E-2</v>
      </c>
      <c r="AI21" s="304">
        <v>7.2588245636574622E-2</v>
      </c>
      <c r="AJ21" s="304">
        <v>4.9571603507146129E-2</v>
      </c>
      <c r="AK21" s="306"/>
      <c r="AL21" s="304">
        <v>6.012651485713575E-2</v>
      </c>
      <c r="AM21" s="304">
        <v>5.6690009852337409E-2</v>
      </c>
      <c r="AN21" s="304">
        <v>5.9580634184391308E-2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1.1724304850144673</v>
      </c>
      <c r="C22" s="304">
        <f t="shared" ref="C22:C29" si="61">SUM(G22,K22,O22,S22,W22,AA22,AE22,AI22,AM22)</f>
        <v>1.2991754043655872</v>
      </c>
      <c r="D22" s="304">
        <f t="shared" ref="D22:D29" si="62">SUM(H22,L22,P22,T22,X22,AB22,AF22,AJ22,AN22)</f>
        <v>1.4456761658668047</v>
      </c>
      <c r="E22" s="304"/>
      <c r="F22" s="304">
        <v>4.1645843702879715E-2</v>
      </c>
      <c r="G22" s="304">
        <v>5.8097094710231487E-2</v>
      </c>
      <c r="H22" s="304">
        <v>8.5331989025066571E-2</v>
      </c>
      <c r="I22" s="304"/>
      <c r="J22" s="304">
        <v>0.17890058994041005</v>
      </c>
      <c r="K22" s="304">
        <v>0.24394203766592468</v>
      </c>
      <c r="L22" s="304">
        <v>0.3447071013342437</v>
      </c>
      <c r="M22" s="304"/>
      <c r="N22" s="304">
        <v>0.34386456819086242</v>
      </c>
      <c r="O22" s="304">
        <v>0.39151371712651029</v>
      </c>
      <c r="P22" s="304">
        <v>0.42779840700823568</v>
      </c>
      <c r="Q22" s="306"/>
      <c r="R22" s="304">
        <v>3.8240030779691327E-2</v>
      </c>
      <c r="S22" s="304">
        <v>4.6245147927293354E-2</v>
      </c>
      <c r="T22" s="304">
        <v>5.0078585061697801E-2</v>
      </c>
      <c r="U22" s="306"/>
      <c r="V22" s="304">
        <v>0.14887436876563692</v>
      </c>
      <c r="W22" s="304">
        <v>0.15292522005876652</v>
      </c>
      <c r="X22" s="304">
        <v>0.15287068078578489</v>
      </c>
      <c r="Y22" s="306"/>
      <c r="Z22" s="304">
        <v>0.228608051397273</v>
      </c>
      <c r="AA22" s="304">
        <v>0.21803637259075076</v>
      </c>
      <c r="AB22" s="304">
        <v>0.21493740976106293</v>
      </c>
      <c r="AC22" s="306"/>
      <c r="AD22" s="304">
        <v>9.9193023387479623E-2</v>
      </c>
      <c r="AE22" s="304">
        <v>8.2080458254996505E-2</v>
      </c>
      <c r="AF22" s="304">
        <v>7.7333608011949065E-2</v>
      </c>
      <c r="AG22" s="306"/>
      <c r="AH22" s="304">
        <v>5.4732181249811405E-2</v>
      </c>
      <c r="AI22" s="304">
        <v>6.1634842718004505E-2</v>
      </c>
      <c r="AJ22" s="304">
        <v>4.7202807645559307E-2</v>
      </c>
      <c r="AK22" s="306"/>
      <c r="AL22" s="304">
        <v>3.8371827600422986E-2</v>
      </c>
      <c r="AM22" s="304">
        <v>4.4700513313109085E-2</v>
      </c>
      <c r="AN22" s="304">
        <v>4.5415577233204572E-2</v>
      </c>
    </row>
    <row r="23" spans="1:40" x14ac:dyDescent="0.2">
      <c r="A23" s="13" t="str">
        <f t="shared" si="58"/>
        <v>Associate professional occupations</v>
      </c>
      <c r="B23" s="304">
        <f t="shared" si="60"/>
        <v>0.93365629426522356</v>
      </c>
      <c r="C23" s="304">
        <f t="shared" si="61"/>
        <v>0.89601205295377562</v>
      </c>
      <c r="D23" s="304">
        <f t="shared" si="62"/>
        <v>0.95283146941870833</v>
      </c>
      <c r="E23" s="304"/>
      <c r="F23" s="304">
        <v>1.2825651940718937E-2</v>
      </c>
      <c r="G23" s="304">
        <v>1.436334675010616E-2</v>
      </c>
      <c r="H23" s="304">
        <v>1.8215070018138019E-2</v>
      </c>
      <c r="I23" s="304"/>
      <c r="J23" s="304">
        <v>5.7090331175108609E-2</v>
      </c>
      <c r="K23" s="304">
        <v>6.8804139194714023E-2</v>
      </c>
      <c r="L23" s="304">
        <v>9.0507025936350724E-2</v>
      </c>
      <c r="M23" s="304"/>
      <c r="N23" s="304">
        <v>0.19814778065781202</v>
      </c>
      <c r="O23" s="304">
        <v>0.20236425797817661</v>
      </c>
      <c r="P23" s="304">
        <v>0.22783617500630249</v>
      </c>
      <c r="Q23" s="306"/>
      <c r="R23" s="304">
        <v>2.1195504317693823E-2</v>
      </c>
      <c r="S23" s="304">
        <v>2.2100185432713627E-2</v>
      </c>
      <c r="T23" s="304">
        <v>2.7191090780017819E-2</v>
      </c>
      <c r="U23" s="306"/>
      <c r="V23" s="304">
        <v>0.10816030929881607</v>
      </c>
      <c r="W23" s="304">
        <v>0.11549954738987656</v>
      </c>
      <c r="X23" s="304">
        <v>0.14637926400487522</v>
      </c>
      <c r="Y23" s="306"/>
      <c r="Z23" s="304">
        <v>0.3245076246890326</v>
      </c>
      <c r="AA23" s="304">
        <v>0.27406082496902778</v>
      </c>
      <c r="AB23" s="304">
        <v>0.27450168057791902</v>
      </c>
      <c r="AC23" s="306"/>
      <c r="AD23" s="304">
        <v>0.10419773356239989</v>
      </c>
      <c r="AE23" s="304">
        <v>8.1650324538666275E-2</v>
      </c>
      <c r="AF23" s="304">
        <v>5.9155052774505057E-2</v>
      </c>
      <c r="AG23" s="306"/>
      <c r="AH23" s="304">
        <v>7.2408189884160493E-2</v>
      </c>
      <c r="AI23" s="304">
        <v>7.3837655260948487E-2</v>
      </c>
      <c r="AJ23" s="304">
        <v>5.1201977365242894E-2</v>
      </c>
      <c r="AK23" s="306"/>
      <c r="AL23" s="304">
        <v>3.5123168739481014E-2</v>
      </c>
      <c r="AM23" s="304">
        <v>4.333177143954605E-2</v>
      </c>
      <c r="AN23" s="304">
        <v>5.7844132955357085E-2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0.34983284429560746</v>
      </c>
      <c r="C24" s="304">
        <f t="shared" si="61"/>
        <v>0.3585431546219659</v>
      </c>
      <c r="D24" s="304">
        <f t="shared" si="62"/>
        <v>0.35167799689495333</v>
      </c>
      <c r="E24" s="304"/>
      <c r="F24" s="304">
        <v>1.1458726080277779E-3</v>
      </c>
      <c r="G24" s="304">
        <v>1.3584322520673699E-3</v>
      </c>
      <c r="H24" s="304">
        <v>1.5244519404822591E-3</v>
      </c>
      <c r="I24" s="304"/>
      <c r="J24" s="304">
        <v>2.0058838048184431E-2</v>
      </c>
      <c r="K24" s="304">
        <v>2.5512092806383908E-2</v>
      </c>
      <c r="L24" s="304">
        <v>3.2670962489149545E-2</v>
      </c>
      <c r="M24" s="304"/>
      <c r="N24" s="304">
        <v>5.8619483262429592E-2</v>
      </c>
      <c r="O24" s="304">
        <v>6.3956012748930091E-2</v>
      </c>
      <c r="P24" s="304">
        <v>7.3954925459969151E-2</v>
      </c>
      <c r="Q24" s="306"/>
      <c r="R24" s="304">
        <v>1.1363497066840098E-2</v>
      </c>
      <c r="S24" s="304">
        <v>1.1241578204716225E-2</v>
      </c>
      <c r="T24" s="304">
        <v>1.2263625106295462E-2</v>
      </c>
      <c r="U24" s="306"/>
      <c r="V24" s="304">
        <v>2.6667880982318284E-2</v>
      </c>
      <c r="W24" s="304">
        <v>2.826038224939547E-2</v>
      </c>
      <c r="X24" s="304">
        <v>3.0657222501549015E-2</v>
      </c>
      <c r="Y24" s="306"/>
      <c r="Z24" s="304">
        <v>8.0051437306798298E-2</v>
      </c>
      <c r="AA24" s="304">
        <v>7.9321617933907823E-2</v>
      </c>
      <c r="AB24" s="304">
        <v>7.3884572586200778E-2</v>
      </c>
      <c r="AC24" s="306"/>
      <c r="AD24" s="304">
        <v>6.4855734289261557E-2</v>
      </c>
      <c r="AE24" s="304">
        <v>5.171742408457352E-2</v>
      </c>
      <c r="AF24" s="304">
        <v>3.4462161945957491E-2</v>
      </c>
      <c r="AG24" s="306"/>
      <c r="AH24" s="304">
        <v>5.1436704943341523E-2</v>
      </c>
      <c r="AI24" s="304">
        <v>4.8389563046093736E-2</v>
      </c>
      <c r="AJ24" s="304">
        <v>2.9881791158995575E-2</v>
      </c>
      <c r="AK24" s="306"/>
      <c r="AL24" s="304">
        <v>3.5633395788405936E-2</v>
      </c>
      <c r="AM24" s="304">
        <v>4.8786051295897782E-2</v>
      </c>
      <c r="AN24" s="304">
        <v>6.2378283706354044E-2</v>
      </c>
    </row>
    <row r="25" spans="1:40" x14ac:dyDescent="0.2">
      <c r="A25" s="13" t="str">
        <f t="shared" si="58"/>
        <v>Skilled trades occupations</v>
      </c>
      <c r="B25" s="304">
        <f t="shared" si="60"/>
        <v>2.6120879499772953</v>
      </c>
      <c r="C25" s="304">
        <f t="shared" si="61"/>
        <v>2.5291134941681492</v>
      </c>
      <c r="D25" s="304">
        <f t="shared" si="62"/>
        <v>2.4517602420451738</v>
      </c>
      <c r="E25" s="304"/>
      <c r="F25" s="304">
        <v>8.8288963411277694E-3</v>
      </c>
      <c r="G25" s="304">
        <v>9.5982495436387448E-3</v>
      </c>
      <c r="H25" s="304">
        <v>1.0163511305067513E-2</v>
      </c>
      <c r="I25" s="304"/>
      <c r="J25" s="304">
        <v>4.0695420255601085E-2</v>
      </c>
      <c r="K25" s="304">
        <v>4.8110615256598634E-2</v>
      </c>
      <c r="L25" s="304">
        <v>6.9364064911879714E-2</v>
      </c>
      <c r="M25" s="304"/>
      <c r="N25" s="304">
        <v>0.36482392249521989</v>
      </c>
      <c r="O25" s="304">
        <v>0.41860471627646478</v>
      </c>
      <c r="P25" s="304">
        <v>0.53976277913105519</v>
      </c>
      <c r="Q25" s="306"/>
      <c r="R25" s="304">
        <v>0.10857228337467269</v>
      </c>
      <c r="S25" s="304">
        <v>0.11670072723056542</v>
      </c>
      <c r="T25" s="304">
        <v>0.13481118251776061</v>
      </c>
      <c r="U25" s="306"/>
      <c r="V25" s="304">
        <v>0.19756385100302765</v>
      </c>
      <c r="W25" s="304">
        <v>0.21709428739616496</v>
      </c>
      <c r="X25" s="304">
        <v>0.26729871455832632</v>
      </c>
      <c r="Y25" s="306"/>
      <c r="Z25" s="304">
        <v>0.65923784016248133</v>
      </c>
      <c r="AA25" s="304">
        <v>0.54873047384035123</v>
      </c>
      <c r="AB25" s="304">
        <v>0.51700720097852393</v>
      </c>
      <c r="AC25" s="306"/>
      <c r="AD25" s="304">
        <v>0.65158294434597175</v>
      </c>
      <c r="AE25" s="304">
        <v>0.6375835628409382</v>
      </c>
      <c r="AF25" s="304">
        <v>0.62477460164261844</v>
      </c>
      <c r="AG25" s="306"/>
      <c r="AH25" s="304">
        <v>0.29611861798352185</v>
      </c>
      <c r="AI25" s="304">
        <v>0.29126578461320068</v>
      </c>
      <c r="AJ25" s="304">
        <v>0.20650200114885256</v>
      </c>
      <c r="AK25" s="306"/>
      <c r="AL25" s="304">
        <v>0.28466417401567096</v>
      </c>
      <c r="AM25" s="304">
        <v>0.24142507717022654</v>
      </c>
      <c r="AN25" s="304">
        <v>8.2076185851089528E-2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0.30786559661761675</v>
      </c>
      <c r="C26" s="304">
        <f t="shared" si="61"/>
        <v>0.29785846518328996</v>
      </c>
      <c r="D26" s="304">
        <f t="shared" si="62"/>
        <v>0.31114392091553228</v>
      </c>
      <c r="E26" s="304"/>
      <c r="F26" s="304">
        <v>1.2179147623230828E-3</v>
      </c>
      <c r="G26" s="304">
        <v>1.3259847943318651E-3</v>
      </c>
      <c r="H26" s="304">
        <v>1.411201068380253E-3</v>
      </c>
      <c r="I26" s="304"/>
      <c r="J26" s="304">
        <v>1.9313126828652445E-2</v>
      </c>
      <c r="K26" s="304">
        <v>2.011759989710795E-2</v>
      </c>
      <c r="L26" s="304">
        <v>2.2654817791969005E-2</v>
      </c>
      <c r="M26" s="304"/>
      <c r="N26" s="304">
        <v>6.6023125825443854E-2</v>
      </c>
      <c r="O26" s="304">
        <v>6.1296312504716718E-2</v>
      </c>
      <c r="P26" s="304">
        <v>6.2928011957913615E-2</v>
      </c>
      <c r="Q26" s="306"/>
      <c r="R26" s="304">
        <v>8.901461973010923E-3</v>
      </c>
      <c r="S26" s="304">
        <v>8.9724595720970524E-3</v>
      </c>
      <c r="T26" s="304">
        <v>1.0430080575780475E-2</v>
      </c>
      <c r="U26" s="306"/>
      <c r="V26" s="304">
        <v>1.875170456934622E-2</v>
      </c>
      <c r="W26" s="304">
        <v>1.6968328867379725E-2</v>
      </c>
      <c r="X26" s="304">
        <v>1.6135137276395449E-2</v>
      </c>
      <c r="Y26" s="306"/>
      <c r="Z26" s="304">
        <v>6.7900261135803081E-2</v>
      </c>
      <c r="AA26" s="304">
        <v>6.0579084373430604E-2</v>
      </c>
      <c r="AB26" s="304">
        <v>5.9040864945791659E-2</v>
      </c>
      <c r="AC26" s="306"/>
      <c r="AD26" s="304">
        <v>5.2426026902626363E-2</v>
      </c>
      <c r="AE26" s="304">
        <v>4.1427876878817986E-2</v>
      </c>
      <c r="AF26" s="304">
        <v>3.1928736742275025E-2</v>
      </c>
      <c r="AG26" s="306"/>
      <c r="AH26" s="304">
        <v>2.4403628406930774E-2</v>
      </c>
      <c r="AI26" s="304">
        <v>2.2825847098769763E-2</v>
      </c>
      <c r="AJ26" s="304">
        <v>2.0003973483000728E-2</v>
      </c>
      <c r="AK26" s="306"/>
      <c r="AL26" s="304">
        <v>4.8928346213480002E-2</v>
      </c>
      <c r="AM26" s="304">
        <v>6.4344971196638276E-2</v>
      </c>
      <c r="AN26" s="304">
        <v>8.6611097074026075E-2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0.25234502904370959</v>
      </c>
      <c r="C27" s="304">
        <f t="shared" si="61"/>
        <v>0.24581493371018051</v>
      </c>
      <c r="D27" s="304">
        <f t="shared" si="62"/>
        <v>0.24289165136676577</v>
      </c>
      <c r="E27" s="304"/>
      <c r="F27" s="304">
        <v>2.1461646771895777E-3</v>
      </c>
      <c r="G27" s="304">
        <v>2.5484059905440328E-3</v>
      </c>
      <c r="H27" s="304">
        <v>3.0466773051166622E-3</v>
      </c>
      <c r="I27" s="304"/>
      <c r="J27" s="304">
        <v>1.0717523067511425E-2</v>
      </c>
      <c r="K27" s="304">
        <v>1.1142155626915689E-2</v>
      </c>
      <c r="L27" s="304">
        <v>1.2137445031770814E-2</v>
      </c>
      <c r="M27" s="304"/>
      <c r="N27" s="304">
        <v>3.7006799290630894E-2</v>
      </c>
      <c r="O27" s="304">
        <v>3.5678318969002178E-2</v>
      </c>
      <c r="P27" s="304">
        <v>3.8379017406936076E-2</v>
      </c>
      <c r="Q27" s="306"/>
      <c r="R27" s="304">
        <v>1.5118612279332682E-2</v>
      </c>
      <c r="S27" s="304">
        <v>1.5275785633415551E-2</v>
      </c>
      <c r="T27" s="304">
        <v>1.926798744434494E-2</v>
      </c>
      <c r="U27" s="306"/>
      <c r="V27" s="304">
        <v>1.2723012622061288E-2</v>
      </c>
      <c r="W27" s="304">
        <v>1.2378748745602478E-2</v>
      </c>
      <c r="X27" s="304">
        <v>1.2976201532449242E-2</v>
      </c>
      <c r="Y27" s="306"/>
      <c r="Z27" s="304">
        <v>6.6575138582084928E-2</v>
      </c>
      <c r="AA27" s="304">
        <v>7.3500890250234568E-2</v>
      </c>
      <c r="AB27" s="304">
        <v>9.0067581664369512E-2</v>
      </c>
      <c r="AC27" s="306"/>
      <c r="AD27" s="304">
        <v>4.031479634301368E-2</v>
      </c>
      <c r="AE27" s="304">
        <v>3.6234274579228315E-2</v>
      </c>
      <c r="AF27" s="304">
        <v>3.1042010470729679E-2</v>
      </c>
      <c r="AG27" s="306"/>
      <c r="AH27" s="304">
        <v>4.6716994897172626E-2</v>
      </c>
      <c r="AI27" s="304">
        <v>3.8142016272847502E-2</v>
      </c>
      <c r="AJ27" s="304">
        <v>1.8417505730834803E-2</v>
      </c>
      <c r="AK27" s="306"/>
      <c r="AL27" s="304">
        <v>2.1025987284712486E-2</v>
      </c>
      <c r="AM27" s="304">
        <v>2.0914337642390191E-2</v>
      </c>
      <c r="AN27" s="304">
        <v>1.7557224780214022E-2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0.71558687754205974</v>
      </c>
      <c r="C28" s="304">
        <f t="shared" si="61"/>
        <v>0.71805464119369566</v>
      </c>
      <c r="D28" s="304">
        <f t="shared" si="62"/>
        <v>0.72130357982794735</v>
      </c>
      <c r="E28" s="304"/>
      <c r="F28" s="304">
        <v>3.5177619669771203E-5</v>
      </c>
      <c r="G28" s="304">
        <v>4.6074973940619938E-5</v>
      </c>
      <c r="H28" s="304">
        <v>6.0317820076169446E-5</v>
      </c>
      <c r="I28" s="304"/>
      <c r="J28" s="304">
        <v>6.3926374190695461E-3</v>
      </c>
      <c r="K28" s="304">
        <v>9.1824981368245524E-3</v>
      </c>
      <c r="L28" s="304">
        <v>1.3835493680320762E-2</v>
      </c>
      <c r="M28" s="304"/>
      <c r="N28" s="304">
        <v>1.7846876518440073E-2</v>
      </c>
      <c r="O28" s="304">
        <v>2.1013907762089418E-2</v>
      </c>
      <c r="P28" s="304">
        <v>2.4656251712433103E-2</v>
      </c>
      <c r="Q28" s="306"/>
      <c r="R28" s="304">
        <v>5.6737188496778631E-3</v>
      </c>
      <c r="S28" s="304">
        <v>6.5870290428766843E-3</v>
      </c>
      <c r="T28" s="304">
        <v>7.2928564053100298E-3</v>
      </c>
      <c r="U28" s="306"/>
      <c r="V28" s="304">
        <v>1.393632320557363E-2</v>
      </c>
      <c r="W28" s="304">
        <v>1.5563196261948513E-2</v>
      </c>
      <c r="X28" s="304">
        <v>1.5143050792042879E-2</v>
      </c>
      <c r="Y28" s="306"/>
      <c r="Z28" s="304">
        <v>0.23385427810061618</v>
      </c>
      <c r="AA28" s="304">
        <v>0.23303187786151672</v>
      </c>
      <c r="AB28" s="304">
        <v>0.27759316051076544</v>
      </c>
      <c r="AC28" s="306"/>
      <c r="AD28" s="304">
        <v>0.23407642864709097</v>
      </c>
      <c r="AE28" s="304">
        <v>0.24314463595758584</v>
      </c>
      <c r="AF28" s="304">
        <v>0.24839776680178879</v>
      </c>
      <c r="AG28" s="306"/>
      <c r="AH28" s="304">
        <v>7.5241841997227873E-2</v>
      </c>
      <c r="AI28" s="304">
        <v>6.2556221938309661E-2</v>
      </c>
      <c r="AJ28" s="304">
        <v>4.9038216830152595E-2</v>
      </c>
      <c r="AK28" s="306"/>
      <c r="AL28" s="304">
        <v>0.12852959518469381</v>
      </c>
      <c r="AM28" s="304">
        <v>0.12692919925860363</v>
      </c>
      <c r="AN28" s="304">
        <v>8.5286465275057594E-2</v>
      </c>
    </row>
    <row r="29" spans="1:40" x14ac:dyDescent="0.2">
      <c r="A29" s="13" t="str">
        <f t="shared" si="58"/>
        <v>Elementary occupations</v>
      </c>
      <c r="B29" s="304">
        <f t="shared" si="60"/>
        <v>0.65535400363064933</v>
      </c>
      <c r="C29" s="304">
        <f t="shared" si="61"/>
        <v>0.76941210359674528</v>
      </c>
      <c r="D29" s="304">
        <f t="shared" si="62"/>
        <v>0.77814241165542741</v>
      </c>
      <c r="E29" s="304"/>
      <c r="F29" s="304">
        <v>1.3576641899450209E-5</v>
      </c>
      <c r="G29" s="304">
        <v>1.5729053617511087E-5</v>
      </c>
      <c r="H29" s="304">
        <v>1.9173220169738101E-5</v>
      </c>
      <c r="I29" s="304"/>
      <c r="J29" s="304">
        <v>1.3159329968261321E-2</v>
      </c>
      <c r="K29" s="304">
        <v>1.8649559599201154E-2</v>
      </c>
      <c r="L29" s="304">
        <v>2.9240549491378075E-2</v>
      </c>
      <c r="M29" s="304"/>
      <c r="N29" s="304">
        <v>1.8447035077873982E-2</v>
      </c>
      <c r="O29" s="304">
        <v>3.379162004369772E-2</v>
      </c>
      <c r="P29" s="304">
        <v>4.1699634732093191E-2</v>
      </c>
      <c r="Q29" s="306"/>
      <c r="R29" s="304">
        <v>8.4475923075015662E-3</v>
      </c>
      <c r="S29" s="304">
        <v>1.304768376470393E-2</v>
      </c>
      <c r="T29" s="304">
        <v>1.5352533957315726E-2</v>
      </c>
      <c r="U29" s="306"/>
      <c r="V29" s="304">
        <v>1.6566678602818768E-2</v>
      </c>
      <c r="W29" s="304">
        <v>2.5376261925971925E-2</v>
      </c>
      <c r="X29" s="304">
        <v>2.8268165551926357E-2</v>
      </c>
      <c r="Y29" s="306"/>
      <c r="Z29" s="304">
        <v>0.13846191978022671</v>
      </c>
      <c r="AA29" s="304">
        <v>0.1467660323776909</v>
      </c>
      <c r="AB29" s="304">
        <v>0.15302490910090541</v>
      </c>
      <c r="AC29" s="306"/>
      <c r="AD29" s="304">
        <v>0.25241315094334482</v>
      </c>
      <c r="AE29" s="304">
        <v>0.2987279150844554</v>
      </c>
      <c r="AF29" s="304">
        <v>0.31237394510268229</v>
      </c>
      <c r="AG29" s="306"/>
      <c r="AH29" s="304">
        <v>0.13679612003759026</v>
      </c>
      <c r="AI29" s="304">
        <v>0.1460318751823354</v>
      </c>
      <c r="AJ29" s="304">
        <v>0.13009630047287726</v>
      </c>
      <c r="AK29" s="306"/>
      <c r="AL29" s="304">
        <v>7.1048600271132453E-2</v>
      </c>
      <c r="AM29" s="304">
        <v>8.7005426565071417E-2</v>
      </c>
      <c r="AN29" s="304">
        <v>6.8067200026079314E-2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24.636999999999979</v>
      </c>
      <c r="C32" s="305">
        <f>SUM(C33:C41)</f>
        <v>24.541999999999984</v>
      </c>
      <c r="D32" s="305">
        <f>SUM(D33:D41)</f>
        <v>22.950000000000021</v>
      </c>
      <c r="E32" s="304"/>
      <c r="F32" s="305">
        <f>SUM(F33:F41)</f>
        <v>0.20618478787117192</v>
      </c>
      <c r="G32" s="305">
        <f>SUM(G33:G41)</f>
        <v>0.26185949850006468</v>
      </c>
      <c r="H32" s="305">
        <f>SUM(H33:H41)</f>
        <v>0.3350719506393291</v>
      </c>
      <c r="I32" s="304"/>
      <c r="J32" s="305">
        <f>SUM(J33:J41)</f>
        <v>1.08550513777001</v>
      </c>
      <c r="K32" s="305">
        <f>SUM(K33:K41)</f>
        <v>1.3569704203523232</v>
      </c>
      <c r="L32" s="305">
        <f>SUM(L33:L41)</f>
        <v>1.7071669384614219</v>
      </c>
      <c r="M32" s="304"/>
      <c r="N32" s="305">
        <f>SUM(N33:N41)</f>
        <v>2.7757275565308563</v>
      </c>
      <c r="O32" s="305">
        <f>SUM(O33:O41)</f>
        <v>3.0867127142680126</v>
      </c>
      <c r="P32" s="305">
        <f>SUM(P33:P41)</f>
        <v>3.3503632312696499</v>
      </c>
      <c r="Q32" s="306"/>
      <c r="R32" s="305">
        <f>SUM(R33:R41)</f>
        <v>0.71370059480540216</v>
      </c>
      <c r="S32" s="305">
        <f>SUM(S33:S41)</f>
        <v>0.80080088896284318</v>
      </c>
      <c r="T32" s="305">
        <f>SUM(T33:T41)</f>
        <v>0.91849999939480387</v>
      </c>
      <c r="U32" s="306"/>
      <c r="V32" s="305">
        <f>SUM(V33:V41)</f>
        <v>1.6186677600116408</v>
      </c>
      <c r="W32" s="305">
        <f>SUM(W33:W41)</f>
        <v>1.7415139346605171</v>
      </c>
      <c r="X32" s="305">
        <f>SUM(X33:X41)</f>
        <v>1.7051538821254382</v>
      </c>
      <c r="Y32" s="306"/>
      <c r="Z32" s="305">
        <f>SUM(Z33:Z41)</f>
        <v>7.9681403831501125</v>
      </c>
      <c r="AA32" s="305">
        <f>SUM(AA33:AA41)</f>
        <v>7.4285423287847374</v>
      </c>
      <c r="AB32" s="305">
        <f>SUM(AB33:AB41)</f>
        <v>7.2467686907401143</v>
      </c>
      <c r="AC32" s="306"/>
      <c r="AD32" s="305">
        <f>SUM(AD33:AD41)</f>
        <v>5.973714926622705</v>
      </c>
      <c r="AE32" s="305">
        <f>SUM(AE33:AE41)</f>
        <v>6.0778446725333843</v>
      </c>
      <c r="AF32" s="305">
        <f>SUM(AF33:AF41)</f>
        <v>5.4425693328877154</v>
      </c>
      <c r="AG32" s="306"/>
      <c r="AH32" s="305">
        <f>SUM(AH33:AH41)</f>
        <v>3.1038041928706197</v>
      </c>
      <c r="AI32" s="305">
        <f>SUM(AI33:AI41)</f>
        <v>2.9969585578156472</v>
      </c>
      <c r="AJ32" s="305">
        <f>SUM(AJ33:AJ41)</f>
        <v>1.7134559193562151</v>
      </c>
      <c r="AK32" s="306"/>
      <c r="AL32" s="305">
        <f>SUM(AL33:AL41)</f>
        <v>1.1915546603674643</v>
      </c>
      <c r="AM32" s="305">
        <f>SUM(AM33:AM41)</f>
        <v>0.79079698412245814</v>
      </c>
      <c r="AN32" s="305">
        <f>SUM(AN33:AN41)</f>
        <v>0.53095005512532933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2.0793360571979322</v>
      </c>
      <c r="C33" s="304">
        <f t="shared" ref="C33:C41" si="64">SUM(G33,K33,O33,S33,W33,AA33,AE33,AI33,AM33)</f>
        <v>1.8507629526622582</v>
      </c>
      <c r="D33" s="304">
        <f t="shared" ref="D33:D40" si="65">SUM(H33,L33,P33,T33,X33,AB33,AF33,AJ33,AN33)</f>
        <v>1.8095845984929648</v>
      </c>
      <c r="E33" s="304"/>
      <c r="F33" s="304">
        <v>1.8444530855118418E-2</v>
      </c>
      <c r="G33" s="304">
        <v>1.6649739072990263E-2</v>
      </c>
      <c r="H33" s="304">
        <v>1.4808023336992267E-2</v>
      </c>
      <c r="I33" s="304"/>
      <c r="J33" s="304">
        <v>0.17524423231908806</v>
      </c>
      <c r="K33" s="304">
        <v>0.18554061896604698</v>
      </c>
      <c r="L33" s="304">
        <v>0.21664295714172063</v>
      </c>
      <c r="M33" s="304"/>
      <c r="N33" s="304">
        <v>0.47543112097442725</v>
      </c>
      <c r="O33" s="304">
        <v>0.45075499951322057</v>
      </c>
      <c r="P33" s="304">
        <v>0.45309207918520267</v>
      </c>
      <c r="Q33" s="306"/>
      <c r="R33" s="304">
        <v>0.10672674387785068</v>
      </c>
      <c r="S33" s="304">
        <v>0.1031273687973788</v>
      </c>
      <c r="T33" s="304">
        <v>0.11419070933000379</v>
      </c>
      <c r="U33" s="306"/>
      <c r="V33" s="304">
        <v>0.22842063562757134</v>
      </c>
      <c r="W33" s="304">
        <v>0.21093526191284565</v>
      </c>
      <c r="X33" s="304">
        <v>0.20071094959530758</v>
      </c>
      <c r="Y33" s="306"/>
      <c r="Z33" s="304">
        <v>0.56109950616867321</v>
      </c>
      <c r="AA33" s="304">
        <v>0.43665236686722891</v>
      </c>
      <c r="AB33" s="304">
        <v>0.41207514088274999</v>
      </c>
      <c r="AC33" s="306"/>
      <c r="AD33" s="304">
        <v>0.36332434007957998</v>
      </c>
      <c r="AE33" s="304">
        <v>0.32089505226394133</v>
      </c>
      <c r="AF33" s="304">
        <v>0.31936391497859246</v>
      </c>
      <c r="AG33" s="306"/>
      <c r="AH33" s="304">
        <v>0.12263488587988718</v>
      </c>
      <c r="AI33" s="304">
        <v>9.7473426820374409E-2</v>
      </c>
      <c r="AJ33" s="304">
        <v>4.59801380223347E-2</v>
      </c>
      <c r="AK33" s="306"/>
      <c r="AL33" s="304">
        <v>2.8010061415736118E-2</v>
      </c>
      <c r="AM33" s="304">
        <v>2.8734118448231427E-2</v>
      </c>
      <c r="AN33" s="304">
        <v>3.2720686020060633E-2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4.3398044225267043</v>
      </c>
      <c r="C34" s="304">
        <f t="shared" si="64"/>
        <v>4.997213496224866</v>
      </c>
      <c r="D34" s="304">
        <f t="shared" si="65"/>
        <v>5.2781246621433322</v>
      </c>
      <c r="E34" s="304"/>
      <c r="F34" s="304">
        <v>0.15079693962577342</v>
      </c>
      <c r="G34" s="304">
        <v>0.20285169627231625</v>
      </c>
      <c r="H34" s="304">
        <v>0.26822126325222612</v>
      </c>
      <c r="I34" s="304"/>
      <c r="J34" s="304">
        <v>0.50423831259610441</v>
      </c>
      <c r="K34" s="304">
        <v>0.68501294587557271</v>
      </c>
      <c r="L34" s="304">
        <v>0.90275978832521631</v>
      </c>
      <c r="M34" s="304"/>
      <c r="N34" s="304">
        <v>1.0471239409163426</v>
      </c>
      <c r="O34" s="304">
        <v>1.2192654338543802</v>
      </c>
      <c r="P34" s="304">
        <v>1.25350536290708</v>
      </c>
      <c r="Q34" s="306"/>
      <c r="R34" s="304">
        <v>0.1132937887032316</v>
      </c>
      <c r="S34" s="304">
        <v>0.13388370829675983</v>
      </c>
      <c r="T34" s="304">
        <v>0.14453714947001475</v>
      </c>
      <c r="U34" s="306"/>
      <c r="V34" s="304">
        <v>0.47251722599574003</v>
      </c>
      <c r="W34" s="304">
        <v>0.56540099970800528</v>
      </c>
      <c r="X34" s="304">
        <v>0.5616464848127467</v>
      </c>
      <c r="Y34" s="306"/>
      <c r="Z34" s="304">
        <v>1.1949321002301891</v>
      </c>
      <c r="AA34" s="304">
        <v>1.1948549451021475</v>
      </c>
      <c r="AB34" s="304">
        <v>1.2153698561533068</v>
      </c>
      <c r="AC34" s="306"/>
      <c r="AD34" s="304">
        <v>0.54571814496498905</v>
      </c>
      <c r="AE34" s="304">
        <v>0.61633317573613267</v>
      </c>
      <c r="AF34" s="304">
        <v>0.59932932413929751</v>
      </c>
      <c r="AG34" s="306"/>
      <c r="AH34" s="304">
        <v>0.25730607519515025</v>
      </c>
      <c r="AI34" s="304">
        <v>0.31338128065434517</v>
      </c>
      <c r="AJ34" s="304">
        <v>0.27298861295420584</v>
      </c>
      <c r="AK34" s="306"/>
      <c r="AL34" s="304">
        <v>5.3877894299183389E-2</v>
      </c>
      <c r="AM34" s="304">
        <v>6.6229310725207435E-2</v>
      </c>
      <c r="AN34" s="304">
        <v>5.9766820129237362E-2</v>
      </c>
    </row>
    <row r="35" spans="1:40" x14ac:dyDescent="0.2">
      <c r="A35" s="13" t="str">
        <f t="shared" si="63"/>
        <v>Associate professional occupations</v>
      </c>
      <c r="B35" s="304">
        <f t="shared" si="66"/>
        <v>3.0652476106536533</v>
      </c>
      <c r="C35" s="304">
        <f t="shared" si="64"/>
        <v>2.9037686854298199</v>
      </c>
      <c r="D35" s="304">
        <f t="shared" si="65"/>
        <v>2.8528775322248574</v>
      </c>
      <c r="E35" s="304"/>
      <c r="F35" s="304">
        <v>2.5421895133743315E-2</v>
      </c>
      <c r="G35" s="304">
        <v>2.9166959804664556E-2</v>
      </c>
      <c r="H35" s="304">
        <v>3.8325177172969814E-2</v>
      </c>
      <c r="I35" s="304"/>
      <c r="J35" s="304">
        <v>0.18720903715518067</v>
      </c>
      <c r="K35" s="304">
        <v>0.20626986446403914</v>
      </c>
      <c r="L35" s="304">
        <v>0.23652750254847757</v>
      </c>
      <c r="M35" s="304"/>
      <c r="N35" s="304">
        <v>0.55891778640822987</v>
      </c>
      <c r="O35" s="304">
        <v>0.56978311713960561</v>
      </c>
      <c r="P35" s="304">
        <v>0.59250941219396214</v>
      </c>
      <c r="Q35" s="306"/>
      <c r="R35" s="304">
        <v>0.1732946335109313</v>
      </c>
      <c r="S35" s="304">
        <v>0.18365054040080667</v>
      </c>
      <c r="T35" s="304">
        <v>0.20411723295881154</v>
      </c>
      <c r="U35" s="306"/>
      <c r="V35" s="304">
        <v>0.26830755228051939</v>
      </c>
      <c r="W35" s="304">
        <v>0.24981236466231097</v>
      </c>
      <c r="X35" s="304">
        <v>0.22545470774165649</v>
      </c>
      <c r="Y35" s="306"/>
      <c r="Z35" s="304">
        <v>0.98040081693653902</v>
      </c>
      <c r="AA35" s="304">
        <v>0.83859844680452122</v>
      </c>
      <c r="AB35" s="304">
        <v>0.7972789573308694</v>
      </c>
      <c r="AC35" s="306"/>
      <c r="AD35" s="304">
        <v>0.59915592302315213</v>
      </c>
      <c r="AE35" s="304">
        <v>0.57528566958435878</v>
      </c>
      <c r="AF35" s="304">
        <v>0.5686700454856618</v>
      </c>
      <c r="AG35" s="306"/>
      <c r="AH35" s="304">
        <v>0.2363070226469296</v>
      </c>
      <c r="AI35" s="304">
        <v>0.21158481374090901</v>
      </c>
      <c r="AJ35" s="304">
        <v>0.15624553763854146</v>
      </c>
      <c r="AK35" s="306"/>
      <c r="AL35" s="304">
        <v>3.6232943558427627E-2</v>
      </c>
      <c r="AM35" s="304">
        <v>3.9616908828604108E-2</v>
      </c>
      <c r="AN35" s="304">
        <v>3.3748959153907333E-2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1.8510723249758487</v>
      </c>
      <c r="C36" s="304">
        <f t="shared" si="64"/>
        <v>1.8089825391445691</v>
      </c>
      <c r="D36" s="304">
        <f t="shared" si="65"/>
        <v>1.6779016094081205</v>
      </c>
      <c r="E36" s="304"/>
      <c r="F36" s="304">
        <v>4.0593723448906511E-3</v>
      </c>
      <c r="G36" s="304">
        <v>5.2154877412633367E-3</v>
      </c>
      <c r="H36" s="304">
        <v>5.2579756376118642E-3</v>
      </c>
      <c r="I36" s="304"/>
      <c r="J36" s="304">
        <v>6.4676287429795795E-2</v>
      </c>
      <c r="K36" s="304">
        <v>8.1842634074853135E-2</v>
      </c>
      <c r="L36" s="304">
        <v>8.9791610262694097E-2</v>
      </c>
      <c r="M36" s="304"/>
      <c r="N36" s="304">
        <v>0.26300286929836453</v>
      </c>
      <c r="O36" s="304">
        <v>0.31542758122524889</v>
      </c>
      <c r="P36" s="304">
        <v>0.36623078305387757</v>
      </c>
      <c r="Q36" s="306"/>
      <c r="R36" s="304">
        <v>0.10497720482330147</v>
      </c>
      <c r="S36" s="304">
        <v>0.12608845681519065</v>
      </c>
      <c r="T36" s="304">
        <v>0.15892429400337546</v>
      </c>
      <c r="U36" s="306"/>
      <c r="V36" s="304">
        <v>0.12247248602965154</v>
      </c>
      <c r="W36" s="304">
        <v>0.14457288316434941</v>
      </c>
      <c r="X36" s="304">
        <v>0.17117878059613997</v>
      </c>
      <c r="Y36" s="306"/>
      <c r="Z36" s="304">
        <v>0.49734494184942662</v>
      </c>
      <c r="AA36" s="304">
        <v>0.51033390206981921</v>
      </c>
      <c r="AB36" s="304">
        <v>0.5052990984784167</v>
      </c>
      <c r="AC36" s="306"/>
      <c r="AD36" s="304">
        <v>0.57043350823019812</v>
      </c>
      <c r="AE36" s="304">
        <v>0.47507099196037605</v>
      </c>
      <c r="AF36" s="304">
        <v>0.31102563286296947</v>
      </c>
      <c r="AG36" s="306"/>
      <c r="AH36" s="304">
        <v>0.18379247971561516</v>
      </c>
      <c r="AI36" s="304">
        <v>0.10318894445850051</v>
      </c>
      <c r="AJ36" s="304">
        <v>2.7560534830719994E-2</v>
      </c>
      <c r="AK36" s="306"/>
      <c r="AL36" s="304">
        <v>4.0313175254604802E-2</v>
      </c>
      <c r="AM36" s="304">
        <v>4.7241657634967668E-2</v>
      </c>
      <c r="AN36" s="304">
        <v>4.2632899682315401E-2</v>
      </c>
    </row>
    <row r="37" spans="1:40" x14ac:dyDescent="0.2">
      <c r="A37" s="13" t="str">
        <f t="shared" si="63"/>
        <v>Skilled trades occupations</v>
      </c>
      <c r="B37" s="304">
        <f t="shared" si="66"/>
        <v>5.0559520197701371</v>
      </c>
      <c r="C37" s="304">
        <f t="shared" si="64"/>
        <v>4.6939221841716492</v>
      </c>
      <c r="D37" s="304">
        <f t="shared" si="65"/>
        <v>3.8958211606522704</v>
      </c>
      <c r="E37" s="304"/>
      <c r="F37" s="304">
        <v>5.3473081273538059E-4</v>
      </c>
      <c r="G37" s="304">
        <v>6.1818689536663311E-4</v>
      </c>
      <c r="H37" s="304">
        <v>6.9600751675369746E-4</v>
      </c>
      <c r="I37" s="304"/>
      <c r="J37" s="304">
        <v>4.822363999317663E-2</v>
      </c>
      <c r="K37" s="304">
        <v>6.345552522237255E-2</v>
      </c>
      <c r="L37" s="304">
        <v>7.8666605347995827E-2</v>
      </c>
      <c r="M37" s="304"/>
      <c r="N37" s="304">
        <v>0.13173168904629984</v>
      </c>
      <c r="O37" s="304">
        <v>0.14853122400851812</v>
      </c>
      <c r="P37" s="304">
        <v>0.15593963126781082</v>
      </c>
      <c r="Q37" s="306"/>
      <c r="R37" s="304">
        <v>7.5771823317418496E-2</v>
      </c>
      <c r="S37" s="304">
        <v>8.6822355253471858E-2</v>
      </c>
      <c r="T37" s="304">
        <v>9.6412211442815712E-2</v>
      </c>
      <c r="U37" s="306"/>
      <c r="V37" s="304">
        <v>0.30226631308290464</v>
      </c>
      <c r="W37" s="304">
        <v>0.31582061265737649</v>
      </c>
      <c r="X37" s="304">
        <v>0.28525002909542857</v>
      </c>
      <c r="Y37" s="306"/>
      <c r="Z37" s="304">
        <v>2.4996531409912777</v>
      </c>
      <c r="AA37" s="304">
        <v>2.2063779225871776</v>
      </c>
      <c r="AB37" s="304">
        <v>1.9876396461977348</v>
      </c>
      <c r="AC37" s="306"/>
      <c r="AD37" s="304">
        <v>1.2378191779304979</v>
      </c>
      <c r="AE37" s="304">
        <v>1.2183020572699714</v>
      </c>
      <c r="AF37" s="304">
        <v>0.93594441376315884</v>
      </c>
      <c r="AG37" s="306"/>
      <c r="AH37" s="304">
        <v>0.54498402538064927</v>
      </c>
      <c r="AI37" s="304">
        <v>0.53287685374423388</v>
      </c>
      <c r="AJ37" s="304">
        <v>0.28330659597856794</v>
      </c>
      <c r="AK37" s="306"/>
      <c r="AL37" s="304">
        <v>0.21496747921517773</v>
      </c>
      <c r="AM37" s="304">
        <v>0.12111744653316044</v>
      </c>
      <c r="AN37" s="304">
        <v>7.1966020042004322E-2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0.30912360685771678</v>
      </c>
      <c r="C38" s="304">
        <f t="shared" si="64"/>
        <v>0.3001038951366034</v>
      </c>
      <c r="D38" s="304">
        <f t="shared" si="65"/>
        <v>0.2868233114445109</v>
      </c>
      <c r="E38" s="304"/>
      <c r="F38" s="304">
        <v>2.66973776815561E-3</v>
      </c>
      <c r="G38" s="304">
        <v>2.8713678522559508E-3</v>
      </c>
      <c r="H38" s="304">
        <v>2.8086009076216736E-3</v>
      </c>
      <c r="I38" s="304"/>
      <c r="J38" s="304">
        <v>3.3056898544532982E-3</v>
      </c>
      <c r="K38" s="304">
        <v>3.2679636669183201E-3</v>
      </c>
      <c r="L38" s="304">
        <v>3.0327790862060946E-3</v>
      </c>
      <c r="M38" s="304"/>
      <c r="N38" s="304">
        <v>2.9098119821422144E-2</v>
      </c>
      <c r="O38" s="304">
        <v>2.6602907079840473E-2</v>
      </c>
      <c r="P38" s="304">
        <v>2.6207188489436286E-2</v>
      </c>
      <c r="Q38" s="306"/>
      <c r="R38" s="304">
        <v>7.6496771313992028E-3</v>
      </c>
      <c r="S38" s="304">
        <v>6.4964522876434722E-3</v>
      </c>
      <c r="T38" s="304">
        <v>6.1075907385249205E-3</v>
      </c>
      <c r="U38" s="306"/>
      <c r="V38" s="304">
        <v>2.9994184112617069E-2</v>
      </c>
      <c r="W38" s="304">
        <v>2.6166175573526872E-2</v>
      </c>
      <c r="X38" s="304">
        <v>2.3238438493585666E-2</v>
      </c>
      <c r="Y38" s="306"/>
      <c r="Z38" s="304">
        <v>5.1133292509253081E-2</v>
      </c>
      <c r="AA38" s="304">
        <v>4.4282561948086573E-2</v>
      </c>
      <c r="AB38" s="304">
        <v>3.8086216440336045E-2</v>
      </c>
      <c r="AC38" s="306"/>
      <c r="AD38" s="304">
        <v>4.9485888064143252E-2</v>
      </c>
      <c r="AE38" s="304">
        <v>3.730152045309279E-2</v>
      </c>
      <c r="AF38" s="304">
        <v>2.6576756017816911E-2</v>
      </c>
      <c r="AG38" s="306"/>
      <c r="AH38" s="304">
        <v>0.11159063386099174</v>
      </c>
      <c r="AI38" s="304">
        <v>0.12372423408206663</v>
      </c>
      <c r="AJ38" s="304">
        <v>0.13086417755409532</v>
      </c>
      <c r="AK38" s="306"/>
      <c r="AL38" s="304">
        <v>2.4196383735281379E-2</v>
      </c>
      <c r="AM38" s="304">
        <v>2.9390712193172276E-2</v>
      </c>
      <c r="AN38" s="304">
        <v>2.9901563716887999E-2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0.75513752600976669</v>
      </c>
      <c r="C39" s="304">
        <f t="shared" si="64"/>
        <v>0.743428383819702</v>
      </c>
      <c r="D39" s="304">
        <f t="shared" si="65"/>
        <v>0.74788969145810325</v>
      </c>
      <c r="E39" s="304"/>
      <c r="F39" s="304">
        <v>1.9361499536169648E-3</v>
      </c>
      <c r="G39" s="304">
        <v>1.9482716557125994E-3</v>
      </c>
      <c r="H39" s="304">
        <v>1.8792299438097793E-3</v>
      </c>
      <c r="I39" s="304"/>
      <c r="J39" s="304">
        <v>3.4496406822273479E-2</v>
      </c>
      <c r="K39" s="304">
        <v>4.1894247979273665E-2</v>
      </c>
      <c r="L39" s="304">
        <v>5.2625995745286827E-2</v>
      </c>
      <c r="M39" s="304"/>
      <c r="N39" s="304">
        <v>9.3031369071394573E-2</v>
      </c>
      <c r="O39" s="304">
        <v>9.7060691000510388E-2</v>
      </c>
      <c r="P39" s="304">
        <v>0.10331337674878216</v>
      </c>
      <c r="Q39" s="306"/>
      <c r="R39" s="304">
        <v>3.3389447422961793E-2</v>
      </c>
      <c r="S39" s="304">
        <v>3.6337516947835602E-2</v>
      </c>
      <c r="T39" s="304">
        <v>4.1950746799214768E-2</v>
      </c>
      <c r="U39" s="306"/>
      <c r="V39" s="304">
        <v>3.8133892769597694E-2</v>
      </c>
      <c r="W39" s="304">
        <v>4.1166567105934422E-2</v>
      </c>
      <c r="X39" s="304">
        <v>4.7570786570518664E-2</v>
      </c>
      <c r="Y39" s="306"/>
      <c r="Z39" s="304">
        <v>0.22790679898117264</v>
      </c>
      <c r="AA39" s="304">
        <v>0.21543687522246005</v>
      </c>
      <c r="AB39" s="304">
        <v>0.21590426464067974</v>
      </c>
      <c r="AC39" s="306"/>
      <c r="AD39" s="304">
        <v>0.19741815058800422</v>
      </c>
      <c r="AE39" s="304">
        <v>0.19944898991349261</v>
      </c>
      <c r="AF39" s="304">
        <v>0.21135057694348808</v>
      </c>
      <c r="AG39" s="306"/>
      <c r="AH39" s="304">
        <v>7.5835162080376703E-2</v>
      </c>
      <c r="AI39" s="304">
        <v>5.8005858781603019E-2</v>
      </c>
      <c r="AJ39" s="304">
        <v>1.865394426227155E-2</v>
      </c>
      <c r="AK39" s="306"/>
      <c r="AL39" s="304">
        <v>5.2990148320368781E-2</v>
      </c>
      <c r="AM39" s="304">
        <v>5.2129365212879683E-2</v>
      </c>
      <c r="AN39" s="304">
        <v>5.4640769804051616E-2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5.5572008370574411</v>
      </c>
      <c r="C40" s="304">
        <f t="shared" si="64"/>
        <v>5.390608491828603</v>
      </c>
      <c r="D40" s="304">
        <f t="shared" si="65"/>
        <v>4.6646789649277052</v>
      </c>
      <c r="E40" s="304"/>
      <c r="F40" s="304">
        <v>1.7151340245228331E-4</v>
      </c>
      <c r="G40" s="304">
        <v>2.2222316709774297E-4</v>
      </c>
      <c r="H40" s="304">
        <v>3.0871659436850819E-4</v>
      </c>
      <c r="I40" s="304"/>
      <c r="J40" s="304">
        <v>5.5964385403130035E-2</v>
      </c>
      <c r="K40" s="304">
        <v>7.3756544777956304E-2</v>
      </c>
      <c r="L40" s="304">
        <v>0.10552400825305934</v>
      </c>
      <c r="M40" s="304"/>
      <c r="N40" s="304">
        <v>0.11410876087994849</v>
      </c>
      <c r="O40" s="304">
        <v>0.1547158623219678</v>
      </c>
      <c r="P40" s="304">
        <v>0.24857381292699471</v>
      </c>
      <c r="Q40" s="306"/>
      <c r="R40" s="305">
        <v>5.9025405332389577E-2</v>
      </c>
      <c r="S40" s="305">
        <v>6.6904063465040825E-2</v>
      </c>
      <c r="T40" s="305">
        <v>6.7744703781174656E-2</v>
      </c>
      <c r="U40" s="306"/>
      <c r="V40" s="305">
        <v>0.12539078917537644</v>
      </c>
      <c r="W40" s="305">
        <v>0.14205517067330409</v>
      </c>
      <c r="X40" s="305">
        <v>0.13282363333144279</v>
      </c>
      <c r="Y40" s="306"/>
      <c r="Z40" s="305">
        <v>1.6917513663805843</v>
      </c>
      <c r="AA40" s="305">
        <v>1.6841895567157799</v>
      </c>
      <c r="AB40" s="305">
        <v>1.7360886814008556</v>
      </c>
      <c r="AC40" s="306"/>
      <c r="AD40" s="305">
        <v>1.9207517354660544</v>
      </c>
      <c r="AE40" s="305">
        <v>2.0695070946387233</v>
      </c>
      <c r="AF40" s="305">
        <v>1.9512763654752368</v>
      </c>
      <c r="AG40" s="306"/>
      <c r="AH40" s="305">
        <v>1.0621231212798432</v>
      </c>
      <c r="AI40" s="305">
        <v>0.97838568561896511</v>
      </c>
      <c r="AJ40" s="305">
        <v>0.36241898688460483</v>
      </c>
      <c r="AK40" s="306"/>
      <c r="AL40" s="305">
        <v>0.52791375973766175</v>
      </c>
      <c r="AM40" s="305">
        <v>0.22087229044976733</v>
      </c>
      <c r="AN40" s="305">
        <v>5.9920056279967007E-2</v>
      </c>
    </row>
    <row r="41" spans="1:40" x14ac:dyDescent="0.2">
      <c r="A41" s="39" t="str">
        <f t="shared" si="63"/>
        <v>Elementary occupations</v>
      </c>
      <c r="B41" s="307">
        <f t="shared" si="66"/>
        <v>1.6241255949507838</v>
      </c>
      <c r="C41" s="307">
        <f t="shared" si="64"/>
        <v>1.8532093715819165</v>
      </c>
      <c r="D41" s="307">
        <f>SUM(H41,L41,P41,T41,X41,AB41,AF41,AJ41,AN41)</f>
        <v>1.7362984692481551</v>
      </c>
      <c r="E41" s="307"/>
      <c r="F41" s="307">
        <v>2.1499179746858996E-3</v>
      </c>
      <c r="G41" s="307">
        <v>2.3155660383973207E-3</v>
      </c>
      <c r="H41" s="307">
        <v>2.7669562769753681E-3</v>
      </c>
      <c r="I41" s="307"/>
      <c r="J41" s="307">
        <v>1.2147146196807625E-2</v>
      </c>
      <c r="K41" s="307">
        <v>1.5930075325290383E-2</v>
      </c>
      <c r="L41" s="307">
        <v>2.1595691750765131E-2</v>
      </c>
      <c r="M41" s="307"/>
      <c r="N41" s="307">
        <v>6.3281900114426901E-2</v>
      </c>
      <c r="O41" s="307">
        <v>0.10457089812472012</v>
      </c>
      <c r="P41" s="307">
        <v>0.15099158449650332</v>
      </c>
      <c r="Q41" s="308"/>
      <c r="R41" s="307">
        <v>3.9571870685918095E-2</v>
      </c>
      <c r="S41" s="307">
        <v>5.7490426698715479E-2</v>
      </c>
      <c r="T41" s="307">
        <v>8.4515360870868222E-2</v>
      </c>
      <c r="U41" s="308"/>
      <c r="V41" s="307">
        <v>3.1164680937662635E-2</v>
      </c>
      <c r="W41" s="307">
        <v>4.5583899202864049E-2</v>
      </c>
      <c r="X41" s="307">
        <v>5.7280071888611832E-2</v>
      </c>
      <c r="Y41" s="308"/>
      <c r="Z41" s="307">
        <v>0.26391841910299652</v>
      </c>
      <c r="AA41" s="307">
        <v>0.29781575146751671</v>
      </c>
      <c r="AB41" s="307">
        <v>0.33902682921516564</v>
      </c>
      <c r="AC41" s="308"/>
      <c r="AD41" s="307">
        <v>0.489608058276087</v>
      </c>
      <c r="AE41" s="307">
        <v>0.5657001207132949</v>
      </c>
      <c r="AF41" s="307">
        <v>0.51903230322149452</v>
      </c>
      <c r="AG41" s="308"/>
      <c r="AH41" s="307">
        <v>0.5092307868311764</v>
      </c>
      <c r="AI41" s="307">
        <v>0.57833745991464958</v>
      </c>
      <c r="AJ41" s="307">
        <v>0.41543739123087359</v>
      </c>
      <c r="AK41" s="308"/>
      <c r="AL41" s="307">
        <v>0.21305281483102259</v>
      </c>
      <c r="AM41" s="307">
        <v>0.18546517409646782</v>
      </c>
      <c r="AN41" s="307">
        <v>0.14565228029689761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North of Tyne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21.391000000000005</v>
      </c>
      <c r="C50" s="305">
        <f>SUM(C51:C59)</f>
        <v>20.744000000000003</v>
      </c>
      <c r="D50" s="305">
        <f>SUM(D51:D59)</f>
        <v>20.592999999999996</v>
      </c>
      <c r="E50" s="304"/>
      <c r="F50" s="305">
        <f>SUM(F51:F59)</f>
        <v>3.3351169759698901E-2</v>
      </c>
      <c r="G50" s="305">
        <f>SUM(G51:G59)</f>
        <v>4.1290977608672119E-2</v>
      </c>
      <c r="H50" s="305">
        <f>SUM(H51:H59)</f>
        <v>5.8363095749490126E-2</v>
      </c>
      <c r="I50" s="304"/>
      <c r="J50" s="305">
        <f>SUM(J51:J59)</f>
        <v>0.59431579490982411</v>
      </c>
      <c r="K50" s="305">
        <f>SUM(K51:K59)</f>
        <v>0.73118822577717335</v>
      </c>
      <c r="L50" s="305">
        <f>SUM(L51:L59)</f>
        <v>1.011257786641349</v>
      </c>
      <c r="M50" s="304"/>
      <c r="N50" s="305">
        <f>SUM(N51:N59)</f>
        <v>1.2963451879616501</v>
      </c>
      <c r="O50" s="305">
        <f>SUM(O51:O59)</f>
        <v>1.3983951863292041</v>
      </c>
      <c r="P50" s="305">
        <f>SUM(P51:P59)</f>
        <v>1.6263445010446265</v>
      </c>
      <c r="Q50" s="304"/>
      <c r="R50" s="305">
        <f>SUM(R51:R59)</f>
        <v>0.51403155159326364</v>
      </c>
      <c r="S50" s="305">
        <f>SUM(S51:S59)</f>
        <v>0.55144703652426874</v>
      </c>
      <c r="T50" s="305">
        <f>SUM(T51:T59)</f>
        <v>0.67745381881011857</v>
      </c>
      <c r="U50" s="304"/>
      <c r="V50" s="305">
        <f>SUM(V51:V59)</f>
        <v>0.96663590053870796</v>
      </c>
      <c r="W50" s="305">
        <f>SUM(W51:W59)</f>
        <v>1.0188846318279308</v>
      </c>
      <c r="X50" s="305">
        <f>SUM(X51:X59)</f>
        <v>1.1510718123194714</v>
      </c>
      <c r="Y50" s="304"/>
      <c r="Z50" s="305">
        <f>SUM(Z51:Z59)</f>
        <v>8.4344567259801089</v>
      </c>
      <c r="AA50" s="305">
        <f>SUM(AA51:AA59)</f>
        <v>7.3409695088948261</v>
      </c>
      <c r="AB50" s="305">
        <f>SUM(AB51:AB59)</f>
        <v>7.1773465092770161</v>
      </c>
      <c r="AC50" s="304"/>
      <c r="AD50" s="305">
        <f>SUM(AD51:AD59)</f>
        <v>6.0921401909268615</v>
      </c>
      <c r="AE50" s="305">
        <f>SUM(AE51:AE59)</f>
        <v>6.4701218132186007</v>
      </c>
      <c r="AF50" s="305">
        <f>SUM(AF51:AF59)</f>
        <v>6.881695233300789</v>
      </c>
      <c r="AG50" s="304"/>
      <c r="AH50" s="305">
        <f>SUM(AH51:AH59)</f>
        <v>2.4688922687143413</v>
      </c>
      <c r="AI50" s="305">
        <f>SUM(AI51:AI59)</f>
        <v>2.517018181568389</v>
      </c>
      <c r="AJ50" s="305">
        <f>SUM(AJ51:AJ59)</f>
        <v>1.7562899307401958</v>
      </c>
      <c r="AK50" s="304"/>
      <c r="AL50" s="305">
        <f>SUM(AL51:AL59)</f>
        <v>0.99083120961554993</v>
      </c>
      <c r="AM50" s="305">
        <f>SUM(AM51:AM59)</f>
        <v>0.67468443825093494</v>
      </c>
      <c r="AN50" s="305">
        <f>SUM(AN51:AN59)</f>
        <v>0.25317731211693756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1.8269522055138951</v>
      </c>
      <c r="C51" s="304">
        <f t="shared" ref="C51:D51" si="68">SUM(G51,K51,O51,S51,W51,AA51,AE51,AI51,AM51)</f>
        <v>1.6208121468477412</v>
      </c>
      <c r="D51" s="304">
        <f t="shared" si="68"/>
        <v>1.8185013813913797</v>
      </c>
      <c r="E51" s="304"/>
      <c r="F51" s="304">
        <v>5.3044271092155728E-3</v>
      </c>
      <c r="G51" s="304">
        <v>6.6131912604595246E-3</v>
      </c>
      <c r="H51" s="304">
        <v>1.0814294132858166E-2</v>
      </c>
      <c r="I51" s="304"/>
      <c r="J51" s="304">
        <v>0.1500982099943439</v>
      </c>
      <c r="K51" s="304">
        <v>0.16265281952685881</v>
      </c>
      <c r="L51" s="304">
        <v>0.22365170100343421</v>
      </c>
      <c r="M51" s="304"/>
      <c r="N51" s="304">
        <v>0.27770220467078621</v>
      </c>
      <c r="O51" s="304">
        <v>0.26397143908307935</v>
      </c>
      <c r="P51" s="304">
        <v>0.30742112501319868</v>
      </c>
      <c r="Q51" s="304"/>
      <c r="R51" s="304">
        <v>7.051401489428602E-2</v>
      </c>
      <c r="S51" s="304">
        <v>6.131280114775102E-2</v>
      </c>
      <c r="T51" s="304">
        <v>6.5402187598320879E-2</v>
      </c>
      <c r="U51" s="304"/>
      <c r="V51" s="304">
        <v>0.16981169550840078</v>
      </c>
      <c r="W51" s="304">
        <v>0.16020034711193135</v>
      </c>
      <c r="X51" s="304">
        <v>0.18345477007923</v>
      </c>
      <c r="Y51" s="304"/>
      <c r="Z51" s="304">
        <v>0.59774139556621741</v>
      </c>
      <c r="AA51" s="304">
        <v>0.45719562085475651</v>
      </c>
      <c r="AB51" s="304">
        <v>0.53401035686577303</v>
      </c>
      <c r="AC51" s="304"/>
      <c r="AD51" s="304">
        <v>0.33859294216441432</v>
      </c>
      <c r="AE51" s="304">
        <v>0.31090406705728901</v>
      </c>
      <c r="AF51" s="304">
        <v>0.3425884292492053</v>
      </c>
      <c r="AG51" s="304"/>
      <c r="AH51" s="304">
        <v>0.15314986563774705</v>
      </c>
      <c r="AI51" s="304">
        <v>0.13705577394660162</v>
      </c>
      <c r="AJ51" s="304">
        <v>9.8692635523437974E-2</v>
      </c>
      <c r="AK51" s="304"/>
      <c r="AL51" s="304">
        <v>6.4037449968484025E-2</v>
      </c>
      <c r="AM51" s="304">
        <v>6.0906086859014164E-2</v>
      </c>
      <c r="AN51" s="304">
        <v>5.246588192592154E-2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1.7776455692891686</v>
      </c>
      <c r="C52" s="304">
        <f t="shared" ref="C52:C59" si="70">SUM(G52,K52,O52,S52,W52,AA52,AE52,AI52,AM52)</f>
        <v>1.9376481592669501</v>
      </c>
      <c r="D52" s="304">
        <f t="shared" ref="D52:D59" si="71">SUM(H52,L52,P52,T52,X52,AB52,AF52,AJ52,AN52)</f>
        <v>2.2732600072169116</v>
      </c>
      <c r="E52" s="304"/>
      <c r="F52" s="304">
        <v>1.2869286726642887E-2</v>
      </c>
      <c r="G52" s="304">
        <v>1.6471551288207542E-2</v>
      </c>
      <c r="H52" s="304">
        <v>2.1290744104786506E-2</v>
      </c>
      <c r="I52" s="304"/>
      <c r="J52" s="304">
        <v>0.21513940057036393</v>
      </c>
      <c r="K52" s="304">
        <v>0.28114155823623194</v>
      </c>
      <c r="L52" s="304">
        <v>0.38994641913926192</v>
      </c>
      <c r="M52" s="304"/>
      <c r="N52" s="304">
        <v>0.31191444274660579</v>
      </c>
      <c r="O52" s="304">
        <v>0.32300984477729361</v>
      </c>
      <c r="P52" s="304">
        <v>0.33336653934721333</v>
      </c>
      <c r="Q52" s="304"/>
      <c r="R52" s="304">
        <v>3.9345981124170988E-2</v>
      </c>
      <c r="S52" s="304">
        <v>3.5450172704232195E-2</v>
      </c>
      <c r="T52" s="304">
        <v>4.5303712146772188E-2</v>
      </c>
      <c r="U52" s="304"/>
      <c r="V52" s="304">
        <v>0.11611988469345004</v>
      </c>
      <c r="W52" s="304">
        <v>0.10618898847243954</v>
      </c>
      <c r="X52" s="304">
        <v>8.4315233095964781E-2</v>
      </c>
      <c r="Y52" s="304"/>
      <c r="Z52" s="304">
        <v>0.63140054436272519</v>
      </c>
      <c r="AA52" s="304">
        <v>0.65032336623420417</v>
      </c>
      <c r="AB52" s="304">
        <v>0.81582405843869465</v>
      </c>
      <c r="AC52" s="304"/>
      <c r="AD52" s="304">
        <v>0.31080204566614489</v>
      </c>
      <c r="AE52" s="304">
        <v>0.38081626769821081</v>
      </c>
      <c r="AF52" s="304">
        <v>0.48422761494838767</v>
      </c>
      <c r="AG52" s="304"/>
      <c r="AH52" s="304">
        <v>9.946533146787441E-2</v>
      </c>
      <c r="AI52" s="304">
        <v>0.10313072135721001</v>
      </c>
      <c r="AJ52" s="304">
        <v>7.1352123460538611E-2</v>
      </c>
      <c r="AK52" s="304"/>
      <c r="AL52" s="304">
        <v>4.0588651931190635E-2</v>
      </c>
      <c r="AM52" s="304">
        <v>4.1115688498920604E-2</v>
      </c>
      <c r="AN52" s="304">
        <v>2.763356253529195E-2</v>
      </c>
    </row>
    <row r="53" spans="1:40" x14ac:dyDescent="0.2">
      <c r="A53" s="13" t="str">
        <f t="shared" si="67"/>
        <v>Associate professional occupations</v>
      </c>
      <c r="B53" s="304">
        <f t="shared" si="69"/>
        <v>1.2329769262066868</v>
      </c>
      <c r="C53" s="304">
        <f t="shared" si="70"/>
        <v>1.1729891571593929</v>
      </c>
      <c r="D53" s="304">
        <f t="shared" si="71"/>
        <v>1.3306699460873384</v>
      </c>
      <c r="E53" s="304"/>
      <c r="F53" s="304">
        <v>1.5762907345059718E-3</v>
      </c>
      <c r="G53" s="304">
        <v>1.9056143762749751E-3</v>
      </c>
      <c r="H53" s="304">
        <v>2.971360986607074E-3</v>
      </c>
      <c r="I53" s="304"/>
      <c r="J53" s="304">
        <v>7.7233258959516798E-2</v>
      </c>
      <c r="K53" s="304">
        <v>9.4576407986621439E-2</v>
      </c>
      <c r="L53" s="304">
        <v>0.13813901899230246</v>
      </c>
      <c r="M53" s="304"/>
      <c r="N53" s="304">
        <v>0.17388890588649922</v>
      </c>
      <c r="O53" s="304">
        <v>0.17827779940276001</v>
      </c>
      <c r="P53" s="304">
        <v>0.20938211125193598</v>
      </c>
      <c r="Q53" s="304"/>
      <c r="R53" s="304">
        <v>7.4240076236852665E-2</v>
      </c>
      <c r="S53" s="304">
        <v>7.9741678127820001E-2</v>
      </c>
      <c r="T53" s="304">
        <v>0.10027648602887189</v>
      </c>
      <c r="U53" s="304"/>
      <c r="V53" s="304">
        <v>0.15165093358914589</v>
      </c>
      <c r="W53" s="304">
        <v>0.15309294896793579</v>
      </c>
      <c r="X53" s="304">
        <v>0.18439157875404907</v>
      </c>
      <c r="Y53" s="304"/>
      <c r="Z53" s="304">
        <v>0.30953184785790983</v>
      </c>
      <c r="AA53" s="304">
        <v>0.21228359384150486</v>
      </c>
      <c r="AB53" s="304">
        <v>0.19660707547988171</v>
      </c>
      <c r="AC53" s="304"/>
      <c r="AD53" s="304">
        <v>0.26886547984828957</v>
      </c>
      <c r="AE53" s="304">
        <v>0.27387099071770732</v>
      </c>
      <c r="AF53" s="304">
        <v>0.34404822814873171</v>
      </c>
      <c r="AG53" s="304"/>
      <c r="AH53" s="304">
        <v>0.15312762390556975</v>
      </c>
      <c r="AI53" s="304">
        <v>0.16037487852478829</v>
      </c>
      <c r="AJ53" s="304">
        <v>0.13618596061594626</v>
      </c>
      <c r="AK53" s="304"/>
      <c r="AL53" s="304">
        <v>2.286250918839712E-2</v>
      </c>
      <c r="AM53" s="304">
        <v>1.8865245213980461E-2</v>
      </c>
      <c r="AN53" s="304">
        <v>1.8668125829011954E-2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1.4001729046277303</v>
      </c>
      <c r="C54" s="304">
        <f t="shared" si="70"/>
        <v>1.3617928539605526</v>
      </c>
      <c r="D54" s="304">
        <f t="shared" si="71"/>
        <v>1.2402759304172941</v>
      </c>
      <c r="E54" s="304"/>
      <c r="F54" s="304">
        <v>8.9136772213984309E-3</v>
      </c>
      <c r="G54" s="304">
        <v>1.0174940878200651E-2</v>
      </c>
      <c r="H54" s="304">
        <v>1.4635169837629844E-2</v>
      </c>
      <c r="I54" s="304"/>
      <c r="J54" s="304">
        <v>5.7876286965973078E-2</v>
      </c>
      <c r="K54" s="304">
        <v>7.3486088158235388E-2</v>
      </c>
      <c r="L54" s="304">
        <v>0.10187237721499655</v>
      </c>
      <c r="M54" s="304"/>
      <c r="N54" s="304">
        <v>0.20481030987259402</v>
      </c>
      <c r="O54" s="304">
        <v>0.24794138615017647</v>
      </c>
      <c r="P54" s="304">
        <v>0.34468442432123164</v>
      </c>
      <c r="Q54" s="304"/>
      <c r="R54" s="304">
        <v>0.13169309319317937</v>
      </c>
      <c r="S54" s="304">
        <v>0.14387018833159987</v>
      </c>
      <c r="T54" s="304">
        <v>0.20014139087286639</v>
      </c>
      <c r="U54" s="304"/>
      <c r="V54" s="304">
        <v>6.3979875773244391E-2</v>
      </c>
      <c r="W54" s="304">
        <v>7.0564563920752582E-2</v>
      </c>
      <c r="X54" s="304">
        <v>0.10537071176195095</v>
      </c>
      <c r="Y54" s="304"/>
      <c r="Z54" s="304">
        <v>0.28903393838175367</v>
      </c>
      <c r="AA54" s="304">
        <v>0.26884831346750659</v>
      </c>
      <c r="AB54" s="304">
        <v>0.21616549780998612</v>
      </c>
      <c r="AC54" s="304"/>
      <c r="AD54" s="304">
        <v>0.24587194015653574</v>
      </c>
      <c r="AE54" s="304">
        <v>0.18777391427289492</v>
      </c>
      <c r="AF54" s="304">
        <v>7.0029728877731817E-2</v>
      </c>
      <c r="AG54" s="304"/>
      <c r="AH54" s="304">
        <v>0.3353941131079895</v>
      </c>
      <c r="AI54" s="304">
        <v>0.31648495215096906</v>
      </c>
      <c r="AJ54" s="304">
        <v>0.16559420596179567</v>
      </c>
      <c r="AK54" s="304"/>
      <c r="AL54" s="304">
        <v>6.2599669955062012E-2</v>
      </c>
      <c r="AM54" s="304">
        <v>4.2648506630216867E-2</v>
      </c>
      <c r="AN54" s="304">
        <v>2.1782423759105052E-2</v>
      </c>
    </row>
    <row r="55" spans="1:40" x14ac:dyDescent="0.2">
      <c r="A55" s="13" t="str">
        <f t="shared" si="67"/>
        <v>Skilled trades occupations</v>
      </c>
      <c r="B55" s="304">
        <f t="shared" si="69"/>
        <v>12.192340532282264</v>
      </c>
      <c r="C55" s="304">
        <f t="shared" si="70"/>
        <v>11.657702972139987</v>
      </c>
      <c r="D55" s="304">
        <f t="shared" si="71"/>
        <v>10.903580721372283</v>
      </c>
      <c r="E55" s="304"/>
      <c r="F55" s="304">
        <v>1.0867504450924083E-3</v>
      </c>
      <c r="G55" s="304">
        <v>1.4443932610708542E-3</v>
      </c>
      <c r="H55" s="304">
        <v>2.0257505129855921E-3</v>
      </c>
      <c r="I55" s="304"/>
      <c r="J55" s="304">
        <v>6.365462427107943E-2</v>
      </c>
      <c r="K55" s="304">
        <v>8.113186743953868E-2</v>
      </c>
      <c r="L55" s="304">
        <v>0.10502558982547675</v>
      </c>
      <c r="M55" s="304"/>
      <c r="N55" s="304">
        <v>0.22382736593394267</v>
      </c>
      <c r="O55" s="304">
        <v>0.26533432499785831</v>
      </c>
      <c r="P55" s="304">
        <v>0.28757941933246228</v>
      </c>
      <c r="Q55" s="304"/>
      <c r="R55" s="304">
        <v>0.1543942532447031</v>
      </c>
      <c r="S55" s="304">
        <v>0.17982789733056714</v>
      </c>
      <c r="T55" s="304">
        <v>0.20480368719022404</v>
      </c>
      <c r="U55" s="304"/>
      <c r="V55" s="304">
        <v>0.36571467537531677</v>
      </c>
      <c r="W55" s="304">
        <v>0.40851348046161917</v>
      </c>
      <c r="X55" s="304">
        <v>0.45934931626275805</v>
      </c>
      <c r="Y55" s="304"/>
      <c r="Z55" s="304">
        <v>5.5915249532185785</v>
      </c>
      <c r="AA55" s="304">
        <v>4.7601403792872912</v>
      </c>
      <c r="AB55" s="304">
        <v>4.2669924888130089</v>
      </c>
      <c r="AC55" s="304"/>
      <c r="AD55" s="304">
        <v>3.9844647487176537</v>
      </c>
      <c r="AE55" s="304">
        <v>4.2968714417036802</v>
      </c>
      <c r="AF55" s="304">
        <v>4.5212601920127344</v>
      </c>
      <c r="AG55" s="304"/>
      <c r="AH55" s="304">
        <v>1.2288477862780254</v>
      </c>
      <c r="AI55" s="304">
        <v>1.3020813259173698</v>
      </c>
      <c r="AJ55" s="304">
        <v>1.00921441153653</v>
      </c>
      <c r="AK55" s="304"/>
      <c r="AL55" s="304">
        <v>0.57882537479787133</v>
      </c>
      <c r="AM55" s="304">
        <v>0.36235786174099327</v>
      </c>
      <c r="AN55" s="304">
        <v>4.7329865886104029E-2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4.6315415844014149E-2</v>
      </c>
      <c r="C56" s="304">
        <f t="shared" si="70"/>
        <v>4.0185914203442967E-2</v>
      </c>
      <c r="D56" s="304">
        <f t="shared" si="71"/>
        <v>4.082365351049181E-2</v>
      </c>
      <c r="E56" s="304"/>
      <c r="F56" s="304">
        <v>2.5578495965941403E-5</v>
      </c>
      <c r="G56" s="304">
        <v>2.2116328534472254E-5</v>
      </c>
      <c r="H56" s="304">
        <v>3.5195189415523283E-5</v>
      </c>
      <c r="I56" s="304"/>
      <c r="J56" s="304">
        <v>1.329180497278526E-3</v>
      </c>
      <c r="K56" s="304">
        <v>1.2469189187346663E-3</v>
      </c>
      <c r="L56" s="304">
        <v>1.2311040407565136E-3</v>
      </c>
      <c r="M56" s="304"/>
      <c r="N56" s="304">
        <v>2.4480202237901626E-3</v>
      </c>
      <c r="O56" s="304">
        <v>2.0896009547338055E-3</v>
      </c>
      <c r="P56" s="304">
        <v>2.2524462771691353E-3</v>
      </c>
      <c r="Q56" s="304"/>
      <c r="R56" s="304">
        <v>4.9846100026820675E-4</v>
      </c>
      <c r="S56" s="304">
        <v>4.1623005054476923E-4</v>
      </c>
      <c r="T56" s="304">
        <v>4.5967541402348118E-4</v>
      </c>
      <c r="U56" s="304"/>
      <c r="V56" s="304">
        <v>1.2519861730288556E-3</v>
      </c>
      <c r="W56" s="304">
        <v>1.149764583659456E-3</v>
      </c>
      <c r="X56" s="304">
        <v>1.1365060303442105E-3</v>
      </c>
      <c r="Y56" s="304"/>
      <c r="Z56" s="304">
        <v>1.7866252638711257E-2</v>
      </c>
      <c r="AA56" s="304">
        <v>1.8277738657875894E-2</v>
      </c>
      <c r="AB56" s="304">
        <v>2.2273093183656258E-2</v>
      </c>
      <c r="AC56" s="304"/>
      <c r="AD56" s="304">
        <v>3.7979693823197175E-3</v>
      </c>
      <c r="AE56" s="304">
        <v>2.7704941218661639E-3</v>
      </c>
      <c r="AF56" s="304">
        <v>2.9820354789517902E-3</v>
      </c>
      <c r="AG56" s="304"/>
      <c r="AH56" s="304">
        <v>9.9165875132313126E-3</v>
      </c>
      <c r="AI56" s="304">
        <v>8.317351491890685E-3</v>
      </c>
      <c r="AJ56" s="304">
        <v>7.5036199754934191E-3</v>
      </c>
      <c r="AK56" s="304"/>
      <c r="AL56" s="304">
        <v>9.1813799194201719E-3</v>
      </c>
      <c r="AM56" s="304">
        <v>5.8956990956030523E-3</v>
      </c>
      <c r="AN56" s="304">
        <v>2.9499779206814789E-3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0.39343455172803488</v>
      </c>
      <c r="C57" s="304">
        <f t="shared" si="70"/>
        <v>0.39214939348090161</v>
      </c>
      <c r="D57" s="304">
        <f t="shared" si="71"/>
        <v>0.38687043519110126</v>
      </c>
      <c r="E57" s="304"/>
      <c r="F57" s="304">
        <v>5.4143137582939656E-4</v>
      </c>
      <c r="G57" s="304">
        <v>6.5794510788169799E-4</v>
      </c>
      <c r="H57" s="304">
        <v>8.8954856864563014E-4</v>
      </c>
      <c r="I57" s="304"/>
      <c r="J57" s="304">
        <v>1.3259908483627651E-2</v>
      </c>
      <c r="K57" s="304">
        <v>1.3802360555857511E-2</v>
      </c>
      <c r="L57" s="304">
        <v>1.4464777938189354E-2</v>
      </c>
      <c r="M57" s="304"/>
      <c r="N57" s="304">
        <v>6.7250374350161846E-2</v>
      </c>
      <c r="O57" s="304">
        <v>7.1905652870097578E-2</v>
      </c>
      <c r="P57" s="304">
        <v>8.3130520744857078E-2</v>
      </c>
      <c r="Q57" s="304"/>
      <c r="R57" s="304">
        <v>2.2240468281305329E-2</v>
      </c>
      <c r="S57" s="304">
        <v>2.4270514224428913E-2</v>
      </c>
      <c r="T57" s="304">
        <v>2.7816446840976391E-2</v>
      </c>
      <c r="U57" s="304"/>
      <c r="V57" s="304">
        <v>1.6908392061666E-2</v>
      </c>
      <c r="W57" s="304">
        <v>1.9273705351927694E-2</v>
      </c>
      <c r="X57" s="304">
        <v>2.2341502629846046E-2</v>
      </c>
      <c r="Y57" s="304"/>
      <c r="Z57" s="304">
        <v>0.15845503241039205</v>
      </c>
      <c r="AA57" s="304">
        <v>0.15921632988882664</v>
      </c>
      <c r="AB57" s="304">
        <v>0.17171864161801345</v>
      </c>
      <c r="AC57" s="304"/>
      <c r="AD57" s="304">
        <v>3.1837216753849741E-2</v>
      </c>
      <c r="AE57" s="304">
        <v>2.164572213951681E-2</v>
      </c>
      <c r="AF57" s="304">
        <v>9.0733596875586676E-3</v>
      </c>
      <c r="AG57" s="304"/>
      <c r="AH57" s="304">
        <v>3.5110699838200005E-2</v>
      </c>
      <c r="AI57" s="304">
        <v>2.9414275759925865E-2</v>
      </c>
      <c r="AJ57" s="304">
        <v>1.0440181592079505E-2</v>
      </c>
      <c r="AK57" s="304"/>
      <c r="AL57" s="304">
        <v>4.7831028173002915E-2</v>
      </c>
      <c r="AM57" s="304">
        <v>5.1962887582438812E-2</v>
      </c>
      <c r="AN57" s="304">
        <v>4.6995455570935117E-2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1.5503986573223625</v>
      </c>
      <c r="C58" s="304">
        <f t="shared" si="70"/>
        <v>1.5554233229416481</v>
      </c>
      <c r="D58" s="304">
        <f t="shared" si="71"/>
        <v>1.5277015362944557</v>
      </c>
      <c r="E58" s="304"/>
      <c r="F58" s="304">
        <v>2.9663712807758862E-3</v>
      </c>
      <c r="G58" s="304">
        <v>3.9415313829471547E-3</v>
      </c>
      <c r="H58" s="304">
        <v>5.6382899309360994E-3</v>
      </c>
      <c r="I58" s="304"/>
      <c r="J58" s="304">
        <v>9.7188731694839922E-3</v>
      </c>
      <c r="K58" s="304">
        <v>1.4235729771112088E-2</v>
      </c>
      <c r="L58" s="304">
        <v>2.2329008896297079E-2</v>
      </c>
      <c r="M58" s="304"/>
      <c r="N58" s="304">
        <v>1.6063466520581764E-2</v>
      </c>
      <c r="O58" s="304">
        <v>2.0352615277189793E-2</v>
      </c>
      <c r="P58" s="304">
        <v>2.8816084823509669E-2</v>
      </c>
      <c r="Q58" s="304"/>
      <c r="R58" s="304">
        <v>1.6395492028527289E-2</v>
      </c>
      <c r="S58" s="304">
        <v>2.1187040614125678E-2</v>
      </c>
      <c r="T58" s="304">
        <v>2.7804357764616119E-2</v>
      </c>
      <c r="U58" s="304"/>
      <c r="V58" s="304">
        <v>4.9647650658090382E-2</v>
      </c>
      <c r="W58" s="304">
        <v>5.5854973937751975E-2</v>
      </c>
      <c r="X58" s="304">
        <v>5.5927242270885864E-2</v>
      </c>
      <c r="Y58" s="304"/>
      <c r="Z58" s="304">
        <v>0.52405322599602677</v>
      </c>
      <c r="AA58" s="304">
        <v>0.48894976930613543</v>
      </c>
      <c r="AB58" s="304">
        <v>0.52943809744091008</v>
      </c>
      <c r="AC58" s="304"/>
      <c r="AD58" s="304">
        <v>0.60420034742754647</v>
      </c>
      <c r="AE58" s="304">
        <v>0.66914428458723274</v>
      </c>
      <c r="AF58" s="304">
        <v>0.72959350368974252</v>
      </c>
      <c r="AG58" s="304"/>
      <c r="AH58" s="304">
        <v>0.25248731027104643</v>
      </c>
      <c r="AI58" s="304">
        <v>0.24162593354089443</v>
      </c>
      <c r="AJ58" s="304">
        <v>0.11615284310804702</v>
      </c>
      <c r="AK58" s="304"/>
      <c r="AL58" s="304">
        <v>7.4865919970283273E-2</v>
      </c>
      <c r="AM58" s="304">
        <v>4.0131444524258771E-2</v>
      </c>
      <c r="AN58" s="304">
        <v>1.2002108369511112E-2</v>
      </c>
    </row>
    <row r="59" spans="1:40" x14ac:dyDescent="0.2">
      <c r="A59" s="13" t="str">
        <f t="shared" si="67"/>
        <v>Elementary occupations</v>
      </c>
      <c r="B59" s="304">
        <f t="shared" si="69"/>
        <v>0.97076323718584967</v>
      </c>
      <c r="C59" s="304">
        <f t="shared" si="70"/>
        <v>1.0052960799993826</v>
      </c>
      <c r="D59" s="304">
        <f t="shared" si="71"/>
        <v>1.0713163885187387</v>
      </c>
      <c r="E59" s="304"/>
      <c r="F59" s="304">
        <v>6.7356370272405019E-5</v>
      </c>
      <c r="G59" s="304">
        <v>5.9693725095248241E-5</v>
      </c>
      <c r="H59" s="304">
        <v>6.2742485625700097E-5</v>
      </c>
      <c r="I59" s="304"/>
      <c r="J59" s="304">
        <v>6.0060519981568047E-3</v>
      </c>
      <c r="K59" s="304">
        <v>8.9144751839827941E-3</v>
      </c>
      <c r="L59" s="304">
        <v>1.459778959063426E-2</v>
      </c>
      <c r="M59" s="304"/>
      <c r="N59" s="304">
        <v>1.8440097756688565E-2</v>
      </c>
      <c r="O59" s="304">
        <v>2.5512522816015151E-2</v>
      </c>
      <c r="P59" s="304">
        <v>2.9711829933048637E-2</v>
      </c>
      <c r="Q59" s="304"/>
      <c r="R59" s="304">
        <v>4.7097115899706376E-3</v>
      </c>
      <c r="S59" s="304">
        <v>5.3705139931990832E-3</v>
      </c>
      <c r="T59" s="304">
        <v>5.4458749534472724E-3</v>
      </c>
      <c r="U59" s="304"/>
      <c r="V59" s="304">
        <v>3.1550806706364704E-2</v>
      </c>
      <c r="W59" s="304">
        <v>4.404585901991323E-2</v>
      </c>
      <c r="X59" s="304">
        <v>5.4784951434442217E-2</v>
      </c>
      <c r="Y59" s="304"/>
      <c r="Z59" s="304">
        <v>0.31484953554779321</v>
      </c>
      <c r="AA59" s="304">
        <v>0.32573439735672632</v>
      </c>
      <c r="AB59" s="304">
        <v>0.42431719962709236</v>
      </c>
      <c r="AC59" s="304"/>
      <c r="AD59" s="304">
        <v>0.30370750081010756</v>
      </c>
      <c r="AE59" s="304">
        <v>0.32632463092020259</v>
      </c>
      <c r="AF59" s="304">
        <v>0.3778921412077455</v>
      </c>
      <c r="AG59" s="304"/>
      <c r="AH59" s="304">
        <v>0.20139295069465726</v>
      </c>
      <c r="AI59" s="304">
        <v>0.21853296887873913</v>
      </c>
      <c r="AJ59" s="304">
        <v>0.14115394896632749</v>
      </c>
      <c r="AK59" s="304"/>
      <c r="AL59" s="304">
        <v>9.0039225711838547E-2</v>
      </c>
      <c r="AM59" s="304">
        <v>5.0801018105508904E-2</v>
      </c>
      <c r="AN59" s="304">
        <v>2.3349910320375318E-2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111.73800000000003</v>
      </c>
      <c r="C62" s="305">
        <f>SUM(C63:C71)</f>
        <v>113.99399999999997</v>
      </c>
      <c r="D62" s="305">
        <f>SUM(D63:D71)</f>
        <v>123.76400000000005</v>
      </c>
      <c r="E62" s="304"/>
      <c r="F62" s="305">
        <f>SUM(F63:F71)</f>
        <v>0.22769142300220729</v>
      </c>
      <c r="G62" s="305">
        <f>SUM(G63:G71)</f>
        <v>0.31430189529451269</v>
      </c>
      <c r="H62" s="305">
        <f>SUM(H63:H71)</f>
        <v>0.54393219380137414</v>
      </c>
      <c r="I62" s="304"/>
      <c r="J62" s="305">
        <f>SUM(J63:J71)</f>
        <v>3.0629621892560914</v>
      </c>
      <c r="K62" s="305">
        <f>SUM(K63:K71)</f>
        <v>4.0035840263151865</v>
      </c>
      <c r="L62" s="305">
        <f>SUM(L63:L71)</f>
        <v>6.5443955052255873</v>
      </c>
      <c r="M62" s="304"/>
      <c r="N62" s="305">
        <f>SUM(N63:N71)</f>
        <v>12.442624627366525</v>
      </c>
      <c r="O62" s="305">
        <f>SUM(O63:O71)</f>
        <v>14.981476447278148</v>
      </c>
      <c r="P62" s="305">
        <f>SUM(P63:P71)</f>
        <v>22.236422296707985</v>
      </c>
      <c r="Q62" s="304"/>
      <c r="R62" s="305">
        <f>SUM(R63:R71)</f>
        <v>4.1905098434129862</v>
      </c>
      <c r="S62" s="305">
        <f>SUM(S63:S71)</f>
        <v>4.8776905340971632</v>
      </c>
      <c r="T62" s="305">
        <f>SUM(T63:T71)</f>
        <v>7.3513000586163821</v>
      </c>
      <c r="U62" s="304"/>
      <c r="V62" s="305">
        <f>SUM(V63:V71)</f>
        <v>4.3604373986746232</v>
      </c>
      <c r="W62" s="305">
        <f>SUM(W63:W71)</f>
        <v>5.0033460663288718</v>
      </c>
      <c r="X62" s="305">
        <f>SUM(X63:X71)</f>
        <v>7.034950838430305</v>
      </c>
      <c r="Y62" s="304"/>
      <c r="Z62" s="305">
        <f>SUM(Z63:Z71)</f>
        <v>30.633262974472004</v>
      </c>
      <c r="AA62" s="305">
        <f>SUM(AA63:AA71)</f>
        <v>30.330448778834008</v>
      </c>
      <c r="AB62" s="305">
        <f>SUM(AB63:AB71)</f>
        <v>35.209420345695044</v>
      </c>
      <c r="AC62" s="304"/>
      <c r="AD62" s="305">
        <f>SUM(AD63:AD71)</f>
        <v>32.581197032698256</v>
      </c>
      <c r="AE62" s="305">
        <f>SUM(AE63:AE71)</f>
        <v>32.112701222082976</v>
      </c>
      <c r="AF62" s="305">
        <f>SUM(AF63:AF71)</f>
        <v>31.167261569629016</v>
      </c>
      <c r="AG62" s="304"/>
      <c r="AH62" s="305">
        <f>SUM(AH63:AH71)</f>
        <v>16.992868187483779</v>
      </c>
      <c r="AI62" s="305">
        <f>SUM(AI63:AI71)</f>
        <v>16.265895255107061</v>
      </c>
      <c r="AJ62" s="305">
        <f>SUM(AJ63:AJ71)</f>
        <v>9.5121405774197179</v>
      </c>
      <c r="AK62" s="304"/>
      <c r="AL62" s="305">
        <f>SUM(AL63:AL71)</f>
        <v>7.2464463236335455</v>
      </c>
      <c r="AM62" s="305">
        <f>SUM(AM63:AM71)</f>
        <v>6.1045557746620478</v>
      </c>
      <c r="AN62" s="305">
        <f>SUM(AN63:AN71)</f>
        <v>4.164176614474643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14.49516267414865</v>
      </c>
      <c r="C63" s="304">
        <f t="shared" ref="C63:C71" si="73">SUM(G63,K63,O63,S63,W63,AA63,AE63,AI63,AM63)</f>
        <v>14.282319657404349</v>
      </c>
      <c r="D63" s="304">
        <f t="shared" ref="D63:D71" si="74">SUM(H63,L63,P63,T63,X63,AB63,AF63,AJ63,AN63)</f>
        <v>17.406578065334852</v>
      </c>
      <c r="E63" s="304"/>
      <c r="F63" s="304">
        <v>5.8014210020227885E-2</v>
      </c>
      <c r="G63" s="304">
        <v>8.0038595559033837E-2</v>
      </c>
      <c r="H63" s="304">
        <v>0.15863363858001439</v>
      </c>
      <c r="I63" s="304"/>
      <c r="J63" s="304">
        <v>0.71828491068431666</v>
      </c>
      <c r="K63" s="304">
        <v>0.91380767758523285</v>
      </c>
      <c r="L63" s="304">
        <v>1.6144190343999572</v>
      </c>
      <c r="M63" s="304"/>
      <c r="N63" s="304">
        <v>2.7348438244082178</v>
      </c>
      <c r="O63" s="304">
        <v>3.1390533582996638</v>
      </c>
      <c r="P63" s="304">
        <v>4.4172719391397894</v>
      </c>
      <c r="Q63" s="304"/>
      <c r="R63" s="304">
        <v>0.70619981873495596</v>
      </c>
      <c r="S63" s="304">
        <v>0.74616499552473148</v>
      </c>
      <c r="T63" s="304">
        <v>1.1261813421125841</v>
      </c>
      <c r="U63" s="304"/>
      <c r="V63" s="304">
        <v>0.76364999143617052</v>
      </c>
      <c r="W63" s="304">
        <v>0.80126609377053692</v>
      </c>
      <c r="X63" s="304">
        <v>1.0246029832069632</v>
      </c>
      <c r="Y63" s="304"/>
      <c r="Z63" s="304">
        <v>3.4057766564108616</v>
      </c>
      <c r="AA63" s="304">
        <v>2.8056961890598369</v>
      </c>
      <c r="AB63" s="304">
        <v>3.4279168740725297</v>
      </c>
      <c r="AC63" s="304"/>
      <c r="AD63" s="304">
        <v>3.6565683527346917</v>
      </c>
      <c r="AE63" s="304">
        <v>3.4493645733469482</v>
      </c>
      <c r="AF63" s="304">
        <v>3.7013512442693663</v>
      </c>
      <c r="AG63" s="304"/>
      <c r="AH63" s="304">
        <v>2.0193078031560887</v>
      </c>
      <c r="AI63" s="304">
        <v>1.9476074544606665</v>
      </c>
      <c r="AJ63" s="304">
        <v>1.4707139058456664</v>
      </c>
      <c r="AK63" s="304"/>
      <c r="AL63" s="304">
        <v>0.43251710656311937</v>
      </c>
      <c r="AM63" s="304">
        <v>0.39932071979769945</v>
      </c>
      <c r="AN63" s="304">
        <v>0.46548710370798352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6.9686762330163674</v>
      </c>
      <c r="C64" s="304">
        <f t="shared" si="73"/>
        <v>7.7177544336117787</v>
      </c>
      <c r="D64" s="304">
        <f t="shared" si="74"/>
        <v>9.3600042500473783</v>
      </c>
      <c r="E64" s="304"/>
      <c r="F64" s="304">
        <v>8.5586992435020687E-2</v>
      </c>
      <c r="G64" s="304">
        <v>0.11776327413760884</v>
      </c>
      <c r="H64" s="304">
        <v>0.19972766797368524</v>
      </c>
      <c r="I64" s="304"/>
      <c r="J64" s="304">
        <v>0.65796639199002316</v>
      </c>
      <c r="K64" s="304">
        <v>0.87743631089738572</v>
      </c>
      <c r="L64" s="304">
        <v>1.3783907799756794</v>
      </c>
      <c r="M64" s="304"/>
      <c r="N64" s="304">
        <v>1.5681774012366252</v>
      </c>
      <c r="O64" s="304">
        <v>1.8523256288756393</v>
      </c>
      <c r="P64" s="304">
        <v>2.4465652489201917</v>
      </c>
      <c r="Q64" s="304"/>
      <c r="R64" s="304">
        <v>0.2388586562029468</v>
      </c>
      <c r="S64" s="304">
        <v>0.24804685124237028</v>
      </c>
      <c r="T64" s="304">
        <v>0.31044755873876911</v>
      </c>
      <c r="U64" s="304"/>
      <c r="V64" s="304">
        <v>0.39042342469315372</v>
      </c>
      <c r="W64" s="304">
        <v>0.47178736228060991</v>
      </c>
      <c r="X64" s="304">
        <v>0.62544665461569215</v>
      </c>
      <c r="Y64" s="304"/>
      <c r="Z64" s="304">
        <v>1.8398709089420728</v>
      </c>
      <c r="AA64" s="304">
        <v>1.9112993350394929</v>
      </c>
      <c r="AB64" s="304">
        <v>2.3858654462808566</v>
      </c>
      <c r="AC64" s="304"/>
      <c r="AD64" s="304">
        <v>1.3314381321030198</v>
      </c>
      <c r="AE64" s="304">
        <v>1.3356762879694073</v>
      </c>
      <c r="AF64" s="304">
        <v>1.3332052422726965</v>
      </c>
      <c r="AG64" s="304"/>
      <c r="AH64" s="304">
        <v>0.69274045925069072</v>
      </c>
      <c r="AI64" s="304">
        <v>0.72075363717947483</v>
      </c>
      <c r="AJ64" s="304">
        <v>0.48962120007790993</v>
      </c>
      <c r="AK64" s="304"/>
      <c r="AL64" s="304">
        <v>0.1636138661628154</v>
      </c>
      <c r="AM64" s="304">
        <v>0.18266574598979041</v>
      </c>
      <c r="AN64" s="304">
        <v>0.19073445119189708</v>
      </c>
    </row>
    <row r="65" spans="1:40" x14ac:dyDescent="0.2">
      <c r="A65" s="13" t="str">
        <f t="shared" si="72"/>
        <v>Associate professional occupations</v>
      </c>
      <c r="B65" s="304">
        <f t="shared" si="75"/>
        <v>5.8246036076293839</v>
      </c>
      <c r="C65" s="304">
        <f t="shared" si="73"/>
        <v>6.0291421941632946</v>
      </c>
      <c r="D65" s="304">
        <f t="shared" si="74"/>
        <v>7.1143401065666474</v>
      </c>
      <c r="E65" s="304"/>
      <c r="F65" s="304">
        <v>2.3277510121730939E-2</v>
      </c>
      <c r="G65" s="304">
        <v>3.1112762695286469E-2</v>
      </c>
      <c r="H65" s="304">
        <v>4.7280428666709326E-2</v>
      </c>
      <c r="I65" s="304"/>
      <c r="J65" s="304">
        <v>0.25337849293499498</v>
      </c>
      <c r="K65" s="304">
        <v>0.3059991328534139</v>
      </c>
      <c r="L65" s="304">
        <v>0.42480660536341769</v>
      </c>
      <c r="M65" s="304"/>
      <c r="N65" s="304">
        <v>0.99054089415999347</v>
      </c>
      <c r="O65" s="304">
        <v>1.1353352474795351</v>
      </c>
      <c r="P65" s="304">
        <v>1.5603913060406089</v>
      </c>
      <c r="Q65" s="304"/>
      <c r="R65" s="304">
        <v>0.22621464452219406</v>
      </c>
      <c r="S65" s="304">
        <v>0.2553567626297818</v>
      </c>
      <c r="T65" s="304">
        <v>0.3660387152883865</v>
      </c>
      <c r="U65" s="304"/>
      <c r="V65" s="304">
        <v>0.28991535095950638</v>
      </c>
      <c r="W65" s="304">
        <v>0.33970427732220104</v>
      </c>
      <c r="X65" s="304">
        <v>0.47983876575303097</v>
      </c>
      <c r="Y65" s="304"/>
      <c r="Z65" s="304">
        <v>1.7325684463827236</v>
      </c>
      <c r="AA65" s="304">
        <v>1.6753152432164924</v>
      </c>
      <c r="AB65" s="304">
        <v>2.0248027945235272</v>
      </c>
      <c r="AC65" s="304"/>
      <c r="AD65" s="304">
        <v>1.4205696403792316</v>
      </c>
      <c r="AE65" s="304">
        <v>1.4478045700169024</v>
      </c>
      <c r="AF65" s="304">
        <v>1.6028553198520488</v>
      </c>
      <c r="AG65" s="304"/>
      <c r="AH65" s="304">
        <v>0.66798342195307991</v>
      </c>
      <c r="AI65" s="304">
        <v>0.64403569604820921</v>
      </c>
      <c r="AJ65" s="304">
        <v>0.43289914399170443</v>
      </c>
      <c r="AK65" s="304"/>
      <c r="AL65" s="304">
        <v>0.2201552062159286</v>
      </c>
      <c r="AM65" s="304">
        <v>0.19447850190147251</v>
      </c>
      <c r="AN65" s="304">
        <v>0.17542702708721344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5.946423156711238</v>
      </c>
      <c r="C66" s="304">
        <f t="shared" si="73"/>
        <v>6.5734076240380608</v>
      </c>
      <c r="D66" s="304">
        <f t="shared" si="74"/>
        <v>7.8550647277505741</v>
      </c>
      <c r="E66" s="304"/>
      <c r="F66" s="304">
        <v>1.2635303952202822E-2</v>
      </c>
      <c r="G66" s="304">
        <v>1.9477899892602089E-2</v>
      </c>
      <c r="H66" s="304">
        <v>3.3467028062603717E-2</v>
      </c>
      <c r="I66" s="304"/>
      <c r="J66" s="304">
        <v>0.16781788521221366</v>
      </c>
      <c r="K66" s="304">
        <v>0.23048278185734564</v>
      </c>
      <c r="L66" s="304">
        <v>0.33989493211283911</v>
      </c>
      <c r="M66" s="304"/>
      <c r="N66" s="304">
        <v>0.83995804619872716</v>
      </c>
      <c r="O66" s="304">
        <v>1.1141989204562701</v>
      </c>
      <c r="P66" s="304">
        <v>2.1234977849756973</v>
      </c>
      <c r="Q66" s="304"/>
      <c r="R66" s="304">
        <v>0.26205745812061265</v>
      </c>
      <c r="S66" s="304">
        <v>0.32377340442997349</v>
      </c>
      <c r="T66" s="304">
        <v>0.45315626536674886</v>
      </c>
      <c r="U66" s="304"/>
      <c r="V66" s="304">
        <v>0.27127718782624066</v>
      </c>
      <c r="W66" s="304">
        <v>0.31277711772660954</v>
      </c>
      <c r="X66" s="304">
        <v>0.5203126918681521</v>
      </c>
      <c r="Y66" s="304"/>
      <c r="Z66" s="304">
        <v>1.6343334384776149</v>
      </c>
      <c r="AA66" s="304">
        <v>1.8141213783746024</v>
      </c>
      <c r="AB66" s="304">
        <v>2.0236795743395755</v>
      </c>
      <c r="AC66" s="304"/>
      <c r="AD66" s="304">
        <v>1.8445293858037741</v>
      </c>
      <c r="AE66" s="304">
        <v>1.9960912758612066</v>
      </c>
      <c r="AF66" s="304">
        <v>1.9910598258735235</v>
      </c>
      <c r="AG66" s="304"/>
      <c r="AH66" s="304">
        <v>0.64134335424568867</v>
      </c>
      <c r="AI66" s="304">
        <v>0.47467669878258073</v>
      </c>
      <c r="AJ66" s="304">
        <v>0.15645477154923479</v>
      </c>
      <c r="AK66" s="304"/>
      <c r="AL66" s="304">
        <v>0.27247109687416293</v>
      </c>
      <c r="AM66" s="304">
        <v>0.28780814665687071</v>
      </c>
      <c r="AN66" s="304">
        <v>0.21354185360220018</v>
      </c>
    </row>
    <row r="67" spans="1:40" x14ac:dyDescent="0.2">
      <c r="A67" s="13" t="str">
        <f t="shared" si="72"/>
        <v>Skilled trades occupations</v>
      </c>
      <c r="B67" s="304">
        <f t="shared" si="75"/>
        <v>8.8899188484092466</v>
      </c>
      <c r="C67" s="304">
        <f t="shared" si="73"/>
        <v>9.1698377148116919</v>
      </c>
      <c r="D67" s="304">
        <f t="shared" si="74"/>
        <v>9.5263763189025976</v>
      </c>
      <c r="E67" s="304"/>
      <c r="F67" s="304">
        <v>4.1377458454360545E-3</v>
      </c>
      <c r="G67" s="304">
        <v>6.0668610282271392E-3</v>
      </c>
      <c r="H67" s="304">
        <v>1.0693473440782251E-2</v>
      </c>
      <c r="I67" s="304"/>
      <c r="J67" s="304">
        <v>9.8287249502704302E-2</v>
      </c>
      <c r="K67" s="304">
        <v>0.1445767572026927</v>
      </c>
      <c r="L67" s="304">
        <v>0.2577300419442507</v>
      </c>
      <c r="M67" s="304"/>
      <c r="N67" s="304">
        <v>0.42210315011358424</v>
      </c>
      <c r="O67" s="304">
        <v>0.55487433278600995</v>
      </c>
      <c r="P67" s="304">
        <v>0.75989972505550518</v>
      </c>
      <c r="Q67" s="304"/>
      <c r="R67" s="304">
        <v>0.2466888266750106</v>
      </c>
      <c r="S67" s="304">
        <v>0.29339988059045918</v>
      </c>
      <c r="T67" s="304">
        <v>0.44394165685729464</v>
      </c>
      <c r="U67" s="304"/>
      <c r="V67" s="304">
        <v>0.30221652210437649</v>
      </c>
      <c r="W67" s="304">
        <v>0.35770357886724846</v>
      </c>
      <c r="X67" s="304">
        <v>0.42777093461416499</v>
      </c>
      <c r="Y67" s="304"/>
      <c r="Z67" s="304">
        <v>3.1852125521655315</v>
      </c>
      <c r="AA67" s="304">
        <v>3.1948208004066392</v>
      </c>
      <c r="AB67" s="304">
        <v>3.5830848433807132</v>
      </c>
      <c r="AC67" s="304"/>
      <c r="AD67" s="304">
        <v>2.551137055658697</v>
      </c>
      <c r="AE67" s="304">
        <v>2.4688932387872224</v>
      </c>
      <c r="AF67" s="304">
        <v>2.5362529220496248</v>
      </c>
      <c r="AG67" s="304"/>
      <c r="AH67" s="304">
        <v>1.3725591897203968</v>
      </c>
      <c r="AI67" s="304">
        <v>1.5212504107192053</v>
      </c>
      <c r="AJ67" s="304">
        <v>1.0011102523543598</v>
      </c>
      <c r="AK67" s="304"/>
      <c r="AL67" s="304">
        <v>0.70757655662350949</v>
      </c>
      <c r="AM67" s="304">
        <v>0.62825185442398868</v>
      </c>
      <c r="AN67" s="304">
        <v>0.50589246920590158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3.9021441220031203</v>
      </c>
      <c r="C68" s="304">
        <f t="shared" si="73"/>
        <v>3.8840225300945423</v>
      </c>
      <c r="D68" s="304">
        <f t="shared" si="74"/>
        <v>4.7207557396155053</v>
      </c>
      <c r="E68" s="304"/>
      <c r="F68" s="304">
        <v>3.4316136625439472E-3</v>
      </c>
      <c r="G68" s="304">
        <v>4.8086430976733594E-3</v>
      </c>
      <c r="H68" s="304">
        <v>8.2191142752692462E-3</v>
      </c>
      <c r="I68" s="304"/>
      <c r="J68" s="304">
        <v>8.0960380322855532E-2</v>
      </c>
      <c r="K68" s="304">
        <v>9.1281165112844051E-2</v>
      </c>
      <c r="L68" s="304">
        <v>0.1294842428940769</v>
      </c>
      <c r="M68" s="304"/>
      <c r="N68" s="304">
        <v>0.38675378138035588</v>
      </c>
      <c r="O68" s="304">
        <v>0.43889279513944723</v>
      </c>
      <c r="P68" s="304">
        <v>0.63249948802461564</v>
      </c>
      <c r="Q68" s="304"/>
      <c r="R68" s="304">
        <v>0.3551333637810023</v>
      </c>
      <c r="S68" s="304">
        <v>0.41913920456681758</v>
      </c>
      <c r="T68" s="304">
        <v>0.7123785720156427</v>
      </c>
      <c r="U68" s="304"/>
      <c r="V68" s="304">
        <v>0.31921628254954071</v>
      </c>
      <c r="W68" s="304">
        <v>0.35447292450474671</v>
      </c>
      <c r="X68" s="304">
        <v>0.55661463906831476</v>
      </c>
      <c r="Y68" s="304"/>
      <c r="Z68" s="304">
        <v>0.77362851947246813</v>
      </c>
      <c r="AA68" s="304">
        <v>0.75421654918469849</v>
      </c>
      <c r="AB68" s="304">
        <v>0.96801534932935407</v>
      </c>
      <c r="AC68" s="304"/>
      <c r="AD68" s="304">
        <v>1.1405668564145279</v>
      </c>
      <c r="AE68" s="304">
        <v>1.0604056719519388</v>
      </c>
      <c r="AF68" s="304">
        <v>1.1410378798419276</v>
      </c>
      <c r="AG68" s="304"/>
      <c r="AH68" s="304">
        <v>0.57446037325597976</v>
      </c>
      <c r="AI68" s="304">
        <v>0.54034550284132232</v>
      </c>
      <c r="AJ68" s="304">
        <v>0.36853117171200384</v>
      </c>
      <c r="AK68" s="304"/>
      <c r="AL68" s="304">
        <v>0.26799295116384619</v>
      </c>
      <c r="AM68" s="304">
        <v>0.2204600736950541</v>
      </c>
      <c r="AN68" s="304">
        <v>0.20397528245430063</v>
      </c>
    </row>
    <row r="69" spans="1:40" x14ac:dyDescent="0.2">
      <c r="A69" s="13" t="str">
        <f t="shared" si="72"/>
        <v>Sales and customer service occupations</v>
      </c>
      <c r="B69" s="304">
        <f t="shared" si="75"/>
        <v>29.863377982198148</v>
      </c>
      <c r="C69" s="304">
        <f t="shared" si="73"/>
        <v>30.295227779494862</v>
      </c>
      <c r="D69" s="304">
        <f t="shared" si="74"/>
        <v>30.887602747321875</v>
      </c>
      <c r="E69" s="304"/>
      <c r="F69" s="304">
        <v>2.2106138474539402E-2</v>
      </c>
      <c r="G69" s="304">
        <v>2.9162561823377616E-2</v>
      </c>
      <c r="H69" s="304">
        <v>4.4855103115610348E-2</v>
      </c>
      <c r="I69" s="304"/>
      <c r="J69" s="304">
        <v>0.50021926489566237</v>
      </c>
      <c r="K69" s="304">
        <v>0.65802384014018445</v>
      </c>
      <c r="L69" s="304">
        <v>1.0287158375664374</v>
      </c>
      <c r="M69" s="304"/>
      <c r="N69" s="304">
        <v>2.9256997984281643</v>
      </c>
      <c r="O69" s="304">
        <v>3.5512012384994258</v>
      </c>
      <c r="P69" s="304">
        <v>5.2972780594287165</v>
      </c>
      <c r="Q69" s="304"/>
      <c r="R69" s="304">
        <v>1.0664697065471946</v>
      </c>
      <c r="S69" s="304">
        <v>1.2580088275691841</v>
      </c>
      <c r="T69" s="304">
        <v>1.9178530784384631</v>
      </c>
      <c r="U69" s="304"/>
      <c r="V69" s="304">
        <v>0.75725771378434747</v>
      </c>
      <c r="W69" s="304">
        <v>0.82686619203836331</v>
      </c>
      <c r="X69" s="304">
        <v>1.1538409507834098</v>
      </c>
      <c r="Y69" s="304"/>
      <c r="Z69" s="304">
        <v>9.1857414355038163</v>
      </c>
      <c r="AA69" s="304">
        <v>9.8288046779973257</v>
      </c>
      <c r="AB69" s="304">
        <v>11.827780106805836</v>
      </c>
      <c r="AC69" s="304"/>
      <c r="AD69" s="304">
        <v>8.8220228291094784</v>
      </c>
      <c r="AE69" s="304">
        <v>8.3754685115286627</v>
      </c>
      <c r="AF69" s="304">
        <v>6.9480206380083649</v>
      </c>
      <c r="AG69" s="304"/>
      <c r="AH69" s="304">
        <v>4.7943235751557625</v>
      </c>
      <c r="AI69" s="304">
        <v>4.3627786782709528</v>
      </c>
      <c r="AJ69" s="304">
        <v>2.0508781735269506</v>
      </c>
      <c r="AK69" s="304"/>
      <c r="AL69" s="304">
        <v>1.7895375202991834</v>
      </c>
      <c r="AM69" s="304">
        <v>1.4049132516273872</v>
      </c>
      <c r="AN69" s="304">
        <v>0.61838079964808634</v>
      </c>
    </row>
    <row r="70" spans="1:40" x14ac:dyDescent="0.2">
      <c r="A70" s="13" t="str">
        <f t="shared" si="72"/>
        <v>Process, plant and machine operatives</v>
      </c>
      <c r="B70" s="304">
        <f t="shared" si="75"/>
        <v>10.706080233905549</v>
      </c>
      <c r="C70" s="304">
        <f t="shared" si="73"/>
        <v>10.953024625431336</v>
      </c>
      <c r="D70" s="304">
        <f t="shared" si="74"/>
        <v>10.850804648025052</v>
      </c>
      <c r="E70" s="304"/>
      <c r="F70" s="304">
        <v>1.5326721697260862E-2</v>
      </c>
      <c r="G70" s="304">
        <v>2.223720508156915E-2</v>
      </c>
      <c r="H70" s="304">
        <v>3.684899583153016E-2</v>
      </c>
      <c r="I70" s="304"/>
      <c r="J70" s="304">
        <v>9.885132617552328E-2</v>
      </c>
      <c r="K70" s="304">
        <v>0.14144221922295416</v>
      </c>
      <c r="L70" s="304">
        <v>0.26386121572736565</v>
      </c>
      <c r="M70" s="304"/>
      <c r="N70" s="304">
        <v>0.43182723591104982</v>
      </c>
      <c r="O70" s="304">
        <v>0.58080437699027199</v>
      </c>
      <c r="P70" s="304">
        <v>0.94768988924010933</v>
      </c>
      <c r="Q70" s="304"/>
      <c r="R70" s="304">
        <v>0.18151495458876615</v>
      </c>
      <c r="S70" s="304">
        <v>0.22935956992376572</v>
      </c>
      <c r="T70" s="304">
        <v>0.2875504287535755</v>
      </c>
      <c r="U70" s="304"/>
      <c r="V70" s="304">
        <v>0.27231937138551027</v>
      </c>
      <c r="W70" s="304">
        <v>0.32909557753606644</v>
      </c>
      <c r="X70" s="304">
        <v>0.38836386281464286</v>
      </c>
      <c r="Y70" s="304"/>
      <c r="Z70" s="304">
        <v>2.73388610017818</v>
      </c>
      <c r="AA70" s="304">
        <v>2.5699726798289375</v>
      </c>
      <c r="AB70" s="304">
        <v>2.6173367815026318</v>
      </c>
      <c r="AC70" s="304"/>
      <c r="AD70" s="304">
        <v>3.7555558601896233</v>
      </c>
      <c r="AE70" s="304">
        <v>4.1492494402680586</v>
      </c>
      <c r="AF70" s="304">
        <v>4.5650848517963079</v>
      </c>
      <c r="AG70" s="304"/>
      <c r="AH70" s="304">
        <v>2.079708769678545</v>
      </c>
      <c r="AI70" s="304">
        <v>2.1214219065038367</v>
      </c>
      <c r="AJ70" s="304">
        <v>1.3602633686926249</v>
      </c>
      <c r="AK70" s="304"/>
      <c r="AL70" s="304">
        <v>1.1370898941010918</v>
      </c>
      <c r="AM70" s="304">
        <v>0.80944165007587621</v>
      </c>
      <c r="AN70" s="304">
        <v>0.38380525366626539</v>
      </c>
    </row>
    <row r="71" spans="1:40" x14ac:dyDescent="0.2">
      <c r="A71" s="13" t="str">
        <f t="shared" si="72"/>
        <v>Elementary occupations</v>
      </c>
      <c r="B71" s="304">
        <f t="shared" si="75"/>
        <v>25.141613141978315</v>
      </c>
      <c r="C71" s="304">
        <f t="shared" si="73"/>
        <v>25.089263440950052</v>
      </c>
      <c r="D71" s="304">
        <f t="shared" si="74"/>
        <v>26.042473396435572</v>
      </c>
      <c r="E71" s="304"/>
      <c r="F71" s="304">
        <v>3.1751867932446852E-3</v>
      </c>
      <c r="G71" s="304">
        <v>3.6340919791341343E-3</v>
      </c>
      <c r="H71" s="304">
        <v>4.2067438551694498E-3</v>
      </c>
      <c r="I71" s="304"/>
      <c r="J71" s="304">
        <v>0.48719628753779759</v>
      </c>
      <c r="K71" s="304">
        <v>0.64053414144313225</v>
      </c>
      <c r="L71" s="304">
        <v>1.1070928152415624</v>
      </c>
      <c r="M71" s="304"/>
      <c r="N71" s="304">
        <v>2.1427204955298085</v>
      </c>
      <c r="O71" s="304">
        <v>2.6147905487518841</v>
      </c>
      <c r="P71" s="304">
        <v>4.0513288558827529</v>
      </c>
      <c r="Q71" s="304"/>
      <c r="R71" s="304">
        <v>0.90737241424030335</v>
      </c>
      <c r="S71" s="304">
        <v>1.1044410376200795</v>
      </c>
      <c r="T71" s="304">
        <v>1.7337524410449177</v>
      </c>
      <c r="U71" s="304"/>
      <c r="V71" s="304">
        <v>0.99416155393577654</v>
      </c>
      <c r="W71" s="304">
        <v>1.2096729422824901</v>
      </c>
      <c r="X71" s="304">
        <v>1.858159355705935</v>
      </c>
      <c r="Y71" s="304"/>
      <c r="Z71" s="304">
        <v>6.1422449169387381</v>
      </c>
      <c r="AA71" s="304">
        <v>5.7762019257259816</v>
      </c>
      <c r="AB71" s="304">
        <v>6.3509385754600194</v>
      </c>
      <c r="AC71" s="304"/>
      <c r="AD71" s="304">
        <v>8.0588089203052089</v>
      </c>
      <c r="AE71" s="304">
        <v>7.8297476523526326</v>
      </c>
      <c r="AF71" s="304">
        <v>7.348393645665154</v>
      </c>
      <c r="AG71" s="304"/>
      <c r="AH71" s="304">
        <v>4.1504412410675489</v>
      </c>
      <c r="AI71" s="304">
        <v>3.9330252703008113</v>
      </c>
      <c r="AJ71" s="304">
        <v>2.1816685896692642</v>
      </c>
      <c r="AK71" s="304"/>
      <c r="AL71" s="304">
        <v>2.2554921256298877</v>
      </c>
      <c r="AM71" s="304">
        <v>1.9772158304939085</v>
      </c>
      <c r="AN71" s="304">
        <v>1.4069323739107948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119.735</v>
      </c>
      <c r="C74" s="305">
        <f>SUM(C75:C83)</f>
        <v>122.14899999999996</v>
      </c>
      <c r="D74" s="305">
        <f>SUM(D75:D83)</f>
        <v>128.70200000000003</v>
      </c>
      <c r="E74" s="304"/>
      <c r="F74" s="305">
        <f>SUM(F75:F83)</f>
        <v>1.4010426563106559</v>
      </c>
      <c r="G74" s="305">
        <f>SUM(G75:G83)</f>
        <v>1.6991475845957842</v>
      </c>
      <c r="H74" s="305">
        <f>SUM(H75:H83)</f>
        <v>2.1796114458410036</v>
      </c>
      <c r="I74" s="304"/>
      <c r="J74" s="305">
        <f>SUM(J75:J83)</f>
        <v>12.224669682065546</v>
      </c>
      <c r="K74" s="305">
        <f>SUM(K75:K83)</f>
        <v>14.766180089501129</v>
      </c>
      <c r="L74" s="305">
        <f>SUM(L75:L83)</f>
        <v>18.967689464435054</v>
      </c>
      <c r="M74" s="304"/>
      <c r="N74" s="305">
        <f>SUM(N75:N83)</f>
        <v>27.653745892312898</v>
      </c>
      <c r="O74" s="305">
        <f>SUM(O75:O83)</f>
        <v>30.051662139950643</v>
      </c>
      <c r="P74" s="305">
        <f>SUM(P75:P83)</f>
        <v>35.206397496754981</v>
      </c>
      <c r="Q74" s="304"/>
      <c r="R74" s="305">
        <f>SUM(R75:R83)</f>
        <v>5.8003273195458238</v>
      </c>
      <c r="S74" s="305">
        <f>SUM(S75:S83)</f>
        <v>6.2804617844612451</v>
      </c>
      <c r="T74" s="305">
        <f>SUM(T75:T83)</f>
        <v>7.779204633463781</v>
      </c>
      <c r="U74" s="304"/>
      <c r="V74" s="305">
        <f>SUM(V75:V83)</f>
        <v>6.7171267908711076</v>
      </c>
      <c r="W74" s="305">
        <f>SUM(W75:W83)</f>
        <v>7.1640278856501967</v>
      </c>
      <c r="X74" s="305">
        <f>SUM(X75:X83)</f>
        <v>8.5118849505402441</v>
      </c>
      <c r="Y74" s="304"/>
      <c r="Z74" s="305">
        <f>SUM(Z75:Z83)</f>
        <v>23.21400739649566</v>
      </c>
      <c r="AA74" s="305">
        <f>SUM(AA75:AA83)</f>
        <v>20.610848215690588</v>
      </c>
      <c r="AB74" s="305">
        <f>SUM(AB75:AB83)</f>
        <v>20.231723721655058</v>
      </c>
      <c r="AC74" s="304"/>
      <c r="AD74" s="305">
        <f>SUM(AD75:AD83)</f>
        <v>24.137021418523641</v>
      </c>
      <c r="AE74" s="305">
        <f>SUM(AE75:AE83)</f>
        <v>23.199552523321074</v>
      </c>
      <c r="AF74" s="305">
        <f>SUM(AF75:AF83)</f>
        <v>21.528611468800673</v>
      </c>
      <c r="AG74" s="304"/>
      <c r="AH74" s="305">
        <f>SUM(AH75:AH83)</f>
        <v>13.841070831889756</v>
      </c>
      <c r="AI74" s="305">
        <f>SUM(AI75:AI83)</f>
        <v>13.763756974348279</v>
      </c>
      <c r="AJ74" s="305">
        <f>SUM(AJ75:AJ83)</f>
        <v>10.221658383967899</v>
      </c>
      <c r="AK74" s="304"/>
      <c r="AL74" s="305">
        <f>SUM(AL75:AL83)</f>
        <v>4.7459880119848998</v>
      </c>
      <c r="AM74" s="305">
        <f>SUM(AM75:AM83)</f>
        <v>4.6133628024810056</v>
      </c>
      <c r="AN74" s="305">
        <f>SUM(AN75:AN83)</f>
        <v>4.0752184345413465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10.252092169782564</v>
      </c>
      <c r="C75" s="305">
        <f t="shared" ref="C75:C83" si="77">SUM(G75,K75,O75,S75,W75,AA75,AE75,AI75,AM75)</f>
        <v>9.4471236350460757</v>
      </c>
      <c r="D75" s="305">
        <f t="shared" ref="D75:D83" si="78">SUM(H75,L75,P75,T75,X75,AB75,AF75,AJ75,AN75)</f>
        <v>10.278380754361606</v>
      </c>
      <c r="E75" s="304"/>
      <c r="F75" s="304">
        <v>0.16319553430223496</v>
      </c>
      <c r="G75" s="304">
        <v>0.18706022138629574</v>
      </c>
      <c r="H75" s="304">
        <v>0.2524847424871306</v>
      </c>
      <c r="I75" s="304"/>
      <c r="J75" s="304">
        <v>1.2630102969900505</v>
      </c>
      <c r="K75" s="304">
        <v>1.3604481046839467</v>
      </c>
      <c r="L75" s="304">
        <v>1.7043701809568719</v>
      </c>
      <c r="M75" s="304"/>
      <c r="N75" s="304">
        <v>3.1349487258645521</v>
      </c>
      <c r="O75" s="304">
        <v>3.0668041806931279</v>
      </c>
      <c r="P75" s="304">
        <v>3.5763485377638116</v>
      </c>
      <c r="Q75" s="304"/>
      <c r="R75" s="304">
        <v>0.4580635027408208</v>
      </c>
      <c r="S75" s="304">
        <v>0.42085263816968699</v>
      </c>
      <c r="T75" s="304">
        <v>0.50631538915773877</v>
      </c>
      <c r="U75" s="304"/>
      <c r="V75" s="304">
        <v>0.74064286484818542</v>
      </c>
      <c r="W75" s="304">
        <v>0.70705517390121131</v>
      </c>
      <c r="X75" s="304">
        <v>0.83023598370347096</v>
      </c>
      <c r="Y75" s="304"/>
      <c r="Z75" s="304">
        <v>1.9754634299338729</v>
      </c>
      <c r="AA75" s="304">
        <v>1.4893414599665327</v>
      </c>
      <c r="AB75" s="304">
        <v>1.4798001907815472</v>
      </c>
      <c r="AC75" s="304"/>
      <c r="AD75" s="304">
        <v>1.4435482778162974</v>
      </c>
      <c r="AE75" s="304">
        <v>1.228959857139452</v>
      </c>
      <c r="AF75" s="304">
        <v>1.152888258482055</v>
      </c>
      <c r="AG75" s="304"/>
      <c r="AH75" s="304">
        <v>0.81184517453028326</v>
      </c>
      <c r="AI75" s="304">
        <v>0.74710785449790762</v>
      </c>
      <c r="AJ75" s="304">
        <v>0.59363220336139821</v>
      </c>
      <c r="AK75" s="304"/>
      <c r="AL75" s="304">
        <v>0.26137436275626713</v>
      </c>
      <c r="AM75" s="304">
        <v>0.23949414460791615</v>
      </c>
      <c r="AN75" s="304">
        <v>0.18230526766758376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25.337535830075407</v>
      </c>
      <c r="C76" s="305">
        <f t="shared" si="77"/>
        <v>27.342722265816466</v>
      </c>
      <c r="D76" s="305">
        <f>SUM(H76,L76,P76,T76,X76,AB76,AF76,AJ76,AN76)</f>
        <v>30.510164649637002</v>
      </c>
      <c r="E76" s="304"/>
      <c r="F76" s="304">
        <v>0.7726847238900455</v>
      </c>
      <c r="G76" s="304">
        <v>0.9581760669629148</v>
      </c>
      <c r="H76" s="304">
        <v>1.1952947485627841</v>
      </c>
      <c r="I76" s="304"/>
      <c r="J76" s="304">
        <v>5.4647952222082328</v>
      </c>
      <c r="K76" s="304">
        <v>6.849983575925128</v>
      </c>
      <c r="L76" s="304">
        <v>8.848162511794504</v>
      </c>
      <c r="M76" s="304"/>
      <c r="N76" s="304">
        <v>9.3827929194917026</v>
      </c>
      <c r="O76" s="304">
        <v>10.133206524757002</v>
      </c>
      <c r="P76" s="304">
        <v>10.988600813771317</v>
      </c>
      <c r="Q76" s="304"/>
      <c r="R76" s="304">
        <v>0.93424844029309095</v>
      </c>
      <c r="S76" s="304">
        <v>1.0199376267731042</v>
      </c>
      <c r="T76" s="304">
        <v>1.1939044892965092</v>
      </c>
      <c r="U76" s="304"/>
      <c r="V76" s="304">
        <v>1.5180938256181069</v>
      </c>
      <c r="W76" s="304">
        <v>1.6159553047661963</v>
      </c>
      <c r="X76" s="304">
        <v>1.8171914238005509</v>
      </c>
      <c r="Y76" s="304"/>
      <c r="Z76" s="304">
        <v>3.2553544393458851</v>
      </c>
      <c r="AA76" s="304">
        <v>2.5959887103893196</v>
      </c>
      <c r="AB76" s="304">
        <v>2.5118131168694591</v>
      </c>
      <c r="AC76" s="304"/>
      <c r="AD76" s="304">
        <v>2.3775511662497189</v>
      </c>
      <c r="AE76" s="304">
        <v>2.2882734946368699</v>
      </c>
      <c r="AF76" s="304">
        <v>2.3158340780672959</v>
      </c>
      <c r="AG76" s="304"/>
      <c r="AH76" s="304">
        <v>1.240243867529472</v>
      </c>
      <c r="AI76" s="304">
        <v>1.3991187653446635</v>
      </c>
      <c r="AJ76" s="304">
        <v>1.1028575302853454</v>
      </c>
      <c r="AK76" s="304"/>
      <c r="AL76" s="304">
        <v>0.39177122544915088</v>
      </c>
      <c r="AM76" s="304">
        <v>0.48208219626126997</v>
      </c>
      <c r="AN76" s="304">
        <v>0.53650593718923212</v>
      </c>
    </row>
    <row r="77" spans="1:40" x14ac:dyDescent="0.2">
      <c r="A77" s="13" t="str">
        <f t="shared" si="76"/>
        <v>Associate professional occupations</v>
      </c>
      <c r="B77" s="305">
        <f t="shared" si="79"/>
        <v>18.649993715005504</v>
      </c>
      <c r="C77" s="305">
        <f t="shared" si="77"/>
        <v>17.947276567889013</v>
      </c>
      <c r="D77" s="305">
        <f t="shared" si="78"/>
        <v>19.603590114391977</v>
      </c>
      <c r="E77" s="304"/>
      <c r="F77" s="304">
        <v>0.26860517412364998</v>
      </c>
      <c r="G77" s="304">
        <v>0.30639555959501175</v>
      </c>
      <c r="H77" s="304">
        <v>0.4105544450453672</v>
      </c>
      <c r="I77" s="304"/>
      <c r="J77" s="304">
        <v>2.7956819812996279</v>
      </c>
      <c r="K77" s="304">
        <v>3.0697889923275721</v>
      </c>
      <c r="L77" s="304">
        <v>3.7702897079214974</v>
      </c>
      <c r="M77" s="304"/>
      <c r="N77" s="304">
        <v>6.0499418304134531</v>
      </c>
      <c r="O77" s="304">
        <v>6.119393810827658</v>
      </c>
      <c r="P77" s="304">
        <v>7.0637757886077308</v>
      </c>
      <c r="Q77" s="304"/>
      <c r="R77" s="304">
        <v>1.1033648203052753</v>
      </c>
      <c r="S77" s="304">
        <v>1.1627427870446652</v>
      </c>
      <c r="T77" s="304">
        <v>1.4714278262252964</v>
      </c>
      <c r="U77" s="304"/>
      <c r="V77" s="304">
        <v>1.1139801027553462</v>
      </c>
      <c r="W77" s="304">
        <v>1.0937655939903939</v>
      </c>
      <c r="X77" s="304">
        <v>1.197244214260289</v>
      </c>
      <c r="Y77" s="304"/>
      <c r="Z77" s="304">
        <v>3.1532256425240623</v>
      </c>
      <c r="AA77" s="304">
        <v>2.5596595733049208</v>
      </c>
      <c r="AB77" s="304">
        <v>2.5768503366210811</v>
      </c>
      <c r="AC77" s="304"/>
      <c r="AD77" s="304">
        <v>2.4067311304999315</v>
      </c>
      <c r="AE77" s="304">
        <v>1.9899399984000363</v>
      </c>
      <c r="AF77" s="304">
        <v>1.649988381603785</v>
      </c>
      <c r="AG77" s="304"/>
      <c r="AH77" s="304">
        <v>1.3545818157839702</v>
      </c>
      <c r="AI77" s="304">
        <v>1.2007901772521017</v>
      </c>
      <c r="AJ77" s="304">
        <v>0.87965650193780975</v>
      </c>
      <c r="AK77" s="304"/>
      <c r="AL77" s="304">
        <v>0.40388121730018461</v>
      </c>
      <c r="AM77" s="304">
        <v>0.44480007514665404</v>
      </c>
      <c r="AN77" s="304">
        <v>0.58380291216912283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23.318637764699329</v>
      </c>
      <c r="C78" s="305">
        <f t="shared" si="77"/>
        <v>24.60729797418519</v>
      </c>
      <c r="D78" s="305">
        <f t="shared" si="78"/>
        <v>24.878290223279674</v>
      </c>
      <c r="E78" s="304"/>
      <c r="F78" s="304">
        <v>9.9730266622603772E-2</v>
      </c>
      <c r="G78" s="304">
        <v>0.12417465601890852</v>
      </c>
      <c r="H78" s="304">
        <v>0.15540626172426142</v>
      </c>
      <c r="I78" s="304"/>
      <c r="J78" s="304">
        <v>1.4119120905072884</v>
      </c>
      <c r="K78" s="304">
        <v>1.8437733866607957</v>
      </c>
      <c r="L78" s="304">
        <v>2.4338922535062926</v>
      </c>
      <c r="M78" s="304"/>
      <c r="N78" s="304">
        <v>4.9380071625148076</v>
      </c>
      <c r="O78" s="304">
        <v>5.974109755801754</v>
      </c>
      <c r="P78" s="304">
        <v>7.5582400496623112</v>
      </c>
      <c r="Q78" s="304"/>
      <c r="R78" s="304">
        <v>1.3758150870084205</v>
      </c>
      <c r="S78" s="304">
        <v>1.5285003821768122</v>
      </c>
      <c r="T78" s="304">
        <v>1.838702084165484</v>
      </c>
      <c r="U78" s="304"/>
      <c r="V78" s="304">
        <v>1.5972362643186564</v>
      </c>
      <c r="W78" s="304">
        <v>1.8209942251224054</v>
      </c>
      <c r="X78" s="304">
        <v>2.2534718575580643</v>
      </c>
      <c r="Y78" s="304"/>
      <c r="Z78" s="304">
        <v>5.0774020185619611</v>
      </c>
      <c r="AA78" s="304">
        <v>4.9401362236166113</v>
      </c>
      <c r="AB78" s="304">
        <v>4.5712593903693319</v>
      </c>
      <c r="AC78" s="304"/>
      <c r="AD78" s="304">
        <v>5.5627275371697174</v>
      </c>
      <c r="AE78" s="304">
        <v>5.262339241216794</v>
      </c>
      <c r="AF78" s="304">
        <v>4.2102421718782521</v>
      </c>
      <c r="AG78" s="304"/>
      <c r="AH78" s="304">
        <v>2.3587744583500587</v>
      </c>
      <c r="AI78" s="304">
        <v>2.0441108538242201</v>
      </c>
      <c r="AJ78" s="304">
        <v>0.83241126995004944</v>
      </c>
      <c r="AK78" s="304"/>
      <c r="AL78" s="304">
        <v>0.89703287964581224</v>
      </c>
      <c r="AM78" s="304">
        <v>1.0691592497468909</v>
      </c>
      <c r="AN78" s="304">
        <v>1.0246648844656256</v>
      </c>
    </row>
    <row r="79" spans="1:40" x14ac:dyDescent="0.2">
      <c r="A79" s="13" t="str">
        <f t="shared" si="76"/>
        <v>Skilled trades occupations</v>
      </c>
      <c r="B79" s="305">
        <f t="shared" si="79"/>
        <v>5.3739477429330966</v>
      </c>
      <c r="C79" s="305">
        <f t="shared" si="77"/>
        <v>5.455814242235026</v>
      </c>
      <c r="D79" s="305">
        <f t="shared" si="78"/>
        <v>5.276770384601015</v>
      </c>
      <c r="E79" s="304"/>
      <c r="F79" s="304">
        <v>1.822214685370676E-2</v>
      </c>
      <c r="G79" s="304">
        <v>2.5269397076028367E-2</v>
      </c>
      <c r="H79" s="304">
        <v>3.4741457699206363E-2</v>
      </c>
      <c r="I79" s="304"/>
      <c r="J79" s="304">
        <v>0.22493468708677805</v>
      </c>
      <c r="K79" s="304">
        <v>0.29104171503431181</v>
      </c>
      <c r="L79" s="304">
        <v>0.3695980358935046</v>
      </c>
      <c r="M79" s="304"/>
      <c r="N79" s="304">
        <v>0.53442798099166511</v>
      </c>
      <c r="O79" s="304">
        <v>0.62543789485629786</v>
      </c>
      <c r="P79" s="304">
        <v>0.76075858124845386</v>
      </c>
      <c r="Q79" s="304"/>
      <c r="R79" s="304">
        <v>0.24498203608811861</v>
      </c>
      <c r="S79" s="304">
        <v>0.27805182567477893</v>
      </c>
      <c r="T79" s="304">
        <v>0.37409262561327522</v>
      </c>
      <c r="U79" s="304"/>
      <c r="V79" s="304">
        <v>0.33816399549439352</v>
      </c>
      <c r="W79" s="304">
        <v>0.36729006663471325</v>
      </c>
      <c r="X79" s="304">
        <v>0.41023243512598384</v>
      </c>
      <c r="Y79" s="304"/>
      <c r="Z79" s="304">
        <v>1.5659243867010371</v>
      </c>
      <c r="AA79" s="304">
        <v>1.3375589681328328</v>
      </c>
      <c r="AB79" s="304">
        <v>1.1502300059360338</v>
      </c>
      <c r="AC79" s="304"/>
      <c r="AD79" s="304">
        <v>1.4556054241554861</v>
      </c>
      <c r="AE79" s="304">
        <v>1.5092013446452055</v>
      </c>
      <c r="AF79" s="304">
        <v>1.4505899097283712</v>
      </c>
      <c r="AG79" s="304"/>
      <c r="AH79" s="304">
        <v>0.61914067938094641</v>
      </c>
      <c r="AI79" s="304">
        <v>0.64777282121084101</v>
      </c>
      <c r="AJ79" s="304">
        <v>0.44453818049566352</v>
      </c>
      <c r="AK79" s="304"/>
      <c r="AL79" s="304">
        <v>0.37254640618096552</v>
      </c>
      <c r="AM79" s="304">
        <v>0.37419020897001587</v>
      </c>
      <c r="AN79" s="304">
        <v>0.28198915286052301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7.6885704423710965</v>
      </c>
      <c r="C80" s="305">
        <f t="shared" si="77"/>
        <v>7.1516489434391408</v>
      </c>
      <c r="D80" s="305">
        <f t="shared" si="78"/>
        <v>7.154049954915541</v>
      </c>
      <c r="E80" s="304"/>
      <c r="F80" s="304">
        <v>5.7724010599863994E-3</v>
      </c>
      <c r="G80" s="304">
        <v>7.3926845488148443E-3</v>
      </c>
      <c r="H80" s="304">
        <v>1.1659464517349869E-2</v>
      </c>
      <c r="I80" s="304"/>
      <c r="J80" s="304">
        <v>0.2428193211246617</v>
      </c>
      <c r="K80" s="304">
        <v>0.28923953096136562</v>
      </c>
      <c r="L80" s="304">
        <v>0.38191395378938769</v>
      </c>
      <c r="M80" s="304"/>
      <c r="N80" s="304">
        <v>0.91834909417667021</v>
      </c>
      <c r="O80" s="304">
        <v>1.0562420146636677</v>
      </c>
      <c r="P80" s="304">
        <v>1.4496715155021929</v>
      </c>
      <c r="Q80" s="304"/>
      <c r="R80" s="304">
        <v>0.60484496720846759</v>
      </c>
      <c r="S80" s="304">
        <v>0.64272417546561189</v>
      </c>
      <c r="T80" s="304">
        <v>0.81942153045927624</v>
      </c>
      <c r="U80" s="304"/>
      <c r="V80" s="304">
        <v>0.48832895156698941</v>
      </c>
      <c r="W80" s="304">
        <v>0.51611779312766226</v>
      </c>
      <c r="X80" s="304">
        <v>0.71747791029272456</v>
      </c>
      <c r="Y80" s="304"/>
      <c r="Z80" s="304">
        <v>2.1382977397603931</v>
      </c>
      <c r="AA80" s="304">
        <v>1.998678593495592</v>
      </c>
      <c r="AB80" s="304">
        <v>1.9785426702518703</v>
      </c>
      <c r="AC80" s="304"/>
      <c r="AD80" s="304">
        <v>1.8492712609343938</v>
      </c>
      <c r="AE80" s="304">
        <v>1.430604522139445</v>
      </c>
      <c r="AF80" s="304">
        <v>1.0129389889026867</v>
      </c>
      <c r="AG80" s="304"/>
      <c r="AH80" s="304">
        <v>1.0999598733988076</v>
      </c>
      <c r="AI80" s="304">
        <v>0.97416711752393825</v>
      </c>
      <c r="AJ80" s="304">
        <v>0.6590880632678231</v>
      </c>
      <c r="AK80" s="304"/>
      <c r="AL80" s="304">
        <v>0.34092683314072647</v>
      </c>
      <c r="AM80" s="304">
        <v>0.23648251151304209</v>
      </c>
      <c r="AN80" s="304">
        <v>0.12333585793222911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10.158032635567231</v>
      </c>
      <c r="C81" s="305">
        <f t="shared" si="77"/>
        <v>10.786801652049645</v>
      </c>
      <c r="D81" s="305">
        <f t="shared" si="78"/>
        <v>11.830850169596351</v>
      </c>
      <c r="E81" s="304"/>
      <c r="F81" s="304">
        <v>4.6537153584081982E-2</v>
      </c>
      <c r="G81" s="304">
        <v>5.8921272830058984E-2</v>
      </c>
      <c r="H81" s="304">
        <v>7.5698492634818509E-2</v>
      </c>
      <c r="I81" s="304"/>
      <c r="J81" s="304">
        <v>0.43049244223043609</v>
      </c>
      <c r="K81" s="304">
        <v>0.53766572727830386</v>
      </c>
      <c r="L81" s="304">
        <v>0.72405414346769459</v>
      </c>
      <c r="M81" s="304"/>
      <c r="N81" s="304">
        <v>1.7292849343040051</v>
      </c>
      <c r="O81" s="304">
        <v>1.9865132465268542</v>
      </c>
      <c r="P81" s="304">
        <v>2.5644070360536335</v>
      </c>
      <c r="Q81" s="304"/>
      <c r="R81" s="304">
        <v>0.51334408548641053</v>
      </c>
      <c r="S81" s="304">
        <v>0.60568442957028834</v>
      </c>
      <c r="T81" s="304">
        <v>0.8353273770903421</v>
      </c>
      <c r="U81" s="304"/>
      <c r="V81" s="304">
        <v>0.58948229236795613</v>
      </c>
      <c r="W81" s="304">
        <v>0.69455277636805779</v>
      </c>
      <c r="X81" s="304">
        <v>0.87958864040036722</v>
      </c>
      <c r="Y81" s="304"/>
      <c r="Z81" s="304">
        <v>2.6194591426529397</v>
      </c>
      <c r="AA81" s="304">
        <v>2.6319201341634733</v>
      </c>
      <c r="AB81" s="304">
        <v>2.7741262103090083</v>
      </c>
      <c r="AC81" s="304"/>
      <c r="AD81" s="304">
        <v>2.6703447154831803</v>
      </c>
      <c r="AE81" s="304">
        <v>2.6635316702180987</v>
      </c>
      <c r="AF81" s="304">
        <v>2.4810640072726993</v>
      </c>
      <c r="AG81" s="304"/>
      <c r="AH81" s="304">
        <v>1.1483065732081679</v>
      </c>
      <c r="AI81" s="304">
        <v>1.1079104291967081</v>
      </c>
      <c r="AJ81" s="304">
        <v>0.89442919847630997</v>
      </c>
      <c r="AK81" s="304"/>
      <c r="AL81" s="304">
        <v>0.41078129625005422</v>
      </c>
      <c r="AM81" s="304">
        <v>0.50010196589780209</v>
      </c>
      <c r="AN81" s="304">
        <v>0.60215506389147744</v>
      </c>
    </row>
    <row r="82" spans="1:40" x14ac:dyDescent="0.2">
      <c r="A82" s="13" t="str">
        <f t="shared" si="76"/>
        <v>Process, plant and machine operatives</v>
      </c>
      <c r="B82" s="305">
        <f t="shared" si="79"/>
        <v>3.1617863795767995</v>
      </c>
      <c r="C82" s="305">
        <f t="shared" si="77"/>
        <v>3.1839944196083323</v>
      </c>
      <c r="D82" s="305">
        <f t="shared" si="78"/>
        <v>2.9475246994807356</v>
      </c>
      <c r="E82" s="304"/>
      <c r="F82" s="304">
        <v>5.9617944420658712E-3</v>
      </c>
      <c r="G82" s="304">
        <v>7.9181212191398783E-3</v>
      </c>
      <c r="H82" s="304">
        <v>9.9685910803167434E-3</v>
      </c>
      <c r="I82" s="304"/>
      <c r="J82" s="304">
        <v>6.413850247421847E-2</v>
      </c>
      <c r="K82" s="304">
        <v>8.7902134155234485E-2</v>
      </c>
      <c r="L82" s="304">
        <v>0.12247460594606324</v>
      </c>
      <c r="M82" s="304"/>
      <c r="N82" s="304">
        <v>0.16829156536259707</v>
      </c>
      <c r="O82" s="304">
        <v>0.2054167262852</v>
      </c>
      <c r="P82" s="304">
        <v>0.24728616695847125</v>
      </c>
      <c r="Q82" s="304"/>
      <c r="R82" s="304">
        <v>6.5300828395513502E-2</v>
      </c>
      <c r="S82" s="304">
        <v>7.2339414613437264E-2</v>
      </c>
      <c r="T82" s="304">
        <v>8.7679641841496264E-2</v>
      </c>
      <c r="U82" s="304"/>
      <c r="V82" s="304">
        <v>8.1036642359309546E-2</v>
      </c>
      <c r="W82" s="304">
        <v>0.10044319683238524</v>
      </c>
      <c r="X82" s="304">
        <v>0.1272309615200076</v>
      </c>
      <c r="Y82" s="304"/>
      <c r="Z82" s="304">
        <v>0.98628492516466792</v>
      </c>
      <c r="AA82" s="304">
        <v>0.94597681846412918</v>
      </c>
      <c r="AB82" s="304">
        <v>1.0109948689381765</v>
      </c>
      <c r="AC82" s="304"/>
      <c r="AD82" s="304">
        <v>0.82517963928844307</v>
      </c>
      <c r="AE82" s="304">
        <v>0.8662376630208799</v>
      </c>
      <c r="AF82" s="304">
        <v>0.86103937676909215</v>
      </c>
      <c r="AG82" s="304"/>
      <c r="AH82" s="304">
        <v>0.52434150745083474</v>
      </c>
      <c r="AI82" s="304">
        <v>0.52775323185186318</v>
      </c>
      <c r="AJ82" s="304">
        <v>0.34028789652925479</v>
      </c>
      <c r="AK82" s="304"/>
      <c r="AL82" s="304">
        <v>0.44125097463914897</v>
      </c>
      <c r="AM82" s="304">
        <v>0.37000711316606294</v>
      </c>
      <c r="AN82" s="304">
        <v>0.140562589897857</v>
      </c>
    </row>
    <row r="83" spans="1:40" x14ac:dyDescent="0.2">
      <c r="A83" s="39" t="str">
        <f t="shared" si="76"/>
        <v>Elementary occupations</v>
      </c>
      <c r="B83" s="307">
        <f t="shared" si="79"/>
        <v>15.794403319988971</v>
      </c>
      <c r="C83" s="307">
        <f t="shared" si="77"/>
        <v>16.226320299731054</v>
      </c>
      <c r="D83" s="307">
        <f t="shared" si="78"/>
        <v>16.222379049736137</v>
      </c>
      <c r="E83" s="307"/>
      <c r="F83" s="307">
        <v>2.0333461432280701E-2</v>
      </c>
      <c r="G83" s="307">
        <v>2.3839604958611368E-2</v>
      </c>
      <c r="H83" s="307">
        <v>3.3803242089768731E-2</v>
      </c>
      <c r="I83" s="307"/>
      <c r="J83" s="307">
        <v>0.32688513814425169</v>
      </c>
      <c r="K83" s="307">
        <v>0.4363369224744687</v>
      </c>
      <c r="L83" s="307">
        <v>0.61293407115924203</v>
      </c>
      <c r="M83" s="307"/>
      <c r="N83" s="307">
        <v>0.79770167919344592</v>
      </c>
      <c r="O83" s="307">
        <v>0.88453798553908469</v>
      </c>
      <c r="P83" s="307">
        <v>0.99730900718705262</v>
      </c>
      <c r="Q83" s="307"/>
      <c r="R83" s="307">
        <v>0.50036355201970606</v>
      </c>
      <c r="S83" s="307">
        <v>0.54962850497285887</v>
      </c>
      <c r="T83" s="307">
        <v>0.65233366961436356</v>
      </c>
      <c r="U83" s="307"/>
      <c r="V83" s="307">
        <v>0.25016185154216414</v>
      </c>
      <c r="W83" s="307">
        <v>0.24785375490717082</v>
      </c>
      <c r="X83" s="307">
        <v>0.27921152387878506</v>
      </c>
      <c r="Y83" s="307"/>
      <c r="Z83" s="307">
        <v>2.4425956718508419</v>
      </c>
      <c r="AA83" s="307">
        <v>2.1115877341571774</v>
      </c>
      <c r="AB83" s="307">
        <v>2.178106931578546</v>
      </c>
      <c r="AC83" s="307"/>
      <c r="AD83" s="307">
        <v>5.546062266926473</v>
      </c>
      <c r="AE83" s="307">
        <v>5.9604647319042936</v>
      </c>
      <c r="AF83" s="307">
        <v>6.3940262960964347</v>
      </c>
      <c r="AG83" s="307"/>
      <c r="AH83" s="307">
        <v>4.6838768822572172</v>
      </c>
      <c r="AI83" s="307">
        <v>5.1150257236460357</v>
      </c>
      <c r="AJ83" s="307">
        <v>4.4747575396642452</v>
      </c>
      <c r="AK83" s="307"/>
      <c r="AL83" s="307">
        <v>1.2264228166225899</v>
      </c>
      <c r="AM83" s="307">
        <v>0.89704533717135171</v>
      </c>
      <c r="AN83" s="307">
        <v>0.59989676846769613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North of Tyne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134.18400000000014</v>
      </c>
      <c r="C92" s="305">
        <f>SUM(C93:C101)</f>
        <v>141.47699999999995</v>
      </c>
      <c r="D92" s="305">
        <f>SUM(D93:D101)</f>
        <v>150.22499999999999</v>
      </c>
      <c r="E92" s="304"/>
      <c r="F92" s="305">
        <f>SUM(F93:F101)</f>
        <v>3.847177405153567</v>
      </c>
      <c r="G92" s="305">
        <f>SUM(G93:G101)</f>
        <v>4.7882045035286342</v>
      </c>
      <c r="H92" s="305">
        <f>SUM(H93:H101)</f>
        <v>5.8669058985734877</v>
      </c>
      <c r="I92" s="304"/>
      <c r="J92" s="305">
        <f>SUM(J93:J101)</f>
        <v>20.253546072786726</v>
      </c>
      <c r="K92" s="305">
        <f>SUM(K93:K101)</f>
        <v>24.101811097777301</v>
      </c>
      <c r="L92" s="305">
        <f>SUM(L93:L101)</f>
        <v>27.412006673994991</v>
      </c>
      <c r="M92" s="304"/>
      <c r="N92" s="305">
        <f>SUM(N93:N101)</f>
        <v>33.454510683620249</v>
      </c>
      <c r="O92" s="305">
        <f>SUM(O93:O101)</f>
        <v>38.602223191572982</v>
      </c>
      <c r="P92" s="305">
        <f>SUM(P93:P101)</f>
        <v>48.889122130475329</v>
      </c>
      <c r="Q92" s="304"/>
      <c r="R92" s="305">
        <f>SUM(R93:R101)</f>
        <v>12.692821256948907</v>
      </c>
      <c r="S92" s="305">
        <f>SUM(S93:S101)</f>
        <v>10.916983103360991</v>
      </c>
      <c r="T92" s="305">
        <f>SUM(T93:T101)</f>
        <v>9.4544504700085987</v>
      </c>
      <c r="U92" s="304"/>
      <c r="V92" s="305">
        <f>SUM(V93:V101)</f>
        <v>5.218871041303033</v>
      </c>
      <c r="W92" s="305">
        <f>SUM(W93:W101)</f>
        <v>5.4481993949487011</v>
      </c>
      <c r="X92" s="305">
        <f>SUM(X93:X101)</f>
        <v>6.064369093760309</v>
      </c>
      <c r="Y92" s="304"/>
      <c r="Z92" s="305">
        <f>SUM(Z93:Z101)</f>
        <v>28.517477597048256</v>
      </c>
      <c r="AA92" s="305">
        <f>SUM(AA93:AA101)</f>
        <v>31.175196971498707</v>
      </c>
      <c r="AB92" s="305">
        <f>SUM(AB93:AB101)</f>
        <v>33.662223489278631</v>
      </c>
      <c r="AC92" s="304"/>
      <c r="AD92" s="305">
        <f>SUM(AD93:AD101)</f>
        <v>21.967665153401612</v>
      </c>
      <c r="AE92" s="305">
        <f>SUM(AE93:AE101)</f>
        <v>19.72697177628211</v>
      </c>
      <c r="AF92" s="305">
        <f>SUM(AF93:AF101)</f>
        <v>14.936630417762409</v>
      </c>
      <c r="AG92" s="304"/>
      <c r="AH92" s="305">
        <f>SUM(AH93:AH101)</f>
        <v>6.980896933374706</v>
      </c>
      <c r="AI92" s="305">
        <f>SUM(AI93:AI101)</f>
        <v>5.5864994299650368</v>
      </c>
      <c r="AJ92" s="305">
        <f>SUM(AJ93:AJ101)</f>
        <v>2.9056108838504469</v>
      </c>
      <c r="AK92" s="304"/>
      <c r="AL92" s="305">
        <f>SUM(AL93:AL101)</f>
        <v>1.2510338563630479</v>
      </c>
      <c r="AM92" s="305">
        <f>SUM(AM93:AM101)</f>
        <v>1.1309105310655025</v>
      </c>
      <c r="AN92" s="305">
        <f>SUM(AN93:AN101)</f>
        <v>1.0336809422957707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6.2299224688353299</v>
      </c>
      <c r="C93" s="305">
        <f t="shared" ref="C93:D93" si="81">SUM(G93,K93,O93,S93,W93,AA93,AE93,AI93,AM93)</f>
        <v>6.0056255883139924</v>
      </c>
      <c r="D93" s="305">
        <f t="shared" si="81"/>
        <v>6.6547171480771787</v>
      </c>
      <c r="E93" s="304"/>
      <c r="F93" s="304">
        <v>0.10169245707812362</v>
      </c>
      <c r="G93" s="304">
        <v>0.12229565788335613</v>
      </c>
      <c r="H93" s="304">
        <v>0.16168660577212834</v>
      </c>
      <c r="I93" s="304"/>
      <c r="J93" s="304">
        <v>0.99107477257173726</v>
      </c>
      <c r="K93" s="304">
        <v>1.0343398154459413</v>
      </c>
      <c r="L93" s="304">
        <v>1.1643159112283941</v>
      </c>
      <c r="M93" s="304"/>
      <c r="N93" s="304">
        <v>1.8313677351586899</v>
      </c>
      <c r="O93" s="304">
        <v>1.892731896609805</v>
      </c>
      <c r="P93" s="304">
        <v>2.3886285855916727</v>
      </c>
      <c r="Q93" s="304"/>
      <c r="R93" s="304">
        <v>1.0666226464372794</v>
      </c>
      <c r="S93" s="304">
        <v>0.99475390979381062</v>
      </c>
      <c r="T93" s="304">
        <v>1.1015013903409787</v>
      </c>
      <c r="U93" s="304"/>
      <c r="V93" s="304">
        <v>0.22209176960053589</v>
      </c>
      <c r="W93" s="304">
        <v>0.18405899110605056</v>
      </c>
      <c r="X93" s="304">
        <v>0.16300104329983633</v>
      </c>
      <c r="Y93" s="304"/>
      <c r="Z93" s="304">
        <v>1.2222447527000739</v>
      </c>
      <c r="AA93" s="304">
        <v>1.0610739428422267</v>
      </c>
      <c r="AB93" s="304">
        <v>1.0460996844965567</v>
      </c>
      <c r="AC93" s="304"/>
      <c r="AD93" s="304">
        <v>0.55849126092502788</v>
      </c>
      <c r="AE93" s="304">
        <v>0.49244220119779247</v>
      </c>
      <c r="AF93" s="304">
        <v>0.44362461442746559</v>
      </c>
      <c r="AG93" s="304"/>
      <c r="AH93" s="304">
        <v>0.14306953942865133</v>
      </c>
      <c r="AI93" s="304">
        <v>0.12066270222915407</v>
      </c>
      <c r="AJ93" s="304">
        <v>7.3371919652593057E-2</v>
      </c>
      <c r="AK93" s="304"/>
      <c r="AL93" s="304">
        <v>9.3267534935209562E-2</v>
      </c>
      <c r="AM93" s="304">
        <v>0.10326647120585508</v>
      </c>
      <c r="AN93" s="304">
        <v>0.11248739326755468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53.306053622886388</v>
      </c>
      <c r="C94" s="305">
        <f t="shared" ref="C94:C101" si="83">SUM(G94,K94,O94,S94,W94,AA94,AE94,AI94,AM94)</f>
        <v>56.179123232467163</v>
      </c>
      <c r="D94" s="305">
        <f t="shared" ref="D94:D101" si="84">SUM(H94,L94,P94,T94,X94,AB94,AF94,AJ94,AN94)</f>
        <v>62.4277604093189</v>
      </c>
      <c r="E94" s="305"/>
      <c r="F94" s="304">
        <v>3.4849616578826832</v>
      </c>
      <c r="G94" s="304">
        <v>4.3196565306120913</v>
      </c>
      <c r="H94" s="304">
        <v>5.257252635521021</v>
      </c>
      <c r="I94" s="304"/>
      <c r="J94" s="304">
        <v>15.315057408473182</v>
      </c>
      <c r="K94" s="304">
        <v>17.797836598901434</v>
      </c>
      <c r="L94" s="304">
        <v>19.913891218816275</v>
      </c>
      <c r="M94" s="304"/>
      <c r="N94" s="304">
        <v>19.419616595127646</v>
      </c>
      <c r="O94" s="304">
        <v>20.809338205286114</v>
      </c>
      <c r="P94" s="304">
        <v>25.575530881099787</v>
      </c>
      <c r="Q94" s="304"/>
      <c r="R94" s="304">
        <v>4.3787934865635973</v>
      </c>
      <c r="S94" s="304">
        <v>2.3460111851979266</v>
      </c>
      <c r="T94" s="304">
        <v>0.88676125695133257</v>
      </c>
      <c r="U94" s="304"/>
      <c r="V94" s="304">
        <v>1.1286775968503777</v>
      </c>
      <c r="W94" s="304">
        <v>1.2239866671718675</v>
      </c>
      <c r="X94" s="304">
        <v>1.3780522387389043</v>
      </c>
      <c r="Y94" s="304"/>
      <c r="Z94" s="304">
        <v>4.9077781077777054</v>
      </c>
      <c r="AA94" s="304">
        <v>5.2336832467441434</v>
      </c>
      <c r="AB94" s="304">
        <v>5.8804576604298004</v>
      </c>
      <c r="AC94" s="304"/>
      <c r="AD94" s="304">
        <v>3.1476755793343947</v>
      </c>
      <c r="AE94" s="304">
        <v>3.0179708011891875</v>
      </c>
      <c r="AF94" s="304">
        <v>2.6189088766837032</v>
      </c>
      <c r="AG94" s="304"/>
      <c r="AH94" s="304">
        <v>1.3501809796040227</v>
      </c>
      <c r="AI94" s="304">
        <v>1.2258769421174527</v>
      </c>
      <c r="AJ94" s="304">
        <v>0.68350250355901665</v>
      </c>
      <c r="AK94" s="304"/>
      <c r="AL94" s="304">
        <v>0.17331221127277915</v>
      </c>
      <c r="AM94" s="304">
        <v>0.20476305524695251</v>
      </c>
      <c r="AN94" s="304">
        <v>0.2334031375190613</v>
      </c>
    </row>
    <row r="95" spans="1:40" x14ac:dyDescent="0.2">
      <c r="A95" s="13" t="str">
        <f t="shared" si="80"/>
        <v>Associate professional occupations</v>
      </c>
      <c r="B95" s="305">
        <f t="shared" si="82"/>
        <v>20.446848717110974</v>
      </c>
      <c r="C95" s="305">
        <f t="shared" si="83"/>
        <v>25.454992698645967</v>
      </c>
      <c r="D95" s="305">
        <f t="shared" si="84"/>
        <v>29.016818970471441</v>
      </c>
      <c r="E95" s="305"/>
      <c r="F95" s="304">
        <v>0.12403841914548955</v>
      </c>
      <c r="G95" s="304">
        <v>0.17100689701899971</v>
      </c>
      <c r="H95" s="304">
        <v>0.2301270808378505</v>
      </c>
      <c r="I95" s="304"/>
      <c r="J95" s="304">
        <v>2.0841172490746835</v>
      </c>
      <c r="K95" s="304">
        <v>2.9506881257303683</v>
      </c>
      <c r="L95" s="304">
        <v>3.7325597334627947</v>
      </c>
      <c r="M95" s="304"/>
      <c r="N95" s="304">
        <v>5.8240231045507844</v>
      </c>
      <c r="O95" s="304">
        <v>8.4436920475874988</v>
      </c>
      <c r="P95" s="304">
        <v>11.815174768744455</v>
      </c>
      <c r="Q95" s="304"/>
      <c r="R95" s="304">
        <v>2.542265193289226</v>
      </c>
      <c r="S95" s="304">
        <v>2.7045150940353202</v>
      </c>
      <c r="T95" s="304">
        <v>1.9873865537794164</v>
      </c>
      <c r="U95" s="304"/>
      <c r="V95" s="304">
        <v>0.94587136573728059</v>
      </c>
      <c r="W95" s="304">
        <v>1.0393933369569803</v>
      </c>
      <c r="X95" s="304">
        <v>1.2442640701506449</v>
      </c>
      <c r="Y95" s="304"/>
      <c r="Z95" s="304">
        <v>4.5721780074391072</v>
      </c>
      <c r="AA95" s="304">
        <v>5.5751941690491176</v>
      </c>
      <c r="AB95" s="304">
        <v>6.4355268386625202</v>
      </c>
      <c r="AC95" s="304"/>
      <c r="AD95" s="304">
        <v>3.1463950537651386</v>
      </c>
      <c r="AE95" s="304">
        <v>3.4345755866815195</v>
      </c>
      <c r="AF95" s="304">
        <v>2.8878318134949783</v>
      </c>
      <c r="AG95" s="304"/>
      <c r="AH95" s="304">
        <v>1.0798934530413489</v>
      </c>
      <c r="AI95" s="304">
        <v>1.0233889442274067</v>
      </c>
      <c r="AJ95" s="304">
        <v>0.55598604963089038</v>
      </c>
      <c r="AK95" s="304"/>
      <c r="AL95" s="304">
        <v>0.12806687106791162</v>
      </c>
      <c r="AM95" s="304">
        <v>0.11253849735875576</v>
      </c>
      <c r="AN95" s="304">
        <v>0.12796206170789012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14.526250232279441</v>
      </c>
      <c r="C96" s="305">
        <f t="shared" si="83"/>
        <v>14.050723959886842</v>
      </c>
      <c r="D96" s="305">
        <f t="shared" si="84"/>
        <v>11.118850084871321</v>
      </c>
      <c r="E96" s="305"/>
      <c r="F96" s="304">
        <v>7.8649916609273895E-2</v>
      </c>
      <c r="G96" s="304">
        <v>9.7019016176087478E-2</v>
      </c>
      <c r="H96" s="304">
        <v>0.1177858092980916</v>
      </c>
      <c r="I96" s="304"/>
      <c r="J96" s="304">
        <v>0.81693694624991608</v>
      </c>
      <c r="K96" s="304">
        <v>0.99248686246027262</v>
      </c>
      <c r="L96" s="304">
        <v>1.009321814782616</v>
      </c>
      <c r="M96" s="304"/>
      <c r="N96" s="304">
        <v>2.4970942876676139</v>
      </c>
      <c r="O96" s="304">
        <v>2.8953209435178517</v>
      </c>
      <c r="P96" s="304">
        <v>3.2694260942889586</v>
      </c>
      <c r="Q96" s="304"/>
      <c r="R96" s="304">
        <v>1.5018953026828372</v>
      </c>
      <c r="S96" s="304">
        <v>1.6820165060679286</v>
      </c>
      <c r="T96" s="304">
        <v>1.8561125673774732</v>
      </c>
      <c r="U96" s="304"/>
      <c r="V96" s="304">
        <v>0.96796541873458009</v>
      </c>
      <c r="W96" s="304">
        <v>1.0072416496237311</v>
      </c>
      <c r="X96" s="304">
        <v>1.029895558946639</v>
      </c>
      <c r="Y96" s="304"/>
      <c r="Z96" s="304">
        <v>3.6879057035558045</v>
      </c>
      <c r="AA96" s="304">
        <v>4.047241184430618</v>
      </c>
      <c r="AB96" s="304">
        <v>3.1671503075142144</v>
      </c>
      <c r="AC96" s="304"/>
      <c r="AD96" s="304">
        <v>3.2245680051527943</v>
      </c>
      <c r="AE96" s="304">
        <v>2.3371952309961173</v>
      </c>
      <c r="AF96" s="304">
        <v>0.58957195874807844</v>
      </c>
      <c r="AG96" s="304"/>
      <c r="AH96" s="304">
        <v>1.5686518881993929</v>
      </c>
      <c r="AI96" s="304">
        <v>0.85813657952400846</v>
      </c>
      <c r="AJ96" s="304">
        <v>5.0336700973508973E-2</v>
      </c>
      <c r="AK96" s="304"/>
      <c r="AL96" s="304">
        <v>0.18258276342722904</v>
      </c>
      <c r="AM96" s="304">
        <v>0.13406598709022471</v>
      </c>
      <c r="AN96" s="304">
        <v>2.9249272941742687E-2</v>
      </c>
    </row>
    <row r="97" spans="1:40" x14ac:dyDescent="0.2">
      <c r="A97" s="13" t="str">
        <f t="shared" si="80"/>
        <v>Skilled trades occupations</v>
      </c>
      <c r="B97" s="305">
        <f t="shared" si="82"/>
        <v>1.7262235451761145</v>
      </c>
      <c r="C97" s="305">
        <f t="shared" si="83"/>
        <v>1.6898769025948273</v>
      </c>
      <c r="D97" s="305">
        <f t="shared" si="84"/>
        <v>1.5255748597636891</v>
      </c>
      <c r="E97" s="304"/>
      <c r="F97" s="304">
        <v>1.1129630669614754E-2</v>
      </c>
      <c r="G97" s="304">
        <v>1.349128744287556E-2</v>
      </c>
      <c r="H97" s="304">
        <v>1.4559877167136798E-2</v>
      </c>
      <c r="I97" s="304"/>
      <c r="J97" s="304">
        <v>2.9032692880678671E-2</v>
      </c>
      <c r="K97" s="304">
        <v>3.8846140152842004E-2</v>
      </c>
      <c r="L97" s="304">
        <v>4.9013188298746409E-2</v>
      </c>
      <c r="M97" s="304"/>
      <c r="N97" s="304">
        <v>0.16796897916023612</v>
      </c>
      <c r="O97" s="304">
        <v>0.20047799814187714</v>
      </c>
      <c r="P97" s="304">
        <v>0.23026132272302852</v>
      </c>
      <c r="Q97" s="304"/>
      <c r="R97" s="304">
        <v>0.10662933838670866</v>
      </c>
      <c r="S97" s="304">
        <v>0.1156787217431522</v>
      </c>
      <c r="T97" s="304">
        <v>0.13344710181946792</v>
      </c>
      <c r="U97" s="304"/>
      <c r="V97" s="304">
        <v>5.5893413968727629E-2</v>
      </c>
      <c r="W97" s="304">
        <v>5.9720366243203385E-2</v>
      </c>
      <c r="X97" s="304">
        <v>6.7275792987793376E-2</v>
      </c>
      <c r="Y97" s="304"/>
      <c r="Z97" s="304">
        <v>0.41810168095031375</v>
      </c>
      <c r="AA97" s="304">
        <v>0.39066756741276126</v>
      </c>
      <c r="AB97" s="304">
        <v>0.35786518274114099</v>
      </c>
      <c r="AC97" s="304"/>
      <c r="AD97" s="304">
        <v>0.60236149960648488</v>
      </c>
      <c r="AE97" s="304">
        <v>0.55183667960889649</v>
      </c>
      <c r="AF97" s="304">
        <v>0.42781000708425332</v>
      </c>
      <c r="AG97" s="304"/>
      <c r="AH97" s="304">
        <v>0.24742407834604968</v>
      </c>
      <c r="AI97" s="304">
        <v>0.23712873179023894</v>
      </c>
      <c r="AJ97" s="304">
        <v>0.18322371201958979</v>
      </c>
      <c r="AK97" s="304"/>
      <c r="AL97" s="304">
        <v>8.7682231207300509E-2</v>
      </c>
      <c r="AM97" s="304">
        <v>8.2029410058980567E-2</v>
      </c>
      <c r="AN97" s="304">
        <v>6.2118674922531758E-2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29.481346618498172</v>
      </c>
      <c r="C98" s="305">
        <f t="shared" si="83"/>
        <v>30.066984409933344</v>
      </c>
      <c r="D98" s="305">
        <f t="shared" si="84"/>
        <v>31.004666680991512</v>
      </c>
      <c r="E98" s="304"/>
      <c r="F98" s="304">
        <v>1.3164171075522733E-2</v>
      </c>
      <c r="G98" s="304">
        <v>1.6882302329677825E-2</v>
      </c>
      <c r="H98" s="304">
        <v>2.1375715954926881E-2</v>
      </c>
      <c r="I98" s="304"/>
      <c r="J98" s="304">
        <v>0.78546565454462802</v>
      </c>
      <c r="K98" s="304">
        <v>0.98899952591688489</v>
      </c>
      <c r="L98" s="304">
        <v>1.2003420511016947</v>
      </c>
      <c r="M98" s="304"/>
      <c r="N98" s="304">
        <v>2.9848279014973915</v>
      </c>
      <c r="O98" s="304">
        <v>3.5304420947174697</v>
      </c>
      <c r="P98" s="304">
        <v>4.5208598593767935</v>
      </c>
      <c r="Q98" s="304"/>
      <c r="R98" s="304">
        <v>2.5534912309932372</v>
      </c>
      <c r="S98" s="304">
        <v>2.3713951293706019</v>
      </c>
      <c r="T98" s="304">
        <v>2.3995233531837847</v>
      </c>
      <c r="U98" s="304"/>
      <c r="V98" s="304">
        <v>1.5354782958966078</v>
      </c>
      <c r="W98" s="304">
        <v>1.5317359376829025</v>
      </c>
      <c r="X98" s="304">
        <v>1.7045242728617942</v>
      </c>
      <c r="Y98" s="304"/>
      <c r="Z98" s="304">
        <v>11.997929640319942</v>
      </c>
      <c r="AA98" s="304">
        <v>13.432832262331324</v>
      </c>
      <c r="AB98" s="304">
        <v>15.300208246422768</v>
      </c>
      <c r="AC98" s="304"/>
      <c r="AD98" s="304">
        <v>8.5550890704573757</v>
      </c>
      <c r="AE98" s="304">
        <v>7.4631606348933612</v>
      </c>
      <c r="AF98" s="304">
        <v>5.3834602126789139</v>
      </c>
      <c r="AG98" s="304"/>
      <c r="AH98" s="304">
        <v>0.89007163252780386</v>
      </c>
      <c r="AI98" s="304">
        <v>0.59198121196238707</v>
      </c>
      <c r="AJ98" s="304">
        <v>0.37701797967762435</v>
      </c>
      <c r="AK98" s="304"/>
      <c r="AL98" s="304">
        <v>0.16582902118566054</v>
      </c>
      <c r="AM98" s="304">
        <v>0.13955531072873065</v>
      </c>
      <c r="AN98" s="304">
        <v>9.7354989733212369E-2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1.961393793638941</v>
      </c>
      <c r="C99" s="305">
        <f t="shared" si="83"/>
        <v>2.1334716938135663</v>
      </c>
      <c r="D99" s="305">
        <f>SUM(H99,L99,P99,T99,X99,AB99,AF99,AJ99,AN99)</f>
        <v>2.1531841941839951</v>
      </c>
      <c r="E99" s="304"/>
      <c r="F99" s="304">
        <v>1.145820878890314E-2</v>
      </c>
      <c r="G99" s="304">
        <v>1.5887228670762102E-2</v>
      </c>
      <c r="H99" s="304">
        <v>1.7621698569219659E-2</v>
      </c>
      <c r="I99" s="304"/>
      <c r="J99" s="304">
        <v>0.17553511228673535</v>
      </c>
      <c r="K99" s="304">
        <v>0.23036368796572615</v>
      </c>
      <c r="L99" s="304">
        <v>0.2557067713982914</v>
      </c>
      <c r="M99" s="304"/>
      <c r="N99" s="304">
        <v>0.41070288997937554</v>
      </c>
      <c r="O99" s="304">
        <v>0.47564207946295417</v>
      </c>
      <c r="P99" s="304">
        <v>0.56696917814825476</v>
      </c>
      <c r="Q99" s="304"/>
      <c r="R99" s="304">
        <v>0.24413002156352062</v>
      </c>
      <c r="S99" s="304">
        <v>0.22191009234519901</v>
      </c>
      <c r="T99" s="304">
        <v>0.21909312284415824</v>
      </c>
      <c r="U99" s="304"/>
      <c r="V99" s="304">
        <v>0.14985358653429423</v>
      </c>
      <c r="W99" s="304">
        <v>0.17332960429349134</v>
      </c>
      <c r="X99" s="304">
        <v>0.19749907430790389</v>
      </c>
      <c r="Y99" s="304"/>
      <c r="Z99" s="304">
        <v>0.47198753536743143</v>
      </c>
      <c r="AA99" s="304">
        <v>0.54101563174187683</v>
      </c>
      <c r="AB99" s="304">
        <v>0.58481121536203839</v>
      </c>
      <c r="AC99" s="304"/>
      <c r="AD99" s="304">
        <v>0.35112672213102064</v>
      </c>
      <c r="AE99" s="304">
        <v>0.32419559068717613</v>
      </c>
      <c r="AF99" s="304">
        <v>0.19492061025189059</v>
      </c>
      <c r="AG99" s="304"/>
      <c r="AH99" s="304">
        <v>0.10914012529843223</v>
      </c>
      <c r="AI99" s="304">
        <v>9.9943159942675053E-2</v>
      </c>
      <c r="AJ99" s="304">
        <v>5.0288011976937171E-2</v>
      </c>
      <c r="AK99" s="304"/>
      <c r="AL99" s="304">
        <v>3.7459591689227717E-2</v>
      </c>
      <c r="AM99" s="304">
        <v>5.1184618703705484E-2</v>
      </c>
      <c r="AN99" s="304">
        <v>6.6274511325300572E-2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1.4880542855571308</v>
      </c>
      <c r="C100" s="305">
        <f t="shared" si="83"/>
        <v>1.5855987690982321</v>
      </c>
      <c r="D100" s="305">
        <f t="shared" si="84"/>
        <v>1.3735522782168339</v>
      </c>
      <c r="E100" s="304"/>
      <c r="F100" s="304">
        <v>1.9379183415618836E-2</v>
      </c>
      <c r="G100" s="304">
        <v>2.8871023093765994E-2</v>
      </c>
      <c r="H100" s="304">
        <v>4.3023829217783985E-2</v>
      </c>
      <c r="I100" s="304"/>
      <c r="J100" s="304">
        <v>2.4450485629460533E-2</v>
      </c>
      <c r="K100" s="304">
        <v>4.2367103522614337E-2</v>
      </c>
      <c r="L100" s="304">
        <v>6.5813484417000315E-2</v>
      </c>
      <c r="M100" s="304"/>
      <c r="N100" s="304">
        <v>0.11088210349944927</v>
      </c>
      <c r="O100" s="304">
        <v>0.13965775150258378</v>
      </c>
      <c r="P100" s="304">
        <v>0.17349985014636979</v>
      </c>
      <c r="Q100" s="304"/>
      <c r="R100" s="304">
        <v>9.3914431426082343E-2</v>
      </c>
      <c r="S100" s="304">
        <v>0.13503060900885527</v>
      </c>
      <c r="T100" s="304">
        <v>0.18691135379848189</v>
      </c>
      <c r="U100" s="304"/>
      <c r="V100" s="304">
        <v>9.3886884126117218E-2</v>
      </c>
      <c r="W100" s="304">
        <v>0.10982686370857195</v>
      </c>
      <c r="X100" s="304">
        <v>0.1215558256098782</v>
      </c>
      <c r="Y100" s="304"/>
      <c r="Z100" s="304">
        <v>0.44107178597764352</v>
      </c>
      <c r="AA100" s="304">
        <v>0.4014649721372418</v>
      </c>
      <c r="AB100" s="304">
        <v>0.41065975630263246</v>
      </c>
      <c r="AC100" s="304"/>
      <c r="AD100" s="304">
        <v>0.33405102482650634</v>
      </c>
      <c r="AE100" s="304">
        <v>0.37779392491715608</v>
      </c>
      <c r="AF100" s="304">
        <v>0.18369559814353423</v>
      </c>
      <c r="AG100" s="304"/>
      <c r="AH100" s="304">
        <v>0.31351486511129201</v>
      </c>
      <c r="AI100" s="304">
        <v>0.29792408381133784</v>
      </c>
      <c r="AJ100" s="304">
        <v>0.1488497435811274</v>
      </c>
      <c r="AK100" s="304"/>
      <c r="AL100" s="304">
        <v>5.6903521544960679E-2</v>
      </c>
      <c r="AM100" s="304">
        <v>5.2662437396105106E-2</v>
      </c>
      <c r="AN100" s="304">
        <v>3.9542837000025637E-2</v>
      </c>
    </row>
    <row r="101" spans="1:40" x14ac:dyDescent="0.2">
      <c r="A101" s="39" t="str">
        <f t="shared" si="80"/>
        <v>Elementary occupations</v>
      </c>
      <c r="B101" s="307">
        <f t="shared" si="82"/>
        <v>5.0179067160176185</v>
      </c>
      <c r="C101" s="307">
        <f t="shared" si="83"/>
        <v>4.3106027452460225</v>
      </c>
      <c r="D101" s="307">
        <f t="shared" si="84"/>
        <v>4.9498753741050994</v>
      </c>
      <c r="E101" s="307"/>
      <c r="F101" s="307">
        <v>2.7037604883370283E-3</v>
      </c>
      <c r="G101" s="307">
        <v>3.0945603010182985E-3</v>
      </c>
      <c r="H101" s="307">
        <v>3.4726462353297893E-3</v>
      </c>
      <c r="I101" s="307"/>
      <c r="J101" s="307">
        <v>3.1875751075702626E-2</v>
      </c>
      <c r="K101" s="307">
        <v>2.588323768121539E-2</v>
      </c>
      <c r="L101" s="307">
        <v>2.1042500489178738E-2</v>
      </c>
      <c r="M101" s="307"/>
      <c r="N101" s="307">
        <v>0.20802708697906835</v>
      </c>
      <c r="O101" s="307">
        <v>0.21492017474682396</v>
      </c>
      <c r="P101" s="307">
        <v>0.34877159035601007</v>
      </c>
      <c r="Q101" s="307"/>
      <c r="R101" s="307">
        <v>0.20507960560641705</v>
      </c>
      <c r="S101" s="307">
        <v>0.34567185579819654</v>
      </c>
      <c r="T101" s="307">
        <v>0.6837137699135043</v>
      </c>
      <c r="U101" s="307"/>
      <c r="V101" s="307">
        <v>0.11915270985451144</v>
      </c>
      <c r="W101" s="307">
        <v>0.1189059781619026</v>
      </c>
      <c r="X101" s="307">
        <v>0.15830121685691542</v>
      </c>
      <c r="Y101" s="307"/>
      <c r="Z101" s="307">
        <v>0.79828038296023429</v>
      </c>
      <c r="AA101" s="307">
        <v>0.49202399480939574</v>
      </c>
      <c r="AB101" s="307">
        <v>0.47944459734696054</v>
      </c>
      <c r="AC101" s="307"/>
      <c r="AD101" s="307">
        <v>2.0479069372028667</v>
      </c>
      <c r="AE101" s="307">
        <v>1.7278011261109005</v>
      </c>
      <c r="AF101" s="307">
        <v>2.2068067262495901</v>
      </c>
      <c r="AG101" s="307"/>
      <c r="AH101" s="307">
        <v>1.2789503718177118</v>
      </c>
      <c r="AI101" s="307">
        <v>1.1314570743603765</v>
      </c>
      <c r="AJ101" s="307">
        <v>0.783034262779159</v>
      </c>
      <c r="AK101" s="307"/>
      <c r="AL101" s="307">
        <v>0.32593011003276889</v>
      </c>
      <c r="AM101" s="307">
        <v>0.25084474327619272</v>
      </c>
      <c r="AN101" s="307">
        <v>0.26528806387845172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North of Tyne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North of Tyne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North of Tyne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North of Tyne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North of Tyne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North of Tyne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North of Tyne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North of Tyne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North of Tyne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0.18855558922610105</v>
      </c>
      <c r="C8" s="69">
        <v>0.27938745093107653</v>
      </c>
      <c r="D8" s="69">
        <v>0.23959462133118903</v>
      </c>
      <c r="E8" s="69">
        <v>0.27051355350006873</v>
      </c>
      <c r="F8" s="69">
        <v>0.363173268527681</v>
      </c>
      <c r="G8" s="10"/>
      <c r="H8" s="69">
        <f>F8-D8</f>
        <v>0.12357864719649198</v>
      </c>
      <c r="I8" s="69">
        <f>'RD T1'!E36</f>
        <v>0.16970258859990603</v>
      </c>
      <c r="J8" s="69">
        <f>SUM(H8:I8)</f>
        <v>0.29328123579639798</v>
      </c>
      <c r="L8" t="str">
        <f>A8</f>
        <v>11 Corporate managers and directors</v>
      </c>
      <c r="M8" s="69">
        <v>1.7514561834006728</v>
      </c>
      <c r="N8" s="69">
        <v>2.7468061668439998</v>
      </c>
      <c r="O8" s="69">
        <v>2.2793998986820023</v>
      </c>
      <c r="P8" s="69">
        <v>2.3777457191492863</v>
      </c>
      <c r="Q8" s="69">
        <v>2.8852924221419061</v>
      </c>
      <c r="R8" s="10"/>
      <c r="S8" s="69">
        <f>Q8-O8</f>
        <v>0.60589252345990374</v>
      </c>
      <c r="T8" s="69">
        <f>'RD T1'!E65</f>
        <v>1.4906813504976342</v>
      </c>
      <c r="U8" s="69">
        <f>SUM(S8:T8)</f>
        <v>2.0965738739575377</v>
      </c>
      <c r="W8" t="str">
        <f>A8</f>
        <v>11 Corporate managers and directors</v>
      </c>
      <c r="X8" s="69">
        <v>4.9076300999043081</v>
      </c>
      <c r="Y8" s="69">
        <v>5.4073722336072816</v>
      </c>
      <c r="Z8" s="69">
        <v>5.7226874159677603</v>
      </c>
      <c r="AA8" s="69">
        <v>5.6320200783946213</v>
      </c>
      <c r="AB8" s="69">
        <v>6.8444156139086303</v>
      </c>
      <c r="AC8" s="69"/>
      <c r="AD8" s="69">
        <f>AB8-Z8</f>
        <v>1.12172819794087</v>
      </c>
      <c r="AE8" s="69">
        <f>'RD T1'!E94</f>
        <v>3.5815443087062584</v>
      </c>
      <c r="AF8" s="69">
        <f>SUM(AD8:AE8)</f>
        <v>4.7032725066471279</v>
      </c>
      <c r="AH8" t="str">
        <f>L8</f>
        <v>11 Corporate managers and directors</v>
      </c>
      <c r="AI8" s="69">
        <v>1.1955063665871144</v>
      </c>
      <c r="AJ8" s="69">
        <v>1.1804062789672558</v>
      </c>
      <c r="AK8" s="69">
        <v>1.3975105336076254</v>
      </c>
      <c r="AL8" s="69">
        <v>1.2930193143253357</v>
      </c>
      <c r="AM8" s="69">
        <v>1.4762403979166152</v>
      </c>
      <c r="AN8" s="69"/>
      <c r="AO8" s="69">
        <f>AM8-AK8</f>
        <v>7.8729864308989761E-2</v>
      </c>
      <c r="AP8" s="69">
        <f>'RD T1'!E123</f>
        <v>0.74287106142776849</v>
      </c>
      <c r="AQ8" s="69">
        <f>SUM(AO8:AP8)</f>
        <v>0.82160092573675825</v>
      </c>
      <c r="AS8" t="str">
        <f>W8</f>
        <v>11 Corporate managers and directors</v>
      </c>
      <c r="AT8" s="69">
        <v>1.2783932086897181</v>
      </c>
      <c r="AU8" s="69">
        <v>1.259872304883471</v>
      </c>
      <c r="AV8" s="69">
        <v>1.3513624097808183</v>
      </c>
      <c r="AW8" s="69">
        <v>1.2132221241871224</v>
      </c>
      <c r="AX8" s="69">
        <v>1.363745831895707</v>
      </c>
      <c r="AY8" s="69"/>
      <c r="AZ8" s="69">
        <f>AX8-AV8</f>
        <v>1.2383422114888631E-2</v>
      </c>
      <c r="BA8" s="69">
        <f>'RD T1'!E152</f>
        <v>0.69757625154635328</v>
      </c>
      <c r="BB8" s="69">
        <f>SUM(AZ8:BA8)</f>
        <v>0.70995967366124191</v>
      </c>
      <c r="BD8" t="str">
        <f>AH8</f>
        <v>11 Corporate managers and directors</v>
      </c>
      <c r="BE8" s="69">
        <v>3.6747037536525475</v>
      </c>
      <c r="BF8" s="69">
        <v>4.1324622293420781</v>
      </c>
      <c r="BG8" s="69">
        <v>4.9301495573344436</v>
      </c>
      <c r="BH8" s="69">
        <v>3.8466785745611496</v>
      </c>
      <c r="BI8" s="69">
        <v>4.2113206630355311</v>
      </c>
      <c r="BJ8" s="69"/>
      <c r="BK8" s="69">
        <f>BI8-BG8</f>
        <v>-0.7188288942989125</v>
      </c>
      <c r="BL8" s="69">
        <f>'RD T1'!E181</f>
        <v>1.8320547008527353</v>
      </c>
      <c r="BM8" s="69">
        <f>SUM(BK8:BL8)</f>
        <v>1.1132258065538227</v>
      </c>
      <c r="BO8" t="str">
        <f>AS8</f>
        <v>11 Corporate managers and directors</v>
      </c>
      <c r="BP8" s="69">
        <v>3.0196105707842182</v>
      </c>
      <c r="BQ8" s="69">
        <v>3.4101402947219523</v>
      </c>
      <c r="BR8" s="69">
        <v>3.3644000142997341</v>
      </c>
      <c r="BS8" s="69">
        <v>2.8245901255994363</v>
      </c>
      <c r="BT8" s="69">
        <v>2.6784239504865788</v>
      </c>
      <c r="BU8" s="69"/>
      <c r="BV8" s="69">
        <f>BT8-BR8</f>
        <v>-0.68597606381315535</v>
      </c>
      <c r="BW8" s="69">
        <f>'RD T1'!E210</f>
        <v>1.2390245331791372</v>
      </c>
      <c r="BX8" s="69">
        <f>SUM(BV8:BW8)</f>
        <v>0.55304846936598184</v>
      </c>
      <c r="BZ8" t="str">
        <f>BD8</f>
        <v>11 Corporate managers and directors</v>
      </c>
      <c r="CA8" s="69">
        <v>1.3948186196860211</v>
      </c>
      <c r="CB8" s="69">
        <v>2.0562966492019736</v>
      </c>
      <c r="CC8" s="69">
        <v>1.6266083455463238</v>
      </c>
      <c r="CD8" s="69">
        <v>1.4268894802633323</v>
      </c>
      <c r="CE8" s="69">
        <v>1.0016857605856053</v>
      </c>
      <c r="CF8" s="69"/>
      <c r="CG8" s="69">
        <f>CE8-CC8</f>
        <v>-0.62492258496071851</v>
      </c>
      <c r="CH8" s="69">
        <f>'RD T1'!E239</f>
        <v>0.55693285084118505</v>
      </c>
      <c r="CI8" s="69">
        <f>SUM(CG8:CH8)</f>
        <v>-6.7989734119533463E-2</v>
      </c>
      <c r="CK8" t="str">
        <f>BO8</f>
        <v>11 Corporate managers and directors</v>
      </c>
      <c r="CL8" s="69">
        <v>0.45693212281715867</v>
      </c>
      <c r="CM8" s="69">
        <v>0.576762488169829</v>
      </c>
      <c r="CN8" s="69">
        <v>0.43120252927886832</v>
      </c>
      <c r="CO8" s="69">
        <v>0.40631416861248826</v>
      </c>
      <c r="CP8" s="69">
        <v>0.47518894979410364</v>
      </c>
      <c r="CQ8" s="69"/>
      <c r="CR8" s="69">
        <f>CP8-CN8</f>
        <v>4.3986420515235325E-2</v>
      </c>
      <c r="CS8" s="69">
        <f>'RD T1'!E268</f>
        <v>0.16761153134521911</v>
      </c>
      <c r="CT8" s="69">
        <f>SUM(CR8:CS8)</f>
        <v>0.21159795186045444</v>
      </c>
    </row>
    <row r="9" spans="1:98" x14ac:dyDescent="0.2">
      <c r="A9" s="10" t="str">
        <f>name!D5</f>
        <v>12 Other managers and proprietors</v>
      </c>
      <c r="B9" s="69">
        <v>9.4696623496485527E-2</v>
      </c>
      <c r="C9" s="69">
        <v>0.17306582855399558</v>
      </c>
      <c r="D9" s="69">
        <v>0.12212008575032779</v>
      </c>
      <c r="E9" s="69">
        <v>0.1593345032329557</v>
      </c>
      <c r="F9" s="69">
        <v>0.25714398459721682</v>
      </c>
      <c r="H9" s="69">
        <f t="shared" ref="H9:H32" si="26">F9-D9</f>
        <v>0.13502389884688903</v>
      </c>
      <c r="I9" s="69">
        <f>'RD T1'!E37</f>
        <v>0.12064293503591407</v>
      </c>
      <c r="J9" s="69">
        <f t="shared" ref="J9:J32" si="27">SUM(H9:I9)</f>
        <v>0.25566683388280309</v>
      </c>
      <c r="L9" t="str">
        <f t="shared" ref="L9:L32" si="28">A9</f>
        <v>12 Other managers and proprietors</v>
      </c>
      <c r="M9" s="69">
        <v>0.83568317302720074</v>
      </c>
      <c r="N9" s="69">
        <v>1.3417130258921783</v>
      </c>
      <c r="O9" s="69">
        <v>1.1388141386519219</v>
      </c>
      <c r="P9" s="69">
        <v>1.4081013060897247</v>
      </c>
      <c r="Q9" s="69">
        <v>2.2078209565016085</v>
      </c>
      <c r="S9" s="69">
        <f t="shared" ref="S9:S35" si="29">Q9-O9</f>
        <v>1.0690068178496865</v>
      </c>
      <c r="T9" s="69">
        <f>'RD T1'!E66</f>
        <v>1.06267018671183</v>
      </c>
      <c r="U9" s="69">
        <f t="shared" ref="U9:U32" si="30">SUM(S9:T9)</f>
        <v>2.1316770045615163</v>
      </c>
      <c r="W9" t="str">
        <f t="shared" ref="W9:W32" si="31">A9</f>
        <v>12 Other managers and proprietors</v>
      </c>
      <c r="X9" s="69">
        <v>2.5051577522612853</v>
      </c>
      <c r="Y9" s="69">
        <v>2.8975021465968527</v>
      </c>
      <c r="Z9" s="69">
        <v>2.9436133137627065</v>
      </c>
      <c r="AA9" s="69">
        <v>3.3799409128445146</v>
      </c>
      <c r="AB9" s="69">
        <v>4.5140235605996635</v>
      </c>
      <c r="AC9" s="69"/>
      <c r="AD9" s="69">
        <f t="shared" ref="AD9:AD32" si="32">AB9-Z9</f>
        <v>1.570410246836957</v>
      </c>
      <c r="AE9" s="69">
        <f>'RD T1'!E95</f>
        <v>2.4679724981489204</v>
      </c>
      <c r="AF9" s="69">
        <f t="shared" ref="AF9:AF32" si="33">SUM(AD9:AE9)</f>
        <v>4.0383827449858778</v>
      </c>
      <c r="AH9" t="str">
        <f t="shared" ref="AH9:AH32" si="34">L9</f>
        <v>12 Other managers and proprietors</v>
      </c>
      <c r="AI9" s="69">
        <v>0.82356622953657765</v>
      </c>
      <c r="AJ9" s="69">
        <v>0.91961977478872081</v>
      </c>
      <c r="AK9" s="69">
        <v>1.0469162095179718</v>
      </c>
      <c r="AL9" s="69">
        <v>1.0696447811414282</v>
      </c>
      <c r="AM9" s="69">
        <v>1.477420587029862</v>
      </c>
      <c r="AN9" s="69"/>
      <c r="AO9" s="69">
        <f t="shared" ref="AO9:AO32" si="35">AM9-AK9</f>
        <v>0.43050437751189019</v>
      </c>
      <c r="AP9" s="69">
        <f>'RD T1'!E124</f>
        <v>0.78002989864563088</v>
      </c>
      <c r="AQ9" s="69">
        <f t="shared" ref="AQ9:AQ32" si="36">SUM(AO9:AP9)</f>
        <v>1.2105342761575211</v>
      </c>
      <c r="AS9" t="str">
        <f t="shared" ref="AS9:AS32" si="37">W9</f>
        <v>12 Other managers and proprietors</v>
      </c>
      <c r="AT9" s="69">
        <v>0.79030534039369948</v>
      </c>
      <c r="AU9" s="69">
        <v>0.86325779951922577</v>
      </c>
      <c r="AV9" s="69">
        <v>0.84379323356002545</v>
      </c>
      <c r="AW9" s="69">
        <v>0.90949176472650639</v>
      </c>
      <c r="AX9" s="69">
        <v>1.0958243067087607</v>
      </c>
      <c r="AY9" s="69"/>
      <c r="AZ9" s="69">
        <f t="shared" ref="AZ9:AZ32" si="38">AX9-AV9</f>
        <v>0.2520310731487353</v>
      </c>
      <c r="BA9" s="69">
        <f>'RD T1'!E153</f>
        <v>0.58631438325699747</v>
      </c>
      <c r="BB9" s="69">
        <f t="shared" ref="BB9:BB32" si="39">SUM(AZ9:BA9)</f>
        <v>0.83834545640573277</v>
      </c>
      <c r="BD9" t="str">
        <f t="shared" ref="BD9:BD32" si="40">AH9</f>
        <v>12 Other managers and proprietors</v>
      </c>
      <c r="BE9" s="69">
        <v>2.7306922515019827</v>
      </c>
      <c r="BF9" s="69">
        <v>2.6902794822778637</v>
      </c>
      <c r="BG9" s="69">
        <v>2.9661515206557092</v>
      </c>
      <c r="BH9" s="69">
        <v>2.5367253648765162</v>
      </c>
      <c r="BI9" s="69">
        <v>2.8638514932423522</v>
      </c>
      <c r="BJ9" s="69"/>
      <c r="BK9" s="69">
        <f t="shared" ref="BK9:BK32" si="41">BI9-BG9</f>
        <v>-0.10230002741335698</v>
      </c>
      <c r="BL9" s="69">
        <f>'RD T1'!E182</f>
        <v>1.2998959262888803</v>
      </c>
      <c r="BM9" s="69">
        <f t="shared" ref="BM9:BM32" si="42">SUM(BK9:BL9)</f>
        <v>1.1975958988755233</v>
      </c>
      <c r="BO9" t="str">
        <f t="shared" ref="BO9:BO32" si="43">AS9</f>
        <v>12 Other managers and proprietors</v>
      </c>
      <c r="BP9" s="69">
        <v>2.8218436869115129</v>
      </c>
      <c r="BQ9" s="69">
        <v>3.2437757258679896</v>
      </c>
      <c r="BR9" s="69">
        <v>3.1066495871011308</v>
      </c>
      <c r="BS9" s="69">
        <v>3.0837245994900351</v>
      </c>
      <c r="BT9" s="69">
        <v>3.376628100388487</v>
      </c>
      <c r="BU9" s="69"/>
      <c r="BV9" s="69">
        <f t="shared" ref="BV9:BV32" si="44">BT9-BR9</f>
        <v>0.26997851328735623</v>
      </c>
      <c r="BW9" s="69">
        <f>'RD T1'!E211</f>
        <v>1.618369008667137</v>
      </c>
      <c r="BX9" s="69">
        <f t="shared" ref="BX9:BX32" si="45">SUM(BV9:BW9)</f>
        <v>1.8883475219544932</v>
      </c>
      <c r="BZ9" t="str">
        <f t="shared" ref="BZ9:BZ32" si="46">BD9</f>
        <v>12 Other managers and proprietors</v>
      </c>
      <c r="CA9" s="69">
        <v>1.5874580334176702</v>
      </c>
      <c r="CB9" s="69">
        <v>2.2743873785079929</v>
      </c>
      <c r="CC9" s="69">
        <v>1.6982025790461004</v>
      </c>
      <c r="CD9" s="69">
        <v>1.6956059773279457</v>
      </c>
      <c r="CE9" s="69">
        <v>1.3302766453269708</v>
      </c>
      <c r="CF9" s="69"/>
      <c r="CG9" s="69">
        <f t="shared" ref="CG9:CG32" si="47">CE9-CC9</f>
        <v>-0.36792593371912963</v>
      </c>
      <c r="CH9" s="69">
        <f>'RD T1'!E240</f>
        <v>0.73784320980485929</v>
      </c>
      <c r="CI9" s="69">
        <f t="shared" ref="CI9:CI32" si="48">SUM(CG9:CH9)</f>
        <v>0.36991727608572966</v>
      </c>
      <c r="CK9" t="str">
        <f t="shared" ref="CK9:CK32" si="49">BO9</f>
        <v>12 Other managers and proprietors</v>
      </c>
      <c r="CL9" s="69">
        <v>0.6886995324780274</v>
      </c>
      <c r="CM9" s="69">
        <v>0.70316554340311865</v>
      </c>
      <c r="CN9" s="69">
        <v>0.50813050121708325</v>
      </c>
      <c r="CO9" s="69">
        <v>0.48209738215856551</v>
      </c>
      <c r="CP9" s="69">
        <v>0.42985801697939163</v>
      </c>
      <c r="CQ9" s="69"/>
      <c r="CR9" s="69">
        <f t="shared" ref="CR9:CR32" si="50">CP9-CN9</f>
        <v>-7.827248423769162E-2</v>
      </c>
      <c r="CS9" s="69">
        <f>'RD T1'!E269</f>
        <v>0.16764986817250624</v>
      </c>
      <c r="CT9" s="69">
        <f t="shared" ref="CT9:CT32" si="51">SUM(CR9:CS9)</f>
        <v>8.9377383934814619E-2</v>
      </c>
    </row>
    <row r="10" spans="1:98" x14ac:dyDescent="0.2">
      <c r="A10" s="10" t="str">
        <f>name!D6</f>
        <v>21 Science, research, engineering and technology professionals</v>
      </c>
      <c r="B10" s="69">
        <v>0.71818559791910275</v>
      </c>
      <c r="C10" s="69">
        <v>1.0000574430539229</v>
      </c>
      <c r="D10" s="69">
        <v>0.86783521393892593</v>
      </c>
      <c r="E10" s="69">
        <v>1.2031488270464257</v>
      </c>
      <c r="F10" s="69">
        <v>1.5809186336165133</v>
      </c>
      <c r="G10" s="11"/>
      <c r="H10" s="69">
        <f t="shared" si="26"/>
        <v>0.71308341967758737</v>
      </c>
      <c r="I10" s="69">
        <f>'RD T1'!E38</f>
        <v>0.52093562652889125</v>
      </c>
      <c r="J10" s="69">
        <f t="shared" si="27"/>
        <v>1.2340190462064786</v>
      </c>
      <c r="L10" t="str">
        <f t="shared" si="28"/>
        <v>21 Science, research, engineering and technology professionals</v>
      </c>
      <c r="M10" s="69">
        <v>2.7108826340157131</v>
      </c>
      <c r="N10" s="69">
        <v>4.3275323518520992</v>
      </c>
      <c r="O10" s="69">
        <v>3.7552209749155718</v>
      </c>
      <c r="P10" s="69">
        <v>5.6510991367315206</v>
      </c>
      <c r="Q10" s="69">
        <v>8.0600354886779382</v>
      </c>
      <c r="R10" s="11"/>
      <c r="S10" s="69">
        <f t="shared" si="29"/>
        <v>4.3048145137623663</v>
      </c>
      <c r="T10" s="69">
        <f>'RD T1'!E67</f>
        <v>2.6439583903651331</v>
      </c>
      <c r="U10" s="69">
        <f t="shared" si="30"/>
        <v>6.9487729041274999</v>
      </c>
      <c r="W10" t="str">
        <f t="shared" si="31"/>
        <v>21 Science, research, engineering and technology professionals</v>
      </c>
      <c r="X10" s="69">
        <v>6.5019067000835769</v>
      </c>
      <c r="Y10" s="69">
        <v>6.2367257980595197</v>
      </c>
      <c r="Z10" s="69">
        <v>6.577532838222278</v>
      </c>
      <c r="AA10" s="69">
        <v>8.2523802950077112</v>
      </c>
      <c r="AB10" s="69">
        <v>9.2478257184443891</v>
      </c>
      <c r="AC10" s="69"/>
      <c r="AD10" s="69">
        <f t="shared" si="32"/>
        <v>2.6702928802221111</v>
      </c>
      <c r="AE10" s="69">
        <f>'RD T1'!E96</f>
        <v>3.3164002172304881</v>
      </c>
      <c r="AF10" s="69">
        <f t="shared" si="33"/>
        <v>5.9866930974525996</v>
      </c>
      <c r="AH10" t="str">
        <f t="shared" si="34"/>
        <v>21 Science, research, engineering and technology professionals</v>
      </c>
      <c r="AI10" s="69">
        <v>0.63817665828525838</v>
      </c>
      <c r="AJ10" s="69">
        <v>0.64024020025959294</v>
      </c>
      <c r="AK10" s="69">
        <v>0.72302401208030598</v>
      </c>
      <c r="AL10" s="69">
        <v>0.9264882772146017</v>
      </c>
      <c r="AM10" s="69">
        <v>1.1024584475741186</v>
      </c>
      <c r="AN10" s="69"/>
      <c r="AO10" s="69">
        <f t="shared" si="35"/>
        <v>0.37943443549381262</v>
      </c>
      <c r="AP10" s="69">
        <f>'RD T1'!E125</f>
        <v>0.36469577042621204</v>
      </c>
      <c r="AQ10" s="69">
        <f t="shared" si="36"/>
        <v>0.74413020592002466</v>
      </c>
      <c r="AS10" t="str">
        <f t="shared" si="37"/>
        <v>21 Science, research, engineering and technology professionals</v>
      </c>
      <c r="AT10" s="69">
        <v>1.8054625520366716</v>
      </c>
      <c r="AU10" s="69">
        <v>1.6691094435397562</v>
      </c>
      <c r="AV10" s="69">
        <v>1.739033672962861</v>
      </c>
      <c r="AW10" s="69">
        <v>1.9902645304695146</v>
      </c>
      <c r="AX10" s="69">
        <v>2.0976852235475989</v>
      </c>
      <c r="AY10" s="69"/>
      <c r="AZ10" s="69">
        <f t="shared" si="38"/>
        <v>0.35865155058473785</v>
      </c>
      <c r="BA10" s="69">
        <f>'RD T1'!E154</f>
        <v>0.70685770921825253</v>
      </c>
      <c r="BB10" s="69">
        <f t="shared" si="39"/>
        <v>1.0655092598029903</v>
      </c>
      <c r="BD10" t="str">
        <f t="shared" si="40"/>
        <v>21 Science, research, engineering and technology professionals</v>
      </c>
      <c r="BE10" s="69">
        <v>2.9239933164776106</v>
      </c>
      <c r="BF10" s="69">
        <v>2.8204915101995032</v>
      </c>
      <c r="BG10" s="69">
        <v>3.5744819772813932</v>
      </c>
      <c r="BH10" s="69">
        <v>3.2424933388522912</v>
      </c>
      <c r="BI10" s="69">
        <v>3.2249682846593184</v>
      </c>
      <c r="BJ10" s="69"/>
      <c r="BK10" s="69">
        <f t="shared" si="41"/>
        <v>-0.34951369262207477</v>
      </c>
      <c r="BL10" s="69">
        <f>'RD T1'!E183</f>
        <v>0.97024820470628748</v>
      </c>
      <c r="BM10" s="69">
        <f t="shared" si="42"/>
        <v>0.62073451208421271</v>
      </c>
      <c r="BO10" t="str">
        <f t="shared" si="43"/>
        <v>21 Science, research, engineering and technology professionals</v>
      </c>
      <c r="BP10" s="69">
        <v>2.0797011100439584</v>
      </c>
      <c r="BQ10" s="69">
        <v>2.068827844581604</v>
      </c>
      <c r="BR10" s="69">
        <v>2.1880707845303982</v>
      </c>
      <c r="BS10" s="69">
        <v>2.4005979426132589</v>
      </c>
      <c r="BT10" s="69">
        <v>2.5029234579940129</v>
      </c>
      <c r="BU10" s="69"/>
      <c r="BV10" s="69">
        <f t="shared" si="44"/>
        <v>0.31485267346361479</v>
      </c>
      <c r="BW10" s="69">
        <f>'RD T1'!E212</f>
        <v>0.77062180989020157</v>
      </c>
      <c r="BX10" s="69">
        <f t="shared" si="45"/>
        <v>1.0854744833538164</v>
      </c>
      <c r="BZ10" t="str">
        <f t="shared" si="46"/>
        <v>21 Science, research, engineering and technology professionals</v>
      </c>
      <c r="CA10" s="69">
        <v>0.9357663544230671</v>
      </c>
      <c r="CB10" s="69">
        <v>1.5619303420191775</v>
      </c>
      <c r="CC10" s="69">
        <v>1.1434317939731571</v>
      </c>
      <c r="CD10" s="69">
        <v>1.4938867286713919</v>
      </c>
      <c r="CE10" s="69">
        <v>1.2980253547353864</v>
      </c>
      <c r="CF10" s="69"/>
      <c r="CG10" s="69">
        <f t="shared" si="47"/>
        <v>0.1545935607622293</v>
      </c>
      <c r="CH10" s="69">
        <f>'RD T1'!E241</f>
        <v>0.41126258033917745</v>
      </c>
      <c r="CI10" s="69">
        <f t="shared" si="48"/>
        <v>0.5658561411014067</v>
      </c>
      <c r="CK10" t="str">
        <f t="shared" si="49"/>
        <v>21 Science, research, engineering and technology professionals</v>
      </c>
      <c r="CL10" s="69">
        <v>0.23276707565536314</v>
      </c>
      <c r="CM10" s="69">
        <v>0.3125202602332271</v>
      </c>
      <c r="CN10" s="69">
        <v>0.28254784040025183</v>
      </c>
      <c r="CO10" s="69">
        <v>0.38303589105937824</v>
      </c>
      <c r="CP10" s="69">
        <v>0.3825073492321811</v>
      </c>
      <c r="CQ10" s="69"/>
      <c r="CR10" s="69">
        <f t="shared" si="50"/>
        <v>9.9959508831929278E-2</v>
      </c>
      <c r="CS10" s="69">
        <f>'RD T1'!E270</f>
        <v>0.1203397276745975</v>
      </c>
      <c r="CT10" s="69">
        <f t="shared" si="51"/>
        <v>0.22029923650652677</v>
      </c>
    </row>
    <row r="11" spans="1:98" x14ac:dyDescent="0.2">
      <c r="A11" s="10" t="str">
        <f>name!D7</f>
        <v>22 Health professionals</v>
      </c>
      <c r="B11" s="69">
        <v>1.3311515627438202</v>
      </c>
      <c r="C11" s="69">
        <v>1.8109988848714234</v>
      </c>
      <c r="D11" s="69">
        <v>1.7043352736739406</v>
      </c>
      <c r="E11" s="69">
        <v>2.1516636883888718</v>
      </c>
      <c r="F11" s="69">
        <v>2.7457594162673757</v>
      </c>
      <c r="G11" s="11"/>
      <c r="H11" s="69">
        <f t="shared" si="26"/>
        <v>1.0414241425934352</v>
      </c>
      <c r="I11" s="69">
        <f>'RD T1'!E39</f>
        <v>1.2338911532848515</v>
      </c>
      <c r="J11" s="69">
        <f t="shared" si="27"/>
        <v>2.2753152958782867</v>
      </c>
      <c r="L11" t="str">
        <f t="shared" si="28"/>
        <v>22 Health professionals</v>
      </c>
      <c r="M11" s="69">
        <v>3.9744567193475895</v>
      </c>
      <c r="N11" s="69">
        <v>5.2165962020272953</v>
      </c>
      <c r="O11" s="69">
        <v>4.7872778801985598</v>
      </c>
      <c r="P11" s="69">
        <v>5.2958829578384048</v>
      </c>
      <c r="Q11" s="69">
        <v>5.9023426336583364</v>
      </c>
      <c r="R11" s="11"/>
      <c r="S11" s="69">
        <f t="shared" si="29"/>
        <v>1.1150647534597766</v>
      </c>
      <c r="T11" s="69">
        <f>'RD T1'!E68</f>
        <v>3.0629927733348197</v>
      </c>
      <c r="U11" s="69">
        <f t="shared" si="30"/>
        <v>4.1780575267945963</v>
      </c>
      <c r="W11" t="str">
        <f t="shared" si="31"/>
        <v>22 Health professionals</v>
      </c>
      <c r="X11" s="69">
        <v>9.6663201382913293</v>
      </c>
      <c r="Y11" s="69">
        <v>9.9631083341859892</v>
      </c>
      <c r="Z11" s="69">
        <v>11.75950830039608</v>
      </c>
      <c r="AA11" s="69">
        <v>12.842173302015873</v>
      </c>
      <c r="AB11" s="69">
        <v>16.265416896209853</v>
      </c>
      <c r="AC11" s="69"/>
      <c r="AD11" s="69">
        <f t="shared" si="32"/>
        <v>4.5059085958137732</v>
      </c>
      <c r="AE11" s="69">
        <f>'RD T1'!E97</f>
        <v>8.1657283663128251</v>
      </c>
      <c r="AF11" s="69">
        <f t="shared" si="33"/>
        <v>12.671636962126598</v>
      </c>
      <c r="AH11" t="str">
        <f t="shared" si="34"/>
        <v>22 Health professionals</v>
      </c>
      <c r="AI11" s="69">
        <v>5.3410469014088058</v>
      </c>
      <c r="AJ11" s="69">
        <v>3.6274093868890498</v>
      </c>
      <c r="AK11" s="69">
        <v>3.9186856068073395</v>
      </c>
      <c r="AL11" s="69">
        <v>2.062975690985938</v>
      </c>
      <c r="AM11" s="69">
        <v>0.60346741615570809</v>
      </c>
      <c r="AN11" s="69"/>
      <c r="AO11" s="69">
        <f t="shared" si="35"/>
        <v>-3.3152181906516311</v>
      </c>
      <c r="AP11" s="69">
        <f>'RD T1'!E126</f>
        <v>0.68654397657880306</v>
      </c>
      <c r="AQ11" s="69">
        <f t="shared" si="36"/>
        <v>-2.6286742140728281</v>
      </c>
      <c r="AS11" t="str">
        <f t="shared" si="37"/>
        <v>22 Health professionals</v>
      </c>
      <c r="AT11" s="69">
        <v>0.57432637801140163</v>
      </c>
      <c r="AU11" s="69">
        <v>0.59528803870283198</v>
      </c>
      <c r="AV11" s="69">
        <v>0.7739808502766754</v>
      </c>
      <c r="AW11" s="69">
        <v>0.83564571729244541</v>
      </c>
      <c r="AX11" s="69">
        <v>1.0070824466156099</v>
      </c>
      <c r="AY11" s="69"/>
      <c r="AZ11" s="69">
        <f t="shared" si="38"/>
        <v>0.23310159633893446</v>
      </c>
      <c r="BA11" s="69">
        <f>'RD T1'!E155</f>
        <v>0.45087054484459754</v>
      </c>
      <c r="BB11" s="69">
        <f t="shared" si="39"/>
        <v>0.683972141183532</v>
      </c>
      <c r="BD11" t="str">
        <f t="shared" si="40"/>
        <v>22 Health professionals</v>
      </c>
      <c r="BE11" s="69">
        <v>2.5742115498325755</v>
      </c>
      <c r="BF11" s="69">
        <v>3.0094433374485816</v>
      </c>
      <c r="BG11" s="69">
        <v>3.5601637765536385</v>
      </c>
      <c r="BH11" s="69">
        <v>3.9510867948259629</v>
      </c>
      <c r="BI11" s="69">
        <v>4.6597087185385826</v>
      </c>
      <c r="BJ11" s="69"/>
      <c r="BK11" s="69">
        <f t="shared" si="41"/>
        <v>1.0995449419849441</v>
      </c>
      <c r="BL11" s="69">
        <f>'RD T1'!E184</f>
        <v>2.3272122994724671</v>
      </c>
      <c r="BM11" s="69">
        <f t="shared" si="42"/>
        <v>3.4267572414574112</v>
      </c>
      <c r="BO11" t="str">
        <f t="shared" si="43"/>
        <v>22 Health professionals</v>
      </c>
      <c r="BP11" s="69">
        <v>2.0400449266384229</v>
      </c>
      <c r="BQ11" s="69">
        <v>2.2266602939156512</v>
      </c>
      <c r="BR11" s="69">
        <v>2.4952302447443122</v>
      </c>
      <c r="BS11" s="69">
        <v>2.3841490516110229</v>
      </c>
      <c r="BT11" s="69">
        <v>2.1266289702235919</v>
      </c>
      <c r="BU11" s="69"/>
      <c r="BV11" s="69">
        <f t="shared" si="44"/>
        <v>-0.36860127452072033</v>
      </c>
      <c r="BW11" s="69">
        <f>'RD T1'!E213</f>
        <v>1.0075908499090314</v>
      </c>
      <c r="BX11" s="69">
        <f t="shared" si="45"/>
        <v>0.63898957538831103</v>
      </c>
      <c r="BZ11" t="str">
        <f t="shared" si="46"/>
        <v>22 Health professionals</v>
      </c>
      <c r="CA11" s="69">
        <v>1.0985716301323529</v>
      </c>
      <c r="CB11" s="69">
        <v>1.0049084530869345</v>
      </c>
      <c r="CC11" s="69">
        <v>0.99174402370887449</v>
      </c>
      <c r="CD11" s="69">
        <v>0.8497268251321598</v>
      </c>
      <c r="CE11" s="69">
        <v>0.41595892028725101</v>
      </c>
      <c r="CF11" s="69"/>
      <c r="CG11" s="69">
        <f t="shared" si="47"/>
        <v>-0.57578510342162348</v>
      </c>
      <c r="CH11" s="69">
        <f>'RD T1'!E242</f>
        <v>0.28182200879426855</v>
      </c>
      <c r="CI11" s="69">
        <f t="shared" si="48"/>
        <v>-0.29396309462735493</v>
      </c>
      <c r="CK11" t="str">
        <f t="shared" si="49"/>
        <v>22 Health professionals</v>
      </c>
      <c r="CL11" s="69">
        <v>0.14353808670304283</v>
      </c>
      <c r="CM11" s="69">
        <v>0.14826946606730104</v>
      </c>
      <c r="CN11" s="69">
        <v>0.12615224570370728</v>
      </c>
      <c r="CO11" s="69">
        <v>0.13511988817776693</v>
      </c>
      <c r="CP11" s="69">
        <v>0.13626839511004846</v>
      </c>
      <c r="CQ11" s="69"/>
      <c r="CR11" s="69">
        <f t="shared" si="50"/>
        <v>1.0116149406341174E-2</v>
      </c>
      <c r="CS11" s="69">
        <f>'RD T1'!E271</f>
        <v>5.1468901889291395E-2</v>
      </c>
      <c r="CT11" s="69">
        <f t="shared" si="51"/>
        <v>6.1585051295632569E-2</v>
      </c>
    </row>
    <row r="12" spans="1:98" x14ac:dyDescent="0.2">
      <c r="A12" s="10" t="str">
        <f>name!D8</f>
        <v>23 Teaching and other educational professionals</v>
      </c>
      <c r="B12" s="69">
        <v>1.4610737017223836</v>
      </c>
      <c r="C12" s="69">
        <v>1.7435156676499253</v>
      </c>
      <c r="D12" s="69">
        <v>1.6353081519366628</v>
      </c>
      <c r="E12" s="69">
        <v>1.9007546097438648</v>
      </c>
      <c r="F12" s="69">
        <v>2.142771609203399</v>
      </c>
      <c r="G12" s="11"/>
      <c r="H12" s="69">
        <f t="shared" si="26"/>
        <v>0.50746345726673625</v>
      </c>
      <c r="I12" s="69">
        <f>'RD T1'!E40</f>
        <v>0.99476583005359942</v>
      </c>
      <c r="J12" s="69">
        <f t="shared" si="27"/>
        <v>1.5022292873203358</v>
      </c>
      <c r="L12" t="str">
        <f t="shared" si="28"/>
        <v>23 Teaching and other educational professionals</v>
      </c>
      <c r="M12" s="69">
        <v>7.751625757118779</v>
      </c>
      <c r="N12" s="69">
        <v>9.7860678321334209</v>
      </c>
      <c r="O12" s="69">
        <v>9.2662071753080824</v>
      </c>
      <c r="P12" s="69">
        <v>10.611556756193384</v>
      </c>
      <c r="Q12" s="69">
        <v>11.706528440821854</v>
      </c>
      <c r="R12" s="11"/>
      <c r="S12" s="69">
        <f t="shared" si="29"/>
        <v>2.4403212655137718</v>
      </c>
      <c r="T12" s="69">
        <f>'RD T1'!E69</f>
        <v>5.7043463113533699</v>
      </c>
      <c r="U12" s="69">
        <f t="shared" si="30"/>
        <v>8.1446675768671426</v>
      </c>
      <c r="W12" t="str">
        <f t="shared" si="31"/>
        <v>23 Teaching and other educational professionals</v>
      </c>
      <c r="X12" s="69">
        <v>5.2176700403723659</v>
      </c>
      <c r="Y12" s="69">
        <v>4.2993202873239644</v>
      </c>
      <c r="Z12" s="69">
        <v>5.3855995646598149</v>
      </c>
      <c r="AA12" s="69">
        <v>4.8669121202352148</v>
      </c>
      <c r="AB12" s="69">
        <v>4.9569082207260351</v>
      </c>
      <c r="AC12" s="69"/>
      <c r="AD12" s="69">
        <f t="shared" si="32"/>
        <v>-0.42869134393377983</v>
      </c>
      <c r="AE12" s="69">
        <f>'RD T1'!E98</f>
        <v>2.3960297105579254</v>
      </c>
      <c r="AF12" s="69">
        <f t="shared" si="33"/>
        <v>1.9673383666241455</v>
      </c>
      <c r="AH12" t="str">
        <f t="shared" si="34"/>
        <v>23 Teaching and other educational professionals</v>
      </c>
      <c r="AI12" s="69">
        <v>0.70499634286983348</v>
      </c>
      <c r="AJ12" s="69">
        <v>0.30309432776110201</v>
      </c>
      <c r="AK12" s="69">
        <v>0.29721500850663163</v>
      </c>
      <c r="AL12" s="69">
        <v>0.13748092811556964</v>
      </c>
      <c r="AM12" s="69">
        <v>0.1487960904195503</v>
      </c>
      <c r="AN12" s="69"/>
      <c r="AO12" s="69">
        <f t="shared" si="35"/>
        <v>-0.14841891808708133</v>
      </c>
      <c r="AP12" s="69">
        <f>'RD T1'!E127</f>
        <v>4.1136712948182601E-2</v>
      </c>
      <c r="AQ12" s="69">
        <f t="shared" si="36"/>
        <v>-0.10728220513889872</v>
      </c>
      <c r="AS12" t="str">
        <f t="shared" si="37"/>
        <v>23 Teaching and other educational professionals</v>
      </c>
      <c r="AT12" s="69">
        <v>0.18109062074358154</v>
      </c>
      <c r="AU12" s="69">
        <v>0.12382764017247529</v>
      </c>
      <c r="AV12" s="69">
        <v>0.14026377177408317</v>
      </c>
      <c r="AW12" s="69">
        <v>0.11026649886460926</v>
      </c>
      <c r="AX12" s="69">
        <v>9.4757283610529638E-2</v>
      </c>
      <c r="AY12" s="69"/>
      <c r="AZ12" s="69">
        <f t="shared" si="38"/>
        <v>-4.550648816355353E-2</v>
      </c>
      <c r="BA12" s="69">
        <f>'RD T1'!E156</f>
        <v>4.3186566940914717E-2</v>
      </c>
      <c r="BB12" s="69">
        <f t="shared" si="39"/>
        <v>-2.3199212226388127E-3</v>
      </c>
      <c r="BD12" t="str">
        <f t="shared" si="40"/>
        <v>23 Teaching and other educational professionals</v>
      </c>
      <c r="BE12" s="69">
        <v>0.79254703938733251</v>
      </c>
      <c r="BF12" s="69">
        <v>0.7105221531190089</v>
      </c>
      <c r="BG12" s="69">
        <v>1.0055958342364211</v>
      </c>
      <c r="BH12" s="69">
        <v>0.92768323011230991</v>
      </c>
      <c r="BI12" s="69">
        <v>1.0167949562509107</v>
      </c>
      <c r="BJ12" s="69"/>
      <c r="BK12" s="69">
        <f t="shared" si="41"/>
        <v>1.1199122014489582E-2</v>
      </c>
      <c r="BL12" s="69">
        <f>'RD T1'!E185</f>
        <v>0.37910584897978949</v>
      </c>
      <c r="BM12" s="69">
        <f t="shared" si="42"/>
        <v>0.39030497099427908</v>
      </c>
      <c r="BO12" t="str">
        <f t="shared" si="43"/>
        <v>23 Teaching and other educational professionals</v>
      </c>
      <c r="BP12" s="69">
        <v>0.63843882284372033</v>
      </c>
      <c r="BQ12" s="69">
        <v>0.6037813265623454</v>
      </c>
      <c r="BR12" s="69">
        <v>0.75364700315095579</v>
      </c>
      <c r="BS12" s="69">
        <v>0.64393923050046176</v>
      </c>
      <c r="BT12" s="69">
        <v>0.55125077836173053</v>
      </c>
      <c r="BU12" s="69"/>
      <c r="BV12" s="69">
        <f t="shared" si="44"/>
        <v>-0.20239622478922525</v>
      </c>
      <c r="BW12" s="69">
        <f>'RD T1'!E214</f>
        <v>0.27345140475238949</v>
      </c>
      <c r="BX12" s="69">
        <f t="shared" si="45"/>
        <v>7.1055179963164239E-2</v>
      </c>
      <c r="BZ12" t="str">
        <f t="shared" si="46"/>
        <v>23 Teaching and other educational professionals</v>
      </c>
      <c r="CA12" s="69">
        <v>0.453949951196845</v>
      </c>
      <c r="CB12" s="69">
        <v>0.4518331169251274</v>
      </c>
      <c r="CC12" s="69">
        <v>0.46423168402565773</v>
      </c>
      <c r="CD12" s="69">
        <v>0.40962819032791759</v>
      </c>
      <c r="CE12" s="69">
        <v>0.27716843337324121</v>
      </c>
      <c r="CF12" s="69"/>
      <c r="CG12" s="69">
        <f t="shared" si="47"/>
        <v>-0.18706325065241652</v>
      </c>
      <c r="CH12" s="69">
        <f>'RD T1'!E243</f>
        <v>0.14866694076384526</v>
      </c>
      <c r="CI12" s="69">
        <f t="shared" si="48"/>
        <v>-3.8396309888571262E-2</v>
      </c>
      <c r="CK12" t="str">
        <f t="shared" si="49"/>
        <v>23 Teaching and other educational professionals</v>
      </c>
      <c r="CL12" s="69">
        <v>9.9143775938150172E-2</v>
      </c>
      <c r="CM12" s="69">
        <v>0.11561681015400462</v>
      </c>
      <c r="CN12" s="69">
        <v>0.10991072823710518</v>
      </c>
      <c r="CO12" s="69">
        <v>0.1177319254581302</v>
      </c>
      <c r="CP12" s="69">
        <v>0.12423806322563516</v>
      </c>
      <c r="CQ12" s="69"/>
      <c r="CR12" s="69">
        <f t="shared" si="50"/>
        <v>1.4327334988529977E-2</v>
      </c>
      <c r="CS12" s="69">
        <f>'RD T1'!E272</f>
        <v>4.590457095610323E-2</v>
      </c>
      <c r="CT12" s="69">
        <f t="shared" si="51"/>
        <v>6.0231905944633207E-2</v>
      </c>
    </row>
    <row r="13" spans="1:98" x14ac:dyDescent="0.2">
      <c r="A13" s="10" t="str">
        <f>name!D9</f>
        <v>24 Business, media and public service professionals</v>
      </c>
      <c r="B13" s="69">
        <v>0.26361594597481375</v>
      </c>
      <c r="C13" s="69">
        <v>0.36956440861229684</v>
      </c>
      <c r="D13" s="69">
        <v>0.34106680471351575</v>
      </c>
      <c r="E13" s="69">
        <v>0.417449088804208</v>
      </c>
      <c r="F13" s="69">
        <v>0.55766938935228449</v>
      </c>
      <c r="G13" s="11"/>
      <c r="H13" s="69">
        <f t="shared" si="26"/>
        <v>0.21660258463876875</v>
      </c>
      <c r="I13" s="69">
        <f>'RD T1'!E41</f>
        <v>0.24783623476636929</v>
      </c>
      <c r="J13" s="69">
        <f t="shared" si="27"/>
        <v>0.46443881940513804</v>
      </c>
      <c r="L13" t="str">
        <f t="shared" si="28"/>
        <v>24 Business, media and public service professionals</v>
      </c>
      <c r="M13" s="69">
        <v>3.6214497839357129</v>
      </c>
      <c r="N13" s="69">
        <v>4.906089118550919</v>
      </c>
      <c r="O13" s="69">
        <v>4.5273912953561055</v>
      </c>
      <c r="P13" s="69">
        <v>5.1768141767383806</v>
      </c>
      <c r="Q13" s="69">
        <v>6.108951256227062</v>
      </c>
      <c r="R13" s="11"/>
      <c r="S13" s="69">
        <f t="shared" si="29"/>
        <v>1.5815599608709565</v>
      </c>
      <c r="T13" s="69">
        <f>'RD T1'!E70</f>
        <v>2.968358269194233</v>
      </c>
      <c r="U13" s="69">
        <f t="shared" si="30"/>
        <v>4.5499182300651899</v>
      </c>
      <c r="W13" t="str">
        <f t="shared" si="31"/>
        <v>24 Business, media and public service professionals</v>
      </c>
      <c r="X13" s="69">
        <v>6.9075578858997195</v>
      </c>
      <c r="Y13" s="69">
        <v>6.7755469526500454</v>
      </c>
      <c r="Z13" s="69">
        <v>8.3508491644316063</v>
      </c>
      <c r="AA13" s="69">
        <v>8.7671936374181367</v>
      </c>
      <c r="AB13" s="69">
        <v>10.555216417673543</v>
      </c>
      <c r="AC13" s="69"/>
      <c r="AD13" s="69">
        <f t="shared" si="32"/>
        <v>2.2043672532419372</v>
      </c>
      <c r="AE13" s="69">
        <f>'RD T1'!E99</f>
        <v>4.9693436905688024</v>
      </c>
      <c r="AF13" s="69">
        <f t="shared" si="33"/>
        <v>7.1737109438107396</v>
      </c>
      <c r="AH13" t="str">
        <f t="shared" si="34"/>
        <v>24 Business, media and public service professionals</v>
      </c>
      <c r="AI13" s="69">
        <v>0.80471701868489687</v>
      </c>
      <c r="AJ13" s="69">
        <v>0.68209911146036395</v>
      </c>
      <c r="AK13" s="69">
        <v>0.80385575627245331</v>
      </c>
      <c r="AL13" s="69">
        <v>0.70262979582557838</v>
      </c>
      <c r="AM13" s="69">
        <v>0.77631079751571941</v>
      </c>
      <c r="AN13" s="69"/>
      <c r="AO13" s="69">
        <f t="shared" si="35"/>
        <v>-2.7544958756733906E-2</v>
      </c>
      <c r="AP13" s="69">
        <f>'RD T1'!E128</f>
        <v>0.28192705784111055</v>
      </c>
      <c r="AQ13" s="69">
        <f t="shared" si="36"/>
        <v>0.25438209908437664</v>
      </c>
      <c r="AS13" t="str">
        <f t="shared" si="37"/>
        <v>24 Business, media and public service professionals</v>
      </c>
      <c r="AT13" s="69">
        <v>1.0365597508722444</v>
      </c>
      <c r="AU13" s="69">
        <v>0.9444573674784964</v>
      </c>
      <c r="AV13" s="69">
        <v>1.1214280316028473</v>
      </c>
      <c r="AW13" s="69">
        <v>1.200067795831316</v>
      </c>
      <c r="AX13" s="69">
        <v>1.4199977620759057</v>
      </c>
      <c r="AY13" s="69"/>
      <c r="AZ13" s="69">
        <f t="shared" si="38"/>
        <v>0.29856973047305835</v>
      </c>
      <c r="BA13" s="69">
        <f>'RD T1'!E157</f>
        <v>0.60808098239427932</v>
      </c>
      <c r="BB13" s="69">
        <f t="shared" si="39"/>
        <v>0.90665071286733767</v>
      </c>
      <c r="BD13" t="str">
        <f t="shared" si="40"/>
        <v>24 Business, media and public service professionals</v>
      </c>
      <c r="BE13" s="69">
        <v>2.872234232484435</v>
      </c>
      <c r="BF13" s="69">
        <v>2.9505629513363059</v>
      </c>
      <c r="BG13" s="69">
        <v>3.9177025639843981</v>
      </c>
      <c r="BH13" s="69">
        <v>3.6829226123094965</v>
      </c>
      <c r="BI13" s="69">
        <v>4.1227955884843697</v>
      </c>
      <c r="BJ13" s="69"/>
      <c r="BK13" s="69">
        <f t="shared" si="41"/>
        <v>0.20509302449997158</v>
      </c>
      <c r="BL13" s="69">
        <f>'RD T1'!E186</f>
        <v>1.6373497030833959</v>
      </c>
      <c r="BM13" s="69">
        <f t="shared" si="42"/>
        <v>1.8424427275833675</v>
      </c>
      <c r="BO13" t="str">
        <f t="shared" si="43"/>
        <v>24 Business, media and public service professionals</v>
      </c>
      <c r="BP13" s="69">
        <v>2.0848359510136523</v>
      </c>
      <c r="BQ13" s="69">
        <v>2.0662290246233712</v>
      </c>
      <c r="BR13" s="69">
        <v>2.3754300592800837</v>
      </c>
      <c r="BS13" s="69">
        <v>2.2924642607600605</v>
      </c>
      <c r="BT13" s="69">
        <v>2.2480355375439971</v>
      </c>
      <c r="BU13" s="69"/>
      <c r="BV13" s="69">
        <f t="shared" si="44"/>
        <v>-0.12739452173608656</v>
      </c>
      <c r="BW13" s="69">
        <f>'RD T1'!E215</f>
        <v>0.90847731096004769</v>
      </c>
      <c r="BX13" s="69">
        <f t="shared" si="45"/>
        <v>0.78108278922396113</v>
      </c>
      <c r="BZ13" t="str">
        <f t="shared" si="46"/>
        <v>24 Business, media and public service professionals</v>
      </c>
      <c r="CA13" s="69">
        <v>0.94544044121341875</v>
      </c>
      <c r="CB13" s="69">
        <v>1.1993764736021442</v>
      </c>
      <c r="CC13" s="69">
        <v>1.0952613925893335</v>
      </c>
      <c r="CD13" s="69">
        <v>1.0706544452396816</v>
      </c>
      <c r="CE13" s="69">
        <v>0.67637206958669638</v>
      </c>
      <c r="CF13" s="69"/>
      <c r="CG13" s="69">
        <f t="shared" si="47"/>
        <v>-0.41888932300263715</v>
      </c>
      <c r="CH13" s="69">
        <f>'RD T1'!E244</f>
        <v>0.35606410451705994</v>
      </c>
      <c r="CI13" s="69">
        <f t="shared" si="48"/>
        <v>-6.2825218485577206E-2</v>
      </c>
      <c r="CK13" t="str">
        <f t="shared" si="49"/>
        <v>24 Business, media and public service professionals</v>
      </c>
      <c r="CL13" s="69">
        <v>0.3123151383272153</v>
      </c>
      <c r="CM13" s="69">
        <v>0.37711591751014789</v>
      </c>
      <c r="CN13" s="69">
        <v>0.34292486237447839</v>
      </c>
      <c r="CO13" s="69">
        <v>0.38566880533997472</v>
      </c>
      <c r="CP13" s="69">
        <v>0.45044567823005977</v>
      </c>
      <c r="CQ13" s="69"/>
      <c r="CR13" s="69">
        <f t="shared" si="50"/>
        <v>0.10752081585558138</v>
      </c>
      <c r="CS13" s="69">
        <f>'RD T1'!E273</f>
        <v>0.15607373932179511</v>
      </c>
      <c r="CT13" s="69">
        <f t="shared" si="51"/>
        <v>0.26359455517737651</v>
      </c>
    </row>
    <row r="14" spans="1:98" x14ac:dyDescent="0.2">
      <c r="A14" s="10" t="str">
        <f>name!D10</f>
        <v>31 Science, engineering and technology associate professionals</v>
      </c>
      <c r="B14" s="69">
        <v>0.10153302103044726</v>
      </c>
      <c r="C14" s="69">
        <v>0.14366634086257676</v>
      </c>
      <c r="D14" s="69">
        <v>0.12802593746671836</v>
      </c>
      <c r="E14" s="69">
        <v>0.15214771509456729</v>
      </c>
      <c r="F14" s="69">
        <v>0.22443355324468697</v>
      </c>
      <c r="G14" s="11"/>
      <c r="H14" s="69">
        <f t="shared" si="26"/>
        <v>9.6407615777968608E-2</v>
      </c>
      <c r="I14" s="69">
        <f>'RD T1'!E42</f>
        <v>8.7475951726068119E-2</v>
      </c>
      <c r="J14" s="69">
        <f t="shared" si="27"/>
        <v>0.18388356750403673</v>
      </c>
      <c r="L14" t="str">
        <f t="shared" si="28"/>
        <v>31 Science, engineering and technology associate professionals</v>
      </c>
      <c r="M14" s="69">
        <v>0.59658007320768691</v>
      </c>
      <c r="N14" s="69">
        <v>0.93124370145029167</v>
      </c>
      <c r="O14" s="69">
        <v>0.85536499118729314</v>
      </c>
      <c r="P14" s="69">
        <v>0.95099486529900146</v>
      </c>
      <c r="Q14" s="69">
        <v>1.3037577543214189</v>
      </c>
      <c r="R14" s="11"/>
      <c r="S14" s="69">
        <f t="shared" si="29"/>
        <v>0.44839276313412579</v>
      </c>
      <c r="T14" s="69">
        <f>'RD T1'!E71</f>
        <v>0.49542271891144168</v>
      </c>
      <c r="U14" s="69">
        <f t="shared" si="30"/>
        <v>0.94381548204556753</v>
      </c>
      <c r="W14" t="str">
        <f t="shared" si="31"/>
        <v>31 Science, engineering and technology associate professionals</v>
      </c>
      <c r="X14" s="69">
        <v>1.9456674705029757</v>
      </c>
      <c r="Y14" s="69">
        <v>2.0591879326025992</v>
      </c>
      <c r="Z14" s="69">
        <v>2.2634586515864648</v>
      </c>
      <c r="AA14" s="69">
        <v>2.3139109139676468</v>
      </c>
      <c r="AB14" s="69">
        <v>2.6657518752777265</v>
      </c>
      <c r="AC14" s="69"/>
      <c r="AD14" s="69">
        <f t="shared" si="32"/>
        <v>0.40229322369126175</v>
      </c>
      <c r="AE14" s="69">
        <f>'RD T1'!E100</f>
        <v>1.0781439528146899</v>
      </c>
      <c r="AF14" s="69">
        <f t="shared" si="33"/>
        <v>1.4804371765059516</v>
      </c>
      <c r="AH14" t="str">
        <f t="shared" si="34"/>
        <v>31 Science, engineering and technology associate professionals</v>
      </c>
      <c r="AI14" s="69">
        <v>0.33205861528349778</v>
      </c>
      <c r="AJ14" s="69">
        <v>0.3429311899295085</v>
      </c>
      <c r="AK14" s="69">
        <v>0.39627091540542514</v>
      </c>
      <c r="AL14" s="69">
        <v>0.43655694883419</v>
      </c>
      <c r="AM14" s="69">
        <v>0.58406566680708072</v>
      </c>
      <c r="AN14" s="69"/>
      <c r="AO14" s="69">
        <f t="shared" si="35"/>
        <v>0.18779475140165558</v>
      </c>
      <c r="AP14" s="69">
        <f>'RD T1'!E129</f>
        <v>0.2263010549395742</v>
      </c>
      <c r="AQ14" s="69">
        <f t="shared" si="36"/>
        <v>0.41409580634122978</v>
      </c>
      <c r="AS14" t="str">
        <f t="shared" si="37"/>
        <v>31 Science, engineering and technology associate professionals</v>
      </c>
      <c r="AT14" s="69">
        <v>0.86899460182360577</v>
      </c>
      <c r="AU14" s="69">
        <v>0.71261252046265589</v>
      </c>
      <c r="AV14" s="69">
        <v>0.75815425994663377</v>
      </c>
      <c r="AW14" s="69">
        <v>0.67614006064703747</v>
      </c>
      <c r="AX14" s="69">
        <v>0.67050118348904875</v>
      </c>
      <c r="AY14" s="69"/>
      <c r="AZ14" s="69">
        <f t="shared" si="38"/>
        <v>-8.7653076457585022E-2</v>
      </c>
      <c r="BA14" s="69">
        <f>'RD T1'!E158</f>
        <v>0.26008582907386479</v>
      </c>
      <c r="BB14" s="69">
        <f t="shared" si="39"/>
        <v>0.17243275261627977</v>
      </c>
      <c r="BD14" t="str">
        <f t="shared" si="40"/>
        <v>31 Science, engineering and technology associate professionals</v>
      </c>
      <c r="BE14" s="69">
        <v>1.5962830642781005</v>
      </c>
      <c r="BF14" s="69">
        <v>1.5352295012319694</v>
      </c>
      <c r="BG14" s="69">
        <v>1.9653680388158619</v>
      </c>
      <c r="BH14" s="69">
        <v>1.4782457908667876</v>
      </c>
      <c r="BI14" s="69">
        <v>1.3091087940768236</v>
      </c>
      <c r="BJ14" s="69"/>
      <c r="BK14" s="69">
        <f t="shared" si="41"/>
        <v>-0.65625924473903829</v>
      </c>
      <c r="BL14" s="69">
        <f>'RD T1'!E187</f>
        <v>0.49872621405998313</v>
      </c>
      <c r="BM14" s="69">
        <f t="shared" si="42"/>
        <v>-0.15753303067905516</v>
      </c>
      <c r="BO14" t="str">
        <f t="shared" si="43"/>
        <v>31 Science, engineering and technology associate professionals</v>
      </c>
      <c r="BP14" s="69">
        <v>1.267348961957129</v>
      </c>
      <c r="BQ14" s="69">
        <v>1.3133047385230567</v>
      </c>
      <c r="BR14" s="69">
        <v>1.4261396338321712</v>
      </c>
      <c r="BS14" s="69">
        <v>1.2787513003269804</v>
      </c>
      <c r="BT14" s="69">
        <v>1.3273933430149998</v>
      </c>
      <c r="BU14" s="69"/>
      <c r="BV14" s="69">
        <f t="shared" si="44"/>
        <v>-9.8746290817171456E-2</v>
      </c>
      <c r="BW14" s="69">
        <f>'RD T1'!E216</f>
        <v>0.45419125030538088</v>
      </c>
      <c r="BX14" s="69">
        <f t="shared" si="45"/>
        <v>0.35544495948820942</v>
      </c>
      <c r="BZ14" t="str">
        <f t="shared" si="46"/>
        <v>31 Science, engineering and technology associate professionals</v>
      </c>
      <c r="CA14" s="69">
        <v>0.66663903690637738</v>
      </c>
      <c r="CB14" s="69">
        <v>1.1111347198128343</v>
      </c>
      <c r="CC14" s="69">
        <v>0.86315212856580392</v>
      </c>
      <c r="CD14" s="69">
        <v>0.85549918298971439</v>
      </c>
      <c r="CE14" s="69">
        <v>0.73014127783625071</v>
      </c>
      <c r="CF14" s="69"/>
      <c r="CG14" s="69">
        <f t="shared" si="47"/>
        <v>-0.13301085072955321</v>
      </c>
      <c r="CH14" s="69">
        <f>'RD T1'!E245</f>
        <v>0.28237551563881491</v>
      </c>
      <c r="CI14" s="69">
        <f t="shared" si="48"/>
        <v>0.1493646649092617</v>
      </c>
      <c r="CK14" t="str">
        <f t="shared" si="49"/>
        <v>31 Science, engineering and technology associate professionals</v>
      </c>
      <c r="CL14" s="69">
        <v>0.14959916587492605</v>
      </c>
      <c r="CM14" s="69">
        <v>0.20602495824876377</v>
      </c>
      <c r="CN14" s="69">
        <v>0.18524505751447454</v>
      </c>
      <c r="CO14" s="69">
        <v>0.19923959887598747</v>
      </c>
      <c r="CP14" s="69">
        <v>0.23919828515234162</v>
      </c>
      <c r="CQ14" s="69"/>
      <c r="CR14" s="69">
        <f t="shared" si="50"/>
        <v>5.3953227637867085E-2</v>
      </c>
      <c r="CS14" s="69">
        <f>'RD T1'!E274</f>
        <v>8.1625674851229291E-2</v>
      </c>
      <c r="CT14" s="69">
        <f t="shared" si="51"/>
        <v>0.13557890248909638</v>
      </c>
    </row>
    <row r="15" spans="1:98" x14ac:dyDescent="0.2">
      <c r="A15" s="10" t="str">
        <f>name!D11</f>
        <v>32 Health and social care associate professionals</v>
      </c>
      <c r="B15" s="69">
        <v>2.6661210349049249E-2</v>
      </c>
      <c r="C15" s="69">
        <v>4.2239338681975575E-2</v>
      </c>
      <c r="D15" s="69">
        <v>3.0098996757236998E-2</v>
      </c>
      <c r="E15" s="69">
        <v>5.6381724619757899E-2</v>
      </c>
      <c r="F15" s="69">
        <v>7.7545168146743282E-2</v>
      </c>
      <c r="G15" s="11"/>
      <c r="H15" s="69">
        <f t="shared" si="26"/>
        <v>4.7446171389506284E-2</v>
      </c>
      <c r="I15" s="69">
        <f>'RD T1'!E43</f>
        <v>4.1067171611368469E-2</v>
      </c>
      <c r="J15" s="69">
        <f t="shared" si="27"/>
        <v>8.8513343000874753E-2</v>
      </c>
      <c r="L15" t="str">
        <f t="shared" si="28"/>
        <v>32 Health and social care associate professionals</v>
      </c>
      <c r="M15" s="69">
        <v>0.84058568730639172</v>
      </c>
      <c r="N15" s="69">
        <v>1.1533487446679083</v>
      </c>
      <c r="O15" s="69">
        <v>1.0110108258462602</v>
      </c>
      <c r="P15" s="69">
        <v>1.8544363405569688</v>
      </c>
      <c r="Q15" s="69">
        <v>2.4219769599587937</v>
      </c>
      <c r="R15" s="11"/>
      <c r="S15" s="69">
        <f t="shared" si="29"/>
        <v>1.4109661341125335</v>
      </c>
      <c r="T15" s="69">
        <f>'RD T1'!E72</f>
        <v>1.2701900158699169</v>
      </c>
      <c r="U15" s="69">
        <f t="shared" si="30"/>
        <v>2.6811561499824501</v>
      </c>
      <c r="W15" t="str">
        <f t="shared" si="31"/>
        <v>32 Health and social care associate professionals</v>
      </c>
      <c r="X15" s="69">
        <v>2.7117961368874854</v>
      </c>
      <c r="Y15" s="69">
        <v>2.8896023292682074</v>
      </c>
      <c r="Z15" s="69">
        <v>3.3886313837058046</v>
      </c>
      <c r="AA15" s="69">
        <v>6.205459047353906</v>
      </c>
      <c r="AB15" s="69">
        <v>9.0568858933201657</v>
      </c>
      <c r="AC15" s="69"/>
      <c r="AD15" s="69">
        <f t="shared" si="32"/>
        <v>5.6682545096143606</v>
      </c>
      <c r="AE15" s="69">
        <f>'RD T1'!E101</f>
        <v>4.4595734081724245</v>
      </c>
      <c r="AF15" s="69">
        <f t="shared" si="33"/>
        <v>10.127827917786785</v>
      </c>
      <c r="AH15" t="str">
        <f t="shared" si="34"/>
        <v>32 Health and social care associate professionals</v>
      </c>
      <c r="AI15" s="69">
        <v>2.0345246586954562</v>
      </c>
      <c r="AJ15" s="69">
        <v>1.5420793494286709</v>
      </c>
      <c r="AK15" s="69">
        <v>1.7318228793638788</v>
      </c>
      <c r="AL15" s="69">
        <v>1.9526350388694171</v>
      </c>
      <c r="AM15" s="69">
        <v>1.107374351947088</v>
      </c>
      <c r="AN15" s="69"/>
      <c r="AO15" s="69">
        <f t="shared" si="35"/>
        <v>-0.6244485274167908</v>
      </c>
      <c r="AP15" s="69">
        <f>'RD T1'!E130</f>
        <v>0.75017765780499901</v>
      </c>
      <c r="AQ15" s="69">
        <f t="shared" si="36"/>
        <v>0.12572913038820821</v>
      </c>
      <c r="AS15" t="str">
        <f t="shared" si="37"/>
        <v>32 Health and social care associate professionals</v>
      </c>
      <c r="AT15" s="69">
        <v>0.34492822449882066</v>
      </c>
      <c r="AU15" s="69">
        <v>0.36611363497803828</v>
      </c>
      <c r="AV15" s="69">
        <v>0.44870486429627721</v>
      </c>
      <c r="AW15" s="69">
        <v>0.67320179181495299</v>
      </c>
      <c r="AX15" s="69">
        <v>0.84262795326606121</v>
      </c>
      <c r="AY15" s="69"/>
      <c r="AZ15" s="69">
        <f t="shared" si="38"/>
        <v>0.39392308896978401</v>
      </c>
      <c r="BA15" s="69">
        <f>'RD T1'!E159</f>
        <v>0.40765545308502027</v>
      </c>
      <c r="BB15" s="69">
        <f t="shared" si="39"/>
        <v>0.80157854205480428</v>
      </c>
      <c r="BD15" t="str">
        <f t="shared" si="40"/>
        <v>32 Health and social care associate professionals</v>
      </c>
      <c r="BE15" s="69">
        <v>1.5218051504399521</v>
      </c>
      <c r="BF15" s="69">
        <v>1.7907143537268242</v>
      </c>
      <c r="BG15" s="69">
        <v>2.1057444770723279</v>
      </c>
      <c r="BH15" s="69">
        <v>3.6616664190799924</v>
      </c>
      <c r="BI15" s="69">
        <v>4.7271099986872702</v>
      </c>
      <c r="BJ15" s="69"/>
      <c r="BK15" s="69">
        <f t="shared" si="41"/>
        <v>2.6213655216149423</v>
      </c>
      <c r="BL15" s="69">
        <f>'RD T1'!E188</f>
        <v>2.3207775660352339</v>
      </c>
      <c r="BM15" s="69">
        <f t="shared" si="42"/>
        <v>4.9421430876501766</v>
      </c>
      <c r="BO15" t="str">
        <f t="shared" si="43"/>
        <v>32 Health and social care associate professionals</v>
      </c>
      <c r="BP15" s="69">
        <v>1.2754742338699927</v>
      </c>
      <c r="BQ15" s="69">
        <v>1.3590296740550711</v>
      </c>
      <c r="BR15" s="69">
        <v>1.5062198994453686</v>
      </c>
      <c r="BS15" s="69">
        <v>2.1763380564480723</v>
      </c>
      <c r="BT15" s="69">
        <v>1.9381408045121291</v>
      </c>
      <c r="BU15" s="69"/>
      <c r="BV15" s="69">
        <f t="shared" si="44"/>
        <v>0.43192090506676051</v>
      </c>
      <c r="BW15" s="69">
        <f>'RD T1'!E217</f>
        <v>1.0165670258334663</v>
      </c>
      <c r="BX15" s="69">
        <f t="shared" si="45"/>
        <v>1.4484879309002268</v>
      </c>
      <c r="BZ15" t="str">
        <f t="shared" si="46"/>
        <v>32 Health and social care associate professionals</v>
      </c>
      <c r="CA15" s="69">
        <v>0.49251459300600925</v>
      </c>
      <c r="CB15" s="69">
        <v>0.40439942653397004</v>
      </c>
      <c r="CC15" s="69">
        <v>0.39054141050215774</v>
      </c>
      <c r="CD15" s="69">
        <v>0.51177463744023477</v>
      </c>
      <c r="CE15" s="69">
        <v>0.27947879846752549</v>
      </c>
      <c r="CF15" s="69"/>
      <c r="CG15" s="69">
        <f t="shared" si="47"/>
        <v>-0.11106261203463225</v>
      </c>
      <c r="CH15" s="69">
        <f>'RD T1'!E246</f>
        <v>0.1766337670508463</v>
      </c>
      <c r="CI15" s="69">
        <f t="shared" si="48"/>
        <v>6.557115501621405E-2</v>
      </c>
      <c r="CK15" t="str">
        <f t="shared" si="49"/>
        <v>32 Health and social care associate professionals</v>
      </c>
      <c r="CL15" s="69">
        <v>7.5268381602653173E-2</v>
      </c>
      <c r="CM15" s="69">
        <v>7.0246511028643682E-2</v>
      </c>
      <c r="CN15" s="69">
        <v>6.1624508897370193E-2</v>
      </c>
      <c r="CO15" s="69">
        <v>9.6728316659157099E-2</v>
      </c>
      <c r="CP15" s="69">
        <v>0.10552088053167376</v>
      </c>
      <c r="CQ15" s="69"/>
      <c r="CR15" s="69">
        <f t="shared" si="50"/>
        <v>4.3896371634303565E-2</v>
      </c>
      <c r="CS15" s="69">
        <f>'RD T1'!E275</f>
        <v>3.8859122833450381E-2</v>
      </c>
      <c r="CT15" s="69">
        <f t="shared" si="51"/>
        <v>8.2755494467753946E-2</v>
      </c>
    </row>
    <row r="16" spans="1:98" x14ac:dyDescent="0.2">
      <c r="A16" s="10" t="str">
        <f>name!D12</f>
        <v>33 Protective service occupations</v>
      </c>
      <c r="B16" s="69">
        <v>9.8932026396164018E-3</v>
      </c>
      <c r="C16" s="69">
        <v>1.5817292798315671E-2</v>
      </c>
      <c r="D16" s="69">
        <v>1.2346313791089641E-2</v>
      </c>
      <c r="E16" s="69">
        <v>1.3893926941212565E-2</v>
      </c>
      <c r="F16" s="69">
        <v>2.0631935547989474E-2</v>
      </c>
      <c r="G16" s="11"/>
      <c r="H16" s="69">
        <f t="shared" si="26"/>
        <v>8.2856217568998327E-3</v>
      </c>
      <c r="I16" s="69">
        <f>'RD T1'!E44</f>
        <v>6.2722283304011885E-3</v>
      </c>
      <c r="J16" s="69">
        <f t="shared" si="27"/>
        <v>1.4557850087301021E-2</v>
      </c>
      <c r="L16" t="str">
        <f t="shared" si="28"/>
        <v>33 Protective service occupations</v>
      </c>
      <c r="M16" s="69">
        <v>0.17777788062848507</v>
      </c>
      <c r="N16" s="69">
        <v>0.3053192667323425</v>
      </c>
      <c r="O16" s="69">
        <v>0.25047737061505371</v>
      </c>
      <c r="P16" s="69">
        <v>0.25524956135469112</v>
      </c>
      <c r="Q16" s="69">
        <v>0.37618191317382221</v>
      </c>
      <c r="R16" s="11"/>
      <c r="S16" s="69">
        <f t="shared" si="29"/>
        <v>0.12570454255876851</v>
      </c>
      <c r="T16" s="69">
        <f>'RD T1'!E73</f>
        <v>0.10598232658728908</v>
      </c>
      <c r="U16" s="69">
        <f t="shared" si="30"/>
        <v>0.23168686914605757</v>
      </c>
      <c r="W16" t="str">
        <f t="shared" si="31"/>
        <v>33 Protective service occupations</v>
      </c>
      <c r="X16" s="69">
        <v>1.1295724836920091</v>
      </c>
      <c r="Y16" s="69">
        <v>1.2399798972490217</v>
      </c>
      <c r="Z16" s="69">
        <v>1.3666852630978428</v>
      </c>
      <c r="AA16" s="69">
        <v>1.2500414551691892</v>
      </c>
      <c r="AB16" s="69">
        <v>1.7591952178549815</v>
      </c>
      <c r="AC16" s="69"/>
      <c r="AD16" s="69">
        <f t="shared" si="32"/>
        <v>0.39250995475713868</v>
      </c>
      <c r="AE16" s="69">
        <f>'RD T1'!E102</f>
        <v>0.64057444503390326</v>
      </c>
      <c r="AF16" s="69">
        <f t="shared" si="33"/>
        <v>1.0330843997910419</v>
      </c>
      <c r="AH16" t="str">
        <f t="shared" si="34"/>
        <v>33 Protective service occupations</v>
      </c>
      <c r="AI16" s="69">
        <v>0.29138854344950593</v>
      </c>
      <c r="AJ16" s="69">
        <v>0.29945654276055866</v>
      </c>
      <c r="AK16" s="69">
        <v>0.33182538181960458</v>
      </c>
      <c r="AL16" s="69">
        <v>0.30248456513532734</v>
      </c>
      <c r="AM16" s="69">
        <v>0.39715281271414338</v>
      </c>
      <c r="AN16" s="69"/>
      <c r="AO16" s="69">
        <f t="shared" si="35"/>
        <v>6.5327430894538796E-2</v>
      </c>
      <c r="AP16" s="69">
        <f>'RD T1'!E131</f>
        <v>0.13326038714466332</v>
      </c>
      <c r="AQ16" s="69">
        <f t="shared" si="36"/>
        <v>0.19858781803920211</v>
      </c>
      <c r="AS16" t="str">
        <f t="shared" si="37"/>
        <v>33 Protective service occupations</v>
      </c>
      <c r="AT16" s="69">
        <v>0.26813481083685675</v>
      </c>
      <c r="AU16" s="69">
        <v>0.25409681358843317</v>
      </c>
      <c r="AV16" s="69">
        <v>0.27037760129349775</v>
      </c>
      <c r="AW16" s="69">
        <v>0.21071702184003763</v>
      </c>
      <c r="AX16" s="69">
        <v>0.24975632574741596</v>
      </c>
      <c r="AY16" s="69"/>
      <c r="AZ16" s="69">
        <f t="shared" si="38"/>
        <v>-2.0621275546081785E-2</v>
      </c>
      <c r="BA16" s="69">
        <f>'RD T1'!E160</f>
        <v>9.8594354898023442E-2</v>
      </c>
      <c r="BB16" s="69">
        <f t="shared" si="39"/>
        <v>7.7973079351941657E-2</v>
      </c>
      <c r="BD16" t="str">
        <f t="shared" si="40"/>
        <v>33 Protective service occupations</v>
      </c>
      <c r="BE16" s="69">
        <v>1.2559771536078976</v>
      </c>
      <c r="BF16" s="69">
        <v>1.1442695681321051</v>
      </c>
      <c r="BG16" s="69">
        <v>1.4332873985486803</v>
      </c>
      <c r="BH16" s="69">
        <v>0.98934903866258628</v>
      </c>
      <c r="BI16" s="69">
        <v>0.89285305843505525</v>
      </c>
      <c r="BJ16" s="69"/>
      <c r="BK16" s="69">
        <f t="shared" si="41"/>
        <v>-0.54043434011362501</v>
      </c>
      <c r="BL16" s="69">
        <f>'RD T1'!E189</f>
        <v>0.24922873715336805</v>
      </c>
      <c r="BM16" s="69">
        <f t="shared" si="42"/>
        <v>-0.29120560296025699</v>
      </c>
      <c r="BO16" t="str">
        <f t="shared" si="43"/>
        <v>33 Protective service occupations</v>
      </c>
      <c r="BP16" s="69">
        <v>1.4266005786707974</v>
      </c>
      <c r="BQ16" s="69">
        <v>1.477781916239276</v>
      </c>
      <c r="BR16" s="69">
        <v>1.4998104112107362</v>
      </c>
      <c r="BS16" s="69">
        <v>1.2044887518540544</v>
      </c>
      <c r="BT16" s="69">
        <v>1.0811445502771124</v>
      </c>
      <c r="BU16" s="69"/>
      <c r="BV16" s="69">
        <f t="shared" si="44"/>
        <v>-0.41866586093362379</v>
      </c>
      <c r="BW16" s="69">
        <f>'RD T1'!E218</f>
        <v>0.33186996939275615</v>
      </c>
      <c r="BX16" s="69">
        <f t="shared" si="45"/>
        <v>-8.6795891540867642E-2</v>
      </c>
      <c r="BZ16" t="str">
        <f t="shared" si="46"/>
        <v>33 Protective service occupations</v>
      </c>
      <c r="CA16" s="69">
        <v>0.59753477303198954</v>
      </c>
      <c r="CB16" s="69">
        <v>0.74019516126021756</v>
      </c>
      <c r="CC16" s="69">
        <v>0.61614289121465615</v>
      </c>
      <c r="CD16" s="69">
        <v>0.51771112036507327</v>
      </c>
      <c r="CE16" s="69">
        <v>0.33652527085437939</v>
      </c>
      <c r="CF16" s="69"/>
      <c r="CG16" s="69">
        <f t="shared" si="47"/>
        <v>-0.27961762036027676</v>
      </c>
      <c r="CH16" s="69">
        <f>'RD T1'!E247</f>
        <v>0.1648663239696958</v>
      </c>
      <c r="CI16" s="69">
        <f t="shared" si="48"/>
        <v>-0.11475129639058096</v>
      </c>
      <c r="CK16" t="str">
        <f t="shared" si="49"/>
        <v>33 Protective service occupations</v>
      </c>
      <c r="CL16" s="69">
        <v>0.12109000287504935</v>
      </c>
      <c r="CM16" s="69">
        <v>0.10665345208691801</v>
      </c>
      <c r="CN16" s="69">
        <v>9.0594551231635692E-2</v>
      </c>
      <c r="CO16" s="69">
        <v>6.3614524757418731E-2</v>
      </c>
      <c r="CP16" s="69">
        <v>5.9596996903792783E-2</v>
      </c>
      <c r="CQ16" s="69"/>
      <c r="CR16" s="69">
        <f t="shared" si="50"/>
        <v>-3.0997554327842909E-2</v>
      </c>
      <c r="CS16" s="69">
        <f>'RD T1'!E276</f>
        <v>1.5290271945600323E-2</v>
      </c>
      <c r="CT16" s="69">
        <f t="shared" si="51"/>
        <v>-1.5707282382242588E-2</v>
      </c>
    </row>
    <row r="17" spans="1:98" x14ac:dyDescent="0.2">
      <c r="A17" s="10" t="str">
        <f>name!D13</f>
        <v>34 Culture, media and sports occupations</v>
      </c>
      <c r="B17" s="69">
        <v>6.0612029148092952E-2</v>
      </c>
      <c r="C17" s="69">
        <v>8.4571877421003139E-2</v>
      </c>
      <c r="D17" s="69">
        <v>8.8817325704879782E-2</v>
      </c>
      <c r="E17" s="69">
        <v>9.0973891895500147E-2</v>
      </c>
      <c r="F17" s="69">
        <v>0.10781522617007902</v>
      </c>
      <c r="G17" s="11"/>
      <c r="H17" s="69">
        <f t="shared" si="26"/>
        <v>1.8997900465199238E-2</v>
      </c>
      <c r="I17" s="69">
        <f>'RD T1'!E45</f>
        <v>5.7971913998960789E-2</v>
      </c>
      <c r="J17" s="69">
        <f t="shared" si="27"/>
        <v>7.6969814464160027E-2</v>
      </c>
      <c r="L17" t="str">
        <f t="shared" si="28"/>
        <v>34 Culture, media and sports occupations</v>
      </c>
      <c r="M17" s="69">
        <v>1.0164002611112337</v>
      </c>
      <c r="N17" s="69">
        <v>1.2055677965089868</v>
      </c>
      <c r="O17" s="69">
        <v>1.1080547924359185</v>
      </c>
      <c r="P17" s="69">
        <v>1.0727700864640544</v>
      </c>
      <c r="Q17" s="69">
        <v>1.2131724513319642</v>
      </c>
      <c r="R17" s="11"/>
      <c r="S17" s="69">
        <f t="shared" si="29"/>
        <v>0.10511765889604563</v>
      </c>
      <c r="T17" s="69">
        <f>'RD T1'!E74</f>
        <v>0.67402359040779247</v>
      </c>
      <c r="U17" s="69">
        <f t="shared" si="30"/>
        <v>0.7791412493038381</v>
      </c>
      <c r="W17" t="str">
        <f t="shared" si="31"/>
        <v>34 Culture, media and sports occupations</v>
      </c>
      <c r="X17" s="69">
        <v>2.2274431531873842</v>
      </c>
      <c r="Y17" s="69">
        <v>2.1435482501355052</v>
      </c>
      <c r="Z17" s="69">
        <v>2.1013672760932383</v>
      </c>
      <c r="AA17" s="69">
        <v>1.9207994847938683</v>
      </c>
      <c r="AB17" s="69">
        <v>2.1771582234513374</v>
      </c>
      <c r="AC17" s="69"/>
      <c r="AD17" s="69">
        <f t="shared" si="32"/>
        <v>7.5790947358099103E-2</v>
      </c>
      <c r="AE17" s="69">
        <f>'RD T1'!E103</f>
        <v>1.0374788454666743</v>
      </c>
      <c r="AF17" s="69">
        <f t="shared" si="33"/>
        <v>1.1132697928247735</v>
      </c>
      <c r="AH17" t="str">
        <f t="shared" si="34"/>
        <v>34 Culture, media and sports occupations</v>
      </c>
      <c r="AI17" s="69">
        <v>0.22696342695172234</v>
      </c>
      <c r="AJ17" s="69">
        <v>0.18073459480540113</v>
      </c>
      <c r="AK17" s="69">
        <v>0.28385024943277798</v>
      </c>
      <c r="AL17" s="69">
        <v>0.26321680337536923</v>
      </c>
      <c r="AM17" s="69">
        <v>0.35881876451942635</v>
      </c>
      <c r="AN17" s="69"/>
      <c r="AO17" s="69">
        <f t="shared" si="35"/>
        <v>7.4968515086648368E-2</v>
      </c>
      <c r="AP17" s="69">
        <f>'RD T1'!E132</f>
        <v>0.15034368280746876</v>
      </c>
      <c r="AQ17" s="69">
        <f t="shared" si="36"/>
        <v>0.22531219789411713</v>
      </c>
      <c r="AS17" t="str">
        <f t="shared" si="37"/>
        <v>34 Culture, media and sports occupations</v>
      </c>
      <c r="AT17" s="69">
        <v>0.33598039582955802</v>
      </c>
      <c r="AU17" s="69">
        <v>0.30036834157109987</v>
      </c>
      <c r="AV17" s="69">
        <v>0.3272827205926464</v>
      </c>
      <c r="AW17" s="69">
        <v>0.30397343642218577</v>
      </c>
      <c r="AX17" s="69">
        <v>0.36331216911596886</v>
      </c>
      <c r="AY17" s="69"/>
      <c r="AZ17" s="69">
        <f t="shared" si="38"/>
        <v>3.602944852332246E-2</v>
      </c>
      <c r="BA17" s="69">
        <f>'RD T1'!E161</f>
        <v>0.16136876124220018</v>
      </c>
      <c r="BB17" s="69">
        <f t="shared" si="39"/>
        <v>0.19739820976552264</v>
      </c>
      <c r="BD17" t="str">
        <f t="shared" si="40"/>
        <v>34 Culture, media and sports occupations</v>
      </c>
      <c r="BE17" s="69">
        <v>1.0037063364122918</v>
      </c>
      <c r="BF17" s="69">
        <v>1.0067493190180128</v>
      </c>
      <c r="BG17" s="69">
        <v>0.9859937851228231</v>
      </c>
      <c r="BH17" s="69">
        <v>0.76808815548375986</v>
      </c>
      <c r="BI17" s="69">
        <v>0.89860336178943423</v>
      </c>
      <c r="BJ17" s="69"/>
      <c r="BK17" s="69">
        <f t="shared" si="41"/>
        <v>-8.7390423333388867E-2</v>
      </c>
      <c r="BL17" s="69">
        <f>'RD T1'!E190</f>
        <v>0.34099454534979995</v>
      </c>
      <c r="BM17" s="69">
        <f t="shared" si="42"/>
        <v>0.25360412201641108</v>
      </c>
      <c r="BO17" t="str">
        <f t="shared" si="43"/>
        <v>34 Culture, media and sports occupations</v>
      </c>
      <c r="BP17" s="69">
        <v>0.59868497806715448</v>
      </c>
      <c r="BQ17" s="69">
        <v>0.52103888988516445</v>
      </c>
      <c r="BR17" s="69">
        <v>0.40664976121731833</v>
      </c>
      <c r="BS17" s="69">
        <v>0.30131402578902072</v>
      </c>
      <c r="BT17" s="69">
        <v>0.19213580821644485</v>
      </c>
      <c r="BU17" s="69"/>
      <c r="BV17" s="69">
        <f t="shared" si="44"/>
        <v>-0.21451395300087348</v>
      </c>
      <c r="BW17" s="69">
        <f>'RD T1'!E219</f>
        <v>0.10487254443365744</v>
      </c>
      <c r="BX17" s="69">
        <f t="shared" si="45"/>
        <v>-0.10964140856721603</v>
      </c>
      <c r="BZ17" t="str">
        <f t="shared" si="46"/>
        <v>34 Culture, media and sports occupations</v>
      </c>
      <c r="CA17" s="69">
        <v>0.35705803146936538</v>
      </c>
      <c r="CB17" s="69">
        <v>0.38356399333851399</v>
      </c>
      <c r="CC17" s="69">
        <v>0.29280527002528783</v>
      </c>
      <c r="CD17" s="69">
        <v>0.1915061697172539</v>
      </c>
      <c r="CE17" s="69">
        <v>9.4555515297474427E-2</v>
      </c>
      <c r="CF17" s="69"/>
      <c r="CG17" s="69">
        <f t="shared" si="47"/>
        <v>-0.19824975472781342</v>
      </c>
      <c r="CH17" s="69">
        <f>'RD T1'!E248</f>
        <v>5.7610636918456769E-2</v>
      </c>
      <c r="CI17" s="69">
        <f t="shared" si="48"/>
        <v>-0.14063911780935665</v>
      </c>
      <c r="CK17" t="str">
        <f t="shared" si="49"/>
        <v>34 Culture, media and sports occupations</v>
      </c>
      <c r="CL17" s="69">
        <v>0.12072089180459798</v>
      </c>
      <c r="CM17" s="69">
        <v>0.15245611530686518</v>
      </c>
      <c r="CN17" s="69">
        <v>0.12276414990369008</v>
      </c>
      <c r="CO17" s="69">
        <v>0.12167207442545629</v>
      </c>
      <c r="CP17" s="69">
        <v>0.19301409905458428</v>
      </c>
      <c r="CQ17" s="69"/>
      <c r="CR17" s="69">
        <f t="shared" si="50"/>
        <v>7.0249949150894192E-2</v>
      </c>
      <c r="CS17" s="69">
        <f>'RD T1'!E277</f>
        <v>5.1664241570682098E-2</v>
      </c>
      <c r="CT17" s="69">
        <f t="shared" si="51"/>
        <v>0.12191419072157629</v>
      </c>
    </row>
    <row r="18" spans="1:98" x14ac:dyDescent="0.2">
      <c r="A18" s="10" t="str">
        <f>name!D14</f>
        <v>35 Business and public service associate professionals</v>
      </c>
      <c r="B18" s="69">
        <v>0.17020497635925166</v>
      </c>
      <c r="C18" s="69">
        <v>0.23951945050933154</v>
      </c>
      <c r="D18" s="69">
        <v>0.19645636747991402</v>
      </c>
      <c r="E18" s="69">
        <v>0.24055388168930572</v>
      </c>
      <c r="F18" s="69">
        <v>0.31704767961814323</v>
      </c>
      <c r="G18" s="11"/>
      <c r="H18" s="69">
        <f t="shared" si="26"/>
        <v>0.12059131213822921</v>
      </c>
      <c r="I18" s="69">
        <f>'RD T1'!E46</f>
        <v>0.13652123529936866</v>
      </c>
      <c r="J18" s="69">
        <f t="shared" si="27"/>
        <v>0.25711254743759787</v>
      </c>
      <c r="L18" t="str">
        <f t="shared" si="28"/>
        <v>35 Business and public service associate professionals</v>
      </c>
      <c r="M18" s="69">
        <v>1.9148275068765253</v>
      </c>
      <c r="N18" s="69">
        <v>2.6350599576349816</v>
      </c>
      <c r="O18" s="69">
        <v>2.2298023705145869</v>
      </c>
      <c r="P18" s="69">
        <v>2.5626758088820094</v>
      </c>
      <c r="Q18" s="69">
        <v>3.0777405154388426</v>
      </c>
      <c r="R18" s="11"/>
      <c r="S18" s="69">
        <f t="shared" si="29"/>
        <v>0.84793814492425579</v>
      </c>
      <c r="T18" s="69">
        <f>'RD T1'!E75</f>
        <v>1.4737784275622587</v>
      </c>
      <c r="U18" s="69">
        <f t="shared" si="30"/>
        <v>2.3217165724865145</v>
      </c>
      <c r="W18" t="str">
        <f t="shared" si="31"/>
        <v>35 Business and public service associate professionals</v>
      </c>
      <c r="X18" s="69">
        <v>4.3655452655032079</v>
      </c>
      <c r="Y18" s="69">
        <v>4.3056234059329537</v>
      </c>
      <c r="Z18" s="69">
        <v>4.6753177275934181</v>
      </c>
      <c r="AA18" s="69">
        <v>4.9586353791306239</v>
      </c>
      <c r="AB18" s="69">
        <v>5.8100783519407813</v>
      </c>
      <c r="AC18" s="69"/>
      <c r="AD18" s="69">
        <f t="shared" si="32"/>
        <v>1.1347606243473631</v>
      </c>
      <c r="AE18" s="69">
        <f>'RD T1'!E104</f>
        <v>2.7287686807979434</v>
      </c>
      <c r="AF18" s="69">
        <f t="shared" si="33"/>
        <v>3.8635293051453066</v>
      </c>
      <c r="AH18" t="str">
        <f t="shared" si="34"/>
        <v>35 Business and public service associate professionals</v>
      </c>
      <c r="AI18" s="69">
        <v>1.2909357821625924</v>
      </c>
      <c r="AJ18" s="69">
        <v>1.2289914726635294</v>
      </c>
      <c r="AK18" s="69">
        <v>1.3968054461604866</v>
      </c>
      <c r="AL18" s="69">
        <v>1.4532136914568041</v>
      </c>
      <c r="AM18" s="69">
        <v>1.7090263090730631</v>
      </c>
      <c r="AN18" s="69"/>
      <c r="AO18" s="69">
        <f t="shared" si="35"/>
        <v>0.31222086291257645</v>
      </c>
      <c r="AP18" s="69">
        <f>'RD T1'!E133</f>
        <v>0.75803144033311687</v>
      </c>
      <c r="AQ18" s="69">
        <f t="shared" si="36"/>
        <v>1.0702523032456934</v>
      </c>
      <c r="AS18" t="str">
        <f t="shared" si="37"/>
        <v>35 Business and public service associate professionals</v>
      </c>
      <c r="AT18" s="69">
        <v>1.0009524701833445</v>
      </c>
      <c r="AU18" s="69">
        <v>0.95448226844632567</v>
      </c>
      <c r="AV18" s="69">
        <v>1.0733661684915592</v>
      </c>
      <c r="AW18" s="69">
        <v>1.1272357585654833</v>
      </c>
      <c r="AX18" s="69">
        <v>1.3513749690460493</v>
      </c>
      <c r="AY18" s="69"/>
      <c r="AZ18" s="69">
        <f t="shared" si="38"/>
        <v>0.27800880055449007</v>
      </c>
      <c r="BA18" s="69">
        <f>'RD T1'!E162</f>
        <v>0.59282552895108087</v>
      </c>
      <c r="BB18" s="69">
        <f t="shared" si="39"/>
        <v>0.87083432950557094</v>
      </c>
      <c r="BD18" t="str">
        <f t="shared" si="40"/>
        <v>35 Business and public service associate professionals</v>
      </c>
      <c r="BE18" s="69">
        <v>3.8872180395496376</v>
      </c>
      <c r="BF18" s="69">
        <v>3.8164753020266566</v>
      </c>
      <c r="BG18" s="69">
        <v>4.582018686269679</v>
      </c>
      <c r="BH18" s="69">
        <v>4.2377624470924573</v>
      </c>
      <c r="BI18" s="69">
        <v>4.4778924702072107</v>
      </c>
      <c r="BJ18" s="69"/>
      <c r="BK18" s="69">
        <f t="shared" si="41"/>
        <v>-0.1041262160624683</v>
      </c>
      <c r="BL18" s="69">
        <f>'RD T1'!E191</f>
        <v>1.8957488116715158</v>
      </c>
      <c r="BM18" s="69">
        <f t="shared" si="42"/>
        <v>1.7916225956090475</v>
      </c>
      <c r="BO18" t="str">
        <f t="shared" si="43"/>
        <v>35 Business and public service associate professionals</v>
      </c>
      <c r="BP18" s="69">
        <v>3.0372264539103062</v>
      </c>
      <c r="BQ18" s="69">
        <v>2.9412124380241771</v>
      </c>
      <c r="BR18" s="69">
        <v>3.1070952553725517</v>
      </c>
      <c r="BS18" s="69">
        <v>2.8422350055210623</v>
      </c>
      <c r="BT18" s="69">
        <v>2.5737343353390241</v>
      </c>
      <c r="BU18" s="69"/>
      <c r="BV18" s="69">
        <f t="shared" si="44"/>
        <v>-0.53336092003352764</v>
      </c>
      <c r="BW18" s="69">
        <f>'RD T1'!E220</f>
        <v>1.067289786390571</v>
      </c>
      <c r="BX18" s="69">
        <f t="shared" si="45"/>
        <v>0.5339288663570434</v>
      </c>
      <c r="BZ18" t="str">
        <f t="shared" si="46"/>
        <v>35 Business and public service associate professionals</v>
      </c>
      <c r="CA18" s="69">
        <v>1.4504201460023602</v>
      </c>
      <c r="CB18" s="69">
        <v>1.6702137683314355</v>
      </c>
      <c r="CC18" s="69">
        <v>1.4016598269071519</v>
      </c>
      <c r="CD18" s="69">
        <v>1.2375210545420872</v>
      </c>
      <c r="CE18" s="69">
        <v>0.77147430872450495</v>
      </c>
      <c r="CF18" s="69"/>
      <c r="CG18" s="69">
        <f t="shared" si="47"/>
        <v>-0.6301855181826469</v>
      </c>
      <c r="CH18" s="69">
        <f>'RD T1'!E249</f>
        <v>0.38529267975697679</v>
      </c>
      <c r="CI18" s="69">
        <f t="shared" si="48"/>
        <v>-0.24489283842567011</v>
      </c>
      <c r="CK18" t="str">
        <f t="shared" si="49"/>
        <v>35 Business and public service associate professionals</v>
      </c>
      <c r="CL18" s="69">
        <v>0.44534313578749013</v>
      </c>
      <c r="CM18" s="69">
        <v>0.49833793216704581</v>
      </c>
      <c r="CN18" s="69">
        <v>0.38609364852316008</v>
      </c>
      <c r="CO18" s="69">
        <v>0.37237648517099331</v>
      </c>
      <c r="CP18" s="69">
        <v>0.40012295726011038</v>
      </c>
      <c r="CQ18" s="69"/>
      <c r="CR18" s="69">
        <f t="shared" si="50"/>
        <v>1.4029308736950297E-2</v>
      </c>
      <c r="CS18" s="69">
        <f>'RD T1'!E278</f>
        <v>0.13856015993825674</v>
      </c>
      <c r="CT18" s="69">
        <f t="shared" si="51"/>
        <v>0.15258946867520704</v>
      </c>
    </row>
    <row r="19" spans="1:98" x14ac:dyDescent="0.2">
      <c r="A19" s="10" t="str">
        <f>name!D15</f>
        <v>41 Administrative occupations</v>
      </c>
      <c r="B19" s="69">
        <v>0.19293609233248332</v>
      </c>
      <c r="C19" s="69">
        <v>0.22858139048425549</v>
      </c>
      <c r="D19" s="69">
        <v>0.19217179294012929</v>
      </c>
      <c r="E19" s="69">
        <v>0.2379704614501657</v>
      </c>
      <c r="F19" s="69">
        <v>0.29741876407224005</v>
      </c>
      <c r="G19" s="11"/>
      <c r="H19" s="69">
        <f t="shared" si="26"/>
        <v>0.10524697113211076</v>
      </c>
      <c r="I19" s="69">
        <f>'RD T1'!E47</f>
        <v>0.14240235092503661</v>
      </c>
      <c r="J19" s="69">
        <f t="shared" si="27"/>
        <v>0.24764932205714738</v>
      </c>
      <c r="L19" t="str">
        <f t="shared" si="28"/>
        <v>41 Administrative occupations</v>
      </c>
      <c r="M19" s="69">
        <v>2.0434921957636236</v>
      </c>
      <c r="N19" s="69">
        <v>2.6583685679146076</v>
      </c>
      <c r="O19" s="69">
        <v>2.2257244312428783</v>
      </c>
      <c r="P19" s="69">
        <v>2.8363691571723084</v>
      </c>
      <c r="Q19" s="69">
        <v>3.5324776610337505</v>
      </c>
      <c r="R19" s="11"/>
      <c r="S19" s="69">
        <f t="shared" si="29"/>
        <v>1.3067532297908722</v>
      </c>
      <c r="T19" s="69">
        <f>'RD T1'!E76</f>
        <v>1.7802290937958218</v>
      </c>
      <c r="U19" s="69">
        <f t="shared" si="30"/>
        <v>3.0869823235866942</v>
      </c>
      <c r="W19" t="str">
        <f t="shared" si="31"/>
        <v>41 Administrative occupations</v>
      </c>
      <c r="X19" s="69">
        <v>7.1813503959659792</v>
      </c>
      <c r="Y19" s="69">
        <v>6.8361528541058307</v>
      </c>
      <c r="Z19" s="69">
        <v>7.6264734138062229</v>
      </c>
      <c r="AA19" s="69">
        <v>9.1291884061047401</v>
      </c>
      <c r="AB19" s="69">
        <v>11.316534429263655</v>
      </c>
      <c r="AC19" s="69"/>
      <c r="AD19" s="69">
        <f t="shared" si="32"/>
        <v>3.6900610154574318</v>
      </c>
      <c r="AE19" s="69">
        <f>'RD T1'!E105</f>
        <v>5.6512281975821006</v>
      </c>
      <c r="AF19" s="69">
        <f t="shared" si="33"/>
        <v>9.3412892130395324</v>
      </c>
      <c r="AH19" t="str">
        <f t="shared" si="34"/>
        <v>41 Administrative occupations</v>
      </c>
      <c r="AI19" s="69">
        <v>2.5855698773750109</v>
      </c>
      <c r="AJ19" s="69">
        <v>2.551839048498306</v>
      </c>
      <c r="AK19" s="69">
        <v>2.866395469790278</v>
      </c>
      <c r="AL19" s="69">
        <v>3.2454978110278074</v>
      </c>
      <c r="AM19" s="69">
        <v>3.9691415869957116</v>
      </c>
      <c r="AN19" s="69"/>
      <c r="AO19" s="69">
        <f t="shared" si="35"/>
        <v>1.1027461172054336</v>
      </c>
      <c r="AP19" s="69">
        <f>'RD T1'!E134</f>
        <v>2.0900741024788489</v>
      </c>
      <c r="AQ19" s="69">
        <f t="shared" si="36"/>
        <v>3.1928202196842825</v>
      </c>
      <c r="AS19" t="str">
        <f t="shared" si="37"/>
        <v>41 Administrative occupations</v>
      </c>
      <c r="AT19" s="69">
        <v>2.4152630263861115</v>
      </c>
      <c r="AU19" s="69">
        <v>2.3121069184144227</v>
      </c>
      <c r="AV19" s="69">
        <v>2.621738753631063</v>
      </c>
      <c r="AW19" s="69">
        <v>2.9089691542522536</v>
      </c>
      <c r="AX19" s="69">
        <v>3.4935712887128179</v>
      </c>
      <c r="AY19" s="69"/>
      <c r="AZ19" s="69">
        <f t="shared" si="38"/>
        <v>0.87183253508175484</v>
      </c>
      <c r="BA19" s="69">
        <f>'RD T1'!E163</f>
        <v>1.7704387145098863</v>
      </c>
      <c r="BB19" s="69">
        <f t="shared" si="39"/>
        <v>2.6422712495916412</v>
      </c>
      <c r="BD19" t="str">
        <f t="shared" si="40"/>
        <v>41 Administrative occupations</v>
      </c>
      <c r="BE19" s="69">
        <v>8.9926275251684338</v>
      </c>
      <c r="BF19" s="69">
        <v>8.4303682649394389</v>
      </c>
      <c r="BG19" s="69">
        <v>9.4976109628330434</v>
      </c>
      <c r="BH19" s="69">
        <v>9.631707251334106</v>
      </c>
      <c r="BI19" s="69">
        <v>9.2811554645613494</v>
      </c>
      <c r="BJ19" s="69"/>
      <c r="BK19" s="69">
        <f t="shared" si="41"/>
        <v>-0.21645549827169397</v>
      </c>
      <c r="BL19" s="69">
        <f>'RD T1'!E192</f>
        <v>4.5939844099194636</v>
      </c>
      <c r="BM19" s="69">
        <f t="shared" si="42"/>
        <v>4.3775289116477696</v>
      </c>
      <c r="BO19" t="str">
        <f t="shared" si="43"/>
        <v>41 Administrative occupations</v>
      </c>
      <c r="BP19" s="69">
        <v>10.520400887446462</v>
      </c>
      <c r="BQ19" s="69">
        <v>9.3158659735281688</v>
      </c>
      <c r="BR19" s="69">
        <v>9.6982429364072367</v>
      </c>
      <c r="BS19" s="69">
        <v>9.0814013242786018</v>
      </c>
      <c r="BT19" s="69">
        <v>6.9086505052425649</v>
      </c>
      <c r="BU19" s="69"/>
      <c r="BV19" s="69">
        <f t="shared" si="44"/>
        <v>-2.7895924311646718</v>
      </c>
      <c r="BW19" s="69">
        <f>'RD T1'!E221</f>
        <v>3.4544882350952504</v>
      </c>
      <c r="BX19" s="69">
        <f t="shared" si="45"/>
        <v>0.66489580393057857</v>
      </c>
      <c r="BZ19" t="str">
        <f t="shared" si="46"/>
        <v>41 Administrative occupations</v>
      </c>
      <c r="CA19" s="69">
        <v>5.0913620865470275</v>
      </c>
      <c r="CB19" s="69">
        <v>4.0270446830867401</v>
      </c>
      <c r="CC19" s="69">
        <v>3.6016683441882362</v>
      </c>
      <c r="CD19" s="69">
        <v>2.8408866182737103</v>
      </c>
      <c r="CE19" s="69">
        <v>1.0470030439628781</v>
      </c>
      <c r="CF19" s="69"/>
      <c r="CG19" s="69">
        <f t="shared" si="47"/>
        <v>-2.5546653002253583</v>
      </c>
      <c r="CH19" s="69">
        <f>'RD T1'!E250</f>
        <v>0.80917580383234289</v>
      </c>
      <c r="CI19" s="69">
        <f t="shared" si="48"/>
        <v>-1.7454894963930154</v>
      </c>
      <c r="CK19" t="str">
        <f t="shared" si="49"/>
        <v>41 Administrative occupations</v>
      </c>
      <c r="CL19" s="69">
        <v>1.6900740303524762</v>
      </c>
      <c r="CM19" s="69">
        <v>1.4043040353708913</v>
      </c>
      <c r="CN19" s="69">
        <v>1.0785477434640955</v>
      </c>
      <c r="CO19" s="69">
        <v>1.1146319741365849</v>
      </c>
      <c r="CP19" s="69">
        <v>0.97700815270079988</v>
      </c>
      <c r="CQ19" s="69"/>
      <c r="CR19" s="69">
        <f t="shared" si="50"/>
        <v>-0.10153959076329566</v>
      </c>
      <c r="CS19" s="69">
        <f>'RD T1'!E279</f>
        <v>0.37619089540942158</v>
      </c>
      <c r="CT19" s="69">
        <f t="shared" si="51"/>
        <v>0.27465130464612592</v>
      </c>
    </row>
    <row r="20" spans="1:98" x14ac:dyDescent="0.2">
      <c r="A20" s="10" t="str">
        <f>name!D16</f>
        <v>42 Secretarial and related occupations</v>
      </c>
      <c r="B20" s="69">
        <v>1.0353940686666192E-2</v>
      </c>
      <c r="C20" s="69">
        <v>1.4596139691836561E-2</v>
      </c>
      <c r="D20" s="69">
        <v>1.2962616418268087E-2</v>
      </c>
      <c r="E20" s="69">
        <v>1.9449971508963746E-2</v>
      </c>
      <c r="F20" s="69">
        <v>3.0657932428440494E-2</v>
      </c>
      <c r="G20" s="11"/>
      <c r="H20" s="69">
        <f t="shared" si="26"/>
        <v>1.7695316010172407E-2</v>
      </c>
      <c r="I20" s="69">
        <f>'RD T1'!E48</f>
        <v>1.5526038151104645E-2</v>
      </c>
      <c r="J20" s="69">
        <f t="shared" si="27"/>
        <v>3.3221354161277056E-2</v>
      </c>
      <c r="L20" t="str">
        <f t="shared" si="28"/>
        <v>42 Secretarial and related occupations</v>
      </c>
      <c r="M20" s="69">
        <v>0.30584601956884255</v>
      </c>
      <c r="N20" s="69">
        <v>0.37315704796324572</v>
      </c>
      <c r="O20" s="69">
        <v>0.31355390317049225</v>
      </c>
      <c r="P20" s="69">
        <v>0.41121468884557982</v>
      </c>
      <c r="Q20" s="69">
        <v>0.4749662893348387</v>
      </c>
      <c r="R20" s="11"/>
      <c r="S20" s="69">
        <f t="shared" si="29"/>
        <v>0.16141238616434644</v>
      </c>
      <c r="T20" s="69">
        <f>'RD T1'!E77</f>
        <v>0.27658055582644925</v>
      </c>
      <c r="U20" s="69">
        <f t="shared" si="30"/>
        <v>0.43799294199079569</v>
      </c>
      <c r="W20" t="str">
        <f t="shared" si="31"/>
        <v>42 Secretarial and related occupations</v>
      </c>
      <c r="X20" s="69">
        <v>1.0795852207827841</v>
      </c>
      <c r="Y20" s="69">
        <v>1.0733124976317074</v>
      </c>
      <c r="Z20" s="69">
        <v>1.1750187450083143</v>
      </c>
      <c r="AA20" s="69">
        <v>1.4817661937955007</v>
      </c>
      <c r="AB20" s="69">
        <v>2.4194996324983884</v>
      </c>
      <c r="AC20" s="69"/>
      <c r="AD20" s="69">
        <f t="shared" si="32"/>
        <v>1.2444808874900741</v>
      </c>
      <c r="AE20" s="69">
        <f>'RD T1'!E106</f>
        <v>1.0735918883297439</v>
      </c>
      <c r="AF20" s="69">
        <f t="shared" si="33"/>
        <v>2.3180727758198181</v>
      </c>
      <c r="AH20" t="str">
        <f t="shared" si="34"/>
        <v>42 Secretarial and related occupations</v>
      </c>
      <c r="AI20" s="69">
        <v>0.47392420578654032</v>
      </c>
      <c r="AJ20" s="69">
        <v>0.45456955646705055</v>
      </c>
      <c r="AK20" s="69">
        <v>0.52140617310491399</v>
      </c>
      <c r="AL20" s="69">
        <v>0.56999270499841237</v>
      </c>
      <c r="AM20" s="69">
        <v>0.55015863989653113</v>
      </c>
      <c r="AN20" s="69"/>
      <c r="AO20" s="69">
        <f t="shared" si="35"/>
        <v>2.8752466791617137E-2</v>
      </c>
      <c r="AP20" s="69">
        <f>'RD T1'!E135</f>
        <v>0.35313815712275526</v>
      </c>
      <c r="AQ20" s="69">
        <f t="shared" si="36"/>
        <v>0.3818906239143724</v>
      </c>
      <c r="AS20" t="str">
        <f t="shared" si="37"/>
        <v>42 Secretarial and related occupations</v>
      </c>
      <c r="AT20" s="69">
        <v>0.40603462165548609</v>
      </c>
      <c r="AU20" s="69">
        <v>0.39222460110304885</v>
      </c>
      <c r="AV20" s="69">
        <v>0.42786036003362821</v>
      </c>
      <c r="AW20" s="69">
        <v>0.47544166755499007</v>
      </c>
      <c r="AX20" s="69">
        <v>0.61731553451967791</v>
      </c>
      <c r="AY20" s="69"/>
      <c r="AZ20" s="69">
        <f t="shared" si="38"/>
        <v>0.1894551744860497</v>
      </c>
      <c r="BA20" s="69">
        <f>'RD T1'!E164</f>
        <v>0.29118750506737551</v>
      </c>
      <c r="BB20" s="69">
        <f t="shared" si="39"/>
        <v>0.48064267955342521</v>
      </c>
      <c r="BD20" t="str">
        <f t="shared" si="40"/>
        <v>42 Secretarial and related occupations</v>
      </c>
      <c r="BE20" s="69">
        <v>1.7712288018734379</v>
      </c>
      <c r="BF20" s="69">
        <v>1.6871862575674985</v>
      </c>
      <c r="BG20" s="69">
        <v>1.7684605153003117</v>
      </c>
      <c r="BH20" s="69">
        <v>2.0282953685589593</v>
      </c>
      <c r="BI20" s="69">
        <v>1.2762829765363775</v>
      </c>
      <c r="BJ20" s="69"/>
      <c r="BK20" s="69">
        <f t="shared" si="41"/>
        <v>-0.49217753876393422</v>
      </c>
      <c r="BL20" s="69">
        <f>'RD T1'!E193</f>
        <v>0.96465606531155923</v>
      </c>
      <c r="BM20" s="69">
        <f t="shared" si="42"/>
        <v>0.47247852654762501</v>
      </c>
      <c r="BO20" t="str">
        <f t="shared" si="43"/>
        <v>42 Secretarial and related occupations</v>
      </c>
      <c r="BP20" s="69">
        <v>2.262140300899127</v>
      </c>
      <c r="BQ20" s="69">
        <v>1.7882185189369724</v>
      </c>
      <c r="BR20" s="69">
        <v>1.8147431743950466</v>
      </c>
      <c r="BS20" s="69">
        <v>1.2287867541133606</v>
      </c>
      <c r="BT20" s="69">
        <v>0.2977409749439493</v>
      </c>
      <c r="BU20" s="69"/>
      <c r="BV20" s="69">
        <f t="shared" si="44"/>
        <v>-1.5170021994510974</v>
      </c>
      <c r="BW20" s="69">
        <f>'RD T1'!E222</f>
        <v>0.41714548267706097</v>
      </c>
      <c r="BX20" s="69">
        <f t="shared" si="45"/>
        <v>-1.0998567167740365</v>
      </c>
      <c r="BZ20" t="str">
        <f t="shared" si="46"/>
        <v>42 Secretarial and related occupations</v>
      </c>
      <c r="CA20" s="69">
        <v>2.0695037374280356</v>
      </c>
      <c r="CB20" s="69">
        <v>1.5135495229481848</v>
      </c>
      <c r="CC20" s="69">
        <v>1.5377246543738501</v>
      </c>
      <c r="CD20" s="69">
        <v>1.0041009735126634</v>
      </c>
      <c r="CE20" s="69">
        <v>0.21523623046142584</v>
      </c>
      <c r="CF20" s="69"/>
      <c r="CG20" s="69">
        <f t="shared" si="47"/>
        <v>-1.3224884239124242</v>
      </c>
      <c r="CH20" s="69">
        <f>'RD T1'!E251</f>
        <v>0.32010283780707083</v>
      </c>
      <c r="CI20" s="69">
        <f t="shared" si="48"/>
        <v>-1.0023855861053534</v>
      </c>
      <c r="CK20" t="str">
        <f t="shared" si="49"/>
        <v>42 Secretarial and related occupations</v>
      </c>
      <c r="CL20" s="69">
        <v>0.66825352147472727</v>
      </c>
      <c r="CM20" s="69">
        <v>0.59302846920652319</v>
      </c>
      <c r="CN20" s="69">
        <v>0.41208523748118175</v>
      </c>
      <c r="CO20" s="69">
        <v>0.51507762491848363</v>
      </c>
      <c r="CP20" s="69">
        <v>0.417241465456543</v>
      </c>
      <c r="CQ20" s="69"/>
      <c r="CR20" s="69">
        <f t="shared" si="50"/>
        <v>5.1562279753612494E-3</v>
      </c>
      <c r="CS20" s="69">
        <f>'RD T1'!E280</f>
        <v>0.21780046800175376</v>
      </c>
      <c r="CT20" s="69">
        <f t="shared" si="51"/>
        <v>0.22295669597711501</v>
      </c>
    </row>
    <row r="21" spans="1:98" x14ac:dyDescent="0.2">
      <c r="A21" s="10" t="str">
        <f>name!D17</f>
        <v>51 Skilled agricultural and related trades</v>
      </c>
      <c r="B21" s="69">
        <v>1.962406135436183E-3</v>
      </c>
      <c r="C21" s="69">
        <v>5.5723309230726534E-3</v>
      </c>
      <c r="D21" s="69">
        <v>9.3220014328782644E-3</v>
      </c>
      <c r="E21" s="69">
        <v>1.0062617438187217E-2</v>
      </c>
      <c r="F21" s="69">
        <v>1.1602465900163691E-2</v>
      </c>
      <c r="G21" s="11"/>
      <c r="H21" s="69">
        <f t="shared" si="26"/>
        <v>2.2804644672854268E-3</v>
      </c>
      <c r="I21" s="69">
        <f>'RD T1'!E49</f>
        <v>7.2714558814041654E-3</v>
      </c>
      <c r="J21" s="69">
        <f t="shared" si="27"/>
        <v>9.551920348689593E-3</v>
      </c>
      <c r="L21" t="str">
        <f t="shared" si="28"/>
        <v>51 Skilled agricultural and related trades</v>
      </c>
      <c r="M21" s="69">
        <v>4.4729856322951719E-2</v>
      </c>
      <c r="N21" s="69">
        <v>4.9046992599421399E-2</v>
      </c>
      <c r="O21" s="69">
        <v>4.7916140350301006E-2</v>
      </c>
      <c r="P21" s="69">
        <v>5.0023945242286698E-2</v>
      </c>
      <c r="Q21" s="69">
        <v>6.8995842486811135E-2</v>
      </c>
      <c r="R21" s="11"/>
      <c r="S21" s="69">
        <f t="shared" si="29"/>
        <v>2.1079702136510128E-2</v>
      </c>
      <c r="T21" s="69">
        <f>'RD T1'!E78</f>
        <v>3.2942052938734978E-2</v>
      </c>
      <c r="U21" s="69">
        <f t="shared" si="30"/>
        <v>5.4021755075245106E-2</v>
      </c>
      <c r="W21" t="str">
        <f t="shared" si="31"/>
        <v>51 Skilled agricultural and related trades</v>
      </c>
      <c r="X21" s="69">
        <v>0.49328085440569197</v>
      </c>
      <c r="Y21" s="69">
        <v>0.37098812631102901</v>
      </c>
      <c r="Z21" s="69">
        <v>0.49791152583430837</v>
      </c>
      <c r="AA21" s="69">
        <v>0.569593375682517</v>
      </c>
      <c r="AB21" s="69">
        <v>0.77046763371592375</v>
      </c>
      <c r="AC21" s="69"/>
      <c r="AD21" s="69">
        <f t="shared" si="32"/>
        <v>0.27255610788161538</v>
      </c>
      <c r="AE21" s="69">
        <f>'RD T1'!E107</f>
        <v>0.44170878095646232</v>
      </c>
      <c r="AF21" s="69">
        <f t="shared" si="33"/>
        <v>0.71426488883807771</v>
      </c>
      <c r="AH21" t="str">
        <f t="shared" si="34"/>
        <v>51 Skilled agricultural and related trades</v>
      </c>
      <c r="AI21" s="69">
        <v>0.27596573039531924</v>
      </c>
      <c r="AJ21" s="69">
        <v>0.23197820995062071</v>
      </c>
      <c r="AK21" s="69">
        <v>0.26181592081177518</v>
      </c>
      <c r="AL21" s="69">
        <v>0.28317339917188017</v>
      </c>
      <c r="AM21" s="69">
        <v>0.3394677079684581</v>
      </c>
      <c r="AN21" s="69"/>
      <c r="AO21" s="69">
        <f t="shared" si="35"/>
        <v>7.7651787156682917E-2</v>
      </c>
      <c r="AP21" s="69">
        <f>'RD T1'!E136</f>
        <v>0.21298006733712058</v>
      </c>
      <c r="AQ21" s="69">
        <f t="shared" si="36"/>
        <v>0.29063185449380347</v>
      </c>
      <c r="AS21" t="str">
        <f t="shared" si="37"/>
        <v>51 Skilled agricultural and related trades</v>
      </c>
      <c r="AT21" s="69">
        <v>0.37999633159596591</v>
      </c>
      <c r="AU21" s="69">
        <v>0.28649531261144412</v>
      </c>
      <c r="AV21" s="69">
        <v>0.3454054420202281</v>
      </c>
      <c r="AW21" s="69">
        <v>0.38809105981134961</v>
      </c>
      <c r="AX21" s="69">
        <v>0.51586400400900456</v>
      </c>
      <c r="AY21" s="69"/>
      <c r="AZ21" s="69">
        <f t="shared" si="38"/>
        <v>0.17045856198877646</v>
      </c>
      <c r="BA21" s="69">
        <f>'RD T1'!E165</f>
        <v>0.27843517276486163</v>
      </c>
      <c r="BB21" s="69">
        <f t="shared" si="39"/>
        <v>0.44889373475363809</v>
      </c>
      <c r="BD21" t="str">
        <f t="shared" si="40"/>
        <v>51 Skilled agricultural and related trades</v>
      </c>
      <c r="BE21" s="69">
        <v>0.94341160467275831</v>
      </c>
      <c r="BF21" s="69">
        <v>0.65162869005423041</v>
      </c>
      <c r="BG21" s="69">
        <v>0.79580875766100245</v>
      </c>
      <c r="BH21" s="69">
        <v>0.70228299885225676</v>
      </c>
      <c r="BI21" s="69">
        <v>0.77736291540889557</v>
      </c>
      <c r="BJ21" s="69"/>
      <c r="BK21" s="69">
        <f t="shared" si="41"/>
        <v>-1.8445842252106881E-2</v>
      </c>
      <c r="BL21" s="69">
        <f>'RD T1'!E194</f>
        <v>0.39718017664029565</v>
      </c>
      <c r="BM21" s="69">
        <f t="shared" si="42"/>
        <v>0.37873433438818876</v>
      </c>
      <c r="BO21" t="str">
        <f t="shared" si="43"/>
        <v>51 Skilled agricultural and related trades</v>
      </c>
      <c r="BP21" s="69">
        <v>1.4686749333775395</v>
      </c>
      <c r="BQ21" s="69">
        <v>1.1987373667281032</v>
      </c>
      <c r="BR21" s="69">
        <v>1.1807999817076387</v>
      </c>
      <c r="BS21" s="69">
        <v>1.1949471211467748</v>
      </c>
      <c r="BT21" s="69">
        <v>1.327732385851476</v>
      </c>
      <c r="BU21" s="69"/>
      <c r="BV21" s="69">
        <f t="shared" si="44"/>
        <v>0.14693240414383735</v>
      </c>
      <c r="BW21" s="69">
        <f>'RD T1'!E223</f>
        <v>0.65427821963921384</v>
      </c>
      <c r="BX21" s="69">
        <f t="shared" si="45"/>
        <v>0.80121062378305119</v>
      </c>
      <c r="BZ21" t="str">
        <f t="shared" si="46"/>
        <v>51 Skilled agricultural and related trades</v>
      </c>
      <c r="CA21" s="69">
        <v>0.77172539322204381</v>
      </c>
      <c r="CB21" s="69">
        <v>0.87765952585302731</v>
      </c>
      <c r="CC21" s="69">
        <v>0.64378647010542067</v>
      </c>
      <c r="CD21" s="69">
        <v>0.65204578906562616</v>
      </c>
      <c r="CE21" s="69">
        <v>0.67863985661337423</v>
      </c>
      <c r="CF21" s="69"/>
      <c r="CG21" s="69">
        <f t="shared" si="47"/>
        <v>3.4853386507953554E-2</v>
      </c>
      <c r="CH21" s="69">
        <f>'RD T1'!E252</f>
        <v>0.3118475034489438</v>
      </c>
      <c r="CI21" s="69">
        <f t="shared" si="48"/>
        <v>0.34670088995689735</v>
      </c>
      <c r="CK21" t="str">
        <f t="shared" si="49"/>
        <v>51 Skilled agricultural and related trades</v>
      </c>
      <c r="CL21" s="69">
        <v>0.80834974804903392</v>
      </c>
      <c r="CM21" s="69">
        <v>0.5393393191101018</v>
      </c>
      <c r="CN21" s="69">
        <v>0.50454071851277227</v>
      </c>
      <c r="CO21" s="69">
        <v>0.41467612065343923</v>
      </c>
      <c r="CP21" s="69">
        <v>0.18165655614460208</v>
      </c>
      <c r="CQ21" s="69"/>
      <c r="CR21" s="69">
        <f t="shared" si="50"/>
        <v>-0.32288416236817019</v>
      </c>
      <c r="CS21" s="69">
        <f>'RD T1'!E281</f>
        <v>0.13636195241161231</v>
      </c>
      <c r="CT21" s="69">
        <f t="shared" si="51"/>
        <v>-0.18652220995655788</v>
      </c>
    </row>
    <row r="22" spans="1:98" x14ac:dyDescent="0.2">
      <c r="A22" s="10" t="str">
        <f>name!D18</f>
        <v>52 Skilled metal, electrical and electronic trades</v>
      </c>
      <c r="B22" s="69">
        <v>1.0988342082716264E-2</v>
      </c>
      <c r="C22" s="69">
        <v>1.6534228962284063E-2</v>
      </c>
      <c r="D22" s="69">
        <v>1.2055718231032152E-2</v>
      </c>
      <c r="E22" s="69">
        <v>1.4543326323768205E-2</v>
      </c>
      <c r="F22" s="69">
        <v>2.0050331535184807E-2</v>
      </c>
      <c r="G22" s="11"/>
      <c r="H22" s="69">
        <f t="shared" si="26"/>
        <v>7.9946133041526556E-3</v>
      </c>
      <c r="I22" s="69">
        <f>'RD T1'!E50</f>
        <v>8.0217247284008943E-3</v>
      </c>
      <c r="J22" s="69">
        <f t="shared" si="27"/>
        <v>1.6016338032553548E-2</v>
      </c>
      <c r="L22" t="str">
        <f t="shared" si="28"/>
        <v>52 Skilled metal, electrical and electronic trades</v>
      </c>
      <c r="M22" s="69">
        <v>0.175738180258281</v>
      </c>
      <c r="N22" s="69">
        <v>0.29503062518307061</v>
      </c>
      <c r="O22" s="69">
        <v>0.17681349942756122</v>
      </c>
      <c r="P22" s="69">
        <v>0.2643919489821937</v>
      </c>
      <c r="Q22" s="69">
        <v>0.3699989070903919</v>
      </c>
      <c r="R22" s="11"/>
      <c r="S22" s="69">
        <f t="shared" si="29"/>
        <v>0.19318540766283068</v>
      </c>
      <c r="T22" s="69">
        <f>'RD T1'!E79</f>
        <v>0.1476902466188727</v>
      </c>
      <c r="U22" s="69">
        <f t="shared" si="30"/>
        <v>0.34087565428170341</v>
      </c>
      <c r="W22" t="str">
        <f t="shared" si="31"/>
        <v>52 Skilled metal, electrical and electronic trades</v>
      </c>
      <c r="X22" s="69">
        <v>0.79599387460241677</v>
      </c>
      <c r="Y22" s="69">
        <v>0.68908717920806561</v>
      </c>
      <c r="Z22" s="69">
        <v>0.52169119129301778</v>
      </c>
      <c r="AA22" s="69">
        <v>0.61977404606654363</v>
      </c>
      <c r="AB22" s="69">
        <v>0.69638461463881118</v>
      </c>
      <c r="AC22" s="69"/>
      <c r="AD22" s="69">
        <f t="shared" si="32"/>
        <v>0.17469342334579341</v>
      </c>
      <c r="AE22" s="69">
        <f>'RD T1'!E108</f>
        <v>0.30755289132788061</v>
      </c>
      <c r="AF22" s="69">
        <f t="shared" si="33"/>
        <v>0.48224631467367401</v>
      </c>
      <c r="AH22" t="str">
        <f t="shared" si="34"/>
        <v>52 Skilled metal, electrical and electronic trades</v>
      </c>
      <c r="AI22" s="69">
        <v>0.27706419809759553</v>
      </c>
      <c r="AJ22" s="69">
        <v>0.22322443398462832</v>
      </c>
      <c r="AK22" s="69">
        <v>0.19424212502634405</v>
      </c>
      <c r="AL22" s="69">
        <v>0.23509602558681369</v>
      </c>
      <c r="AM22" s="69">
        <v>0.31372868453850855</v>
      </c>
      <c r="AN22" s="69"/>
      <c r="AO22" s="69">
        <f t="shared" si="35"/>
        <v>0.1194865595121645</v>
      </c>
      <c r="AP22" s="69">
        <f>'RD T1'!E137</f>
        <v>0.11524788982675224</v>
      </c>
      <c r="AQ22" s="69">
        <f t="shared" si="36"/>
        <v>0.23473444933891674</v>
      </c>
      <c r="AS22" t="str">
        <f t="shared" si="37"/>
        <v>52 Skilled metal, electrical and electronic trades</v>
      </c>
      <c r="AT22" s="69">
        <v>1.074232456272328</v>
      </c>
      <c r="AU22" s="69">
        <v>0.9091797150291715</v>
      </c>
      <c r="AV22" s="69">
        <v>0.72345785166699228</v>
      </c>
      <c r="AW22" s="69">
        <v>0.78309993000409639</v>
      </c>
      <c r="AX22" s="69">
        <v>0.80437258082948515</v>
      </c>
      <c r="AY22" s="69"/>
      <c r="AZ22" s="69">
        <f t="shared" si="38"/>
        <v>8.0914729162492871E-2</v>
      </c>
      <c r="BA22" s="69">
        <f>'RD T1'!E166</f>
        <v>0.34503382571377594</v>
      </c>
      <c r="BB22" s="69">
        <f t="shared" si="39"/>
        <v>0.42594855487626881</v>
      </c>
      <c r="BD22" t="str">
        <f t="shared" si="40"/>
        <v>52 Skilled metal, electrical and electronic trades</v>
      </c>
      <c r="BE22" s="69">
        <v>6.9761747916037988</v>
      </c>
      <c r="BF22" s="69">
        <v>6.4044850499707815</v>
      </c>
      <c r="BG22" s="69">
        <v>6.4062584621585668</v>
      </c>
      <c r="BH22" s="69">
        <v>5.6329812968734227</v>
      </c>
      <c r="BI22" s="69">
        <v>5.2533042093086326</v>
      </c>
      <c r="BJ22" s="69"/>
      <c r="BK22" s="69">
        <f t="shared" si="41"/>
        <v>-1.1529542528499341</v>
      </c>
      <c r="BL22" s="69">
        <f>'RD T1'!E195</f>
        <v>1.9612947013395294</v>
      </c>
      <c r="BM22" s="69">
        <f t="shared" si="42"/>
        <v>0.8083404484895953</v>
      </c>
      <c r="BO22" t="str">
        <f t="shared" si="43"/>
        <v>52 Skilled metal, electrical and electronic trades</v>
      </c>
      <c r="BP22" s="69">
        <v>4.0931485469843514</v>
      </c>
      <c r="BQ22" s="69">
        <v>3.8961395100542839</v>
      </c>
      <c r="BR22" s="69">
        <v>3.128615792621932</v>
      </c>
      <c r="BS22" s="69">
        <v>3.2134314273761762</v>
      </c>
      <c r="BT22" s="69">
        <v>2.9227353969887302</v>
      </c>
      <c r="BU22" s="69"/>
      <c r="BV22" s="69">
        <f t="shared" si="44"/>
        <v>-0.20588039563320182</v>
      </c>
      <c r="BW22" s="69">
        <f>'RD T1'!E224</f>
        <v>1.0993891476614195</v>
      </c>
      <c r="BX22" s="69">
        <f t="shared" si="45"/>
        <v>0.89350875202821767</v>
      </c>
      <c r="BZ22" t="str">
        <f t="shared" si="46"/>
        <v>52 Skilled metal, electrical and electronic trades</v>
      </c>
      <c r="CA22" s="69">
        <v>1.4881941080454728</v>
      </c>
      <c r="CB22" s="69">
        <v>2.0244378712506657</v>
      </c>
      <c r="CC22" s="69">
        <v>1.0869618560818817</v>
      </c>
      <c r="CD22" s="69">
        <v>1.1281965204173245</v>
      </c>
      <c r="CE22" s="69">
        <v>0.56541974843943987</v>
      </c>
      <c r="CF22" s="69"/>
      <c r="CG22" s="69">
        <f t="shared" si="47"/>
        <v>-0.5215421076424418</v>
      </c>
      <c r="CH22" s="69">
        <f>'RD T1'!E253</f>
        <v>0.33503258902621363</v>
      </c>
      <c r="CI22" s="69">
        <f t="shared" si="48"/>
        <v>-0.18650951861622816</v>
      </c>
      <c r="CK22" t="str">
        <f t="shared" si="49"/>
        <v>52 Skilled metal, electrical and electronic trades</v>
      </c>
      <c r="CL22" s="69">
        <v>0.67211246763163868</v>
      </c>
      <c r="CM22" s="69">
        <v>0.61639165170066068</v>
      </c>
      <c r="CN22" s="69">
        <v>0.44516807055880575</v>
      </c>
      <c r="CO22" s="69">
        <v>0.40677050401652942</v>
      </c>
      <c r="CP22" s="69">
        <v>0.28825177918812184</v>
      </c>
      <c r="CQ22" s="69"/>
      <c r="CR22" s="69">
        <f t="shared" si="50"/>
        <v>-0.15691629137068391</v>
      </c>
      <c r="CS22" s="69">
        <f>'RD T1'!E282</f>
        <v>0.13461265257740315</v>
      </c>
      <c r="CT22" s="69">
        <f t="shared" si="51"/>
        <v>-2.2303638793280761E-2</v>
      </c>
    </row>
    <row r="23" spans="1:98" x14ac:dyDescent="0.2">
      <c r="A23" s="10" t="str">
        <f>name!D19</f>
        <v>53 Skilled construction and building trades</v>
      </c>
      <c r="B23" s="69">
        <v>3.6666759609224895E-3</v>
      </c>
      <c r="C23" s="69">
        <v>3.9363946996602145E-3</v>
      </c>
      <c r="D23" s="69">
        <v>2.4465429091933078E-3</v>
      </c>
      <c r="E23" s="69">
        <v>4.1605596398451503E-3</v>
      </c>
      <c r="F23" s="69">
        <v>4.620452842915194E-3</v>
      </c>
      <c r="G23" s="11"/>
      <c r="H23" s="69">
        <f t="shared" si="26"/>
        <v>2.1739099337218862E-3</v>
      </c>
      <c r="I23" s="69">
        <f>'RD T1'!E51</f>
        <v>2.0110142033076613E-3</v>
      </c>
      <c r="J23" s="69">
        <f t="shared" si="27"/>
        <v>4.184924137029547E-3</v>
      </c>
      <c r="L23" t="str">
        <f t="shared" si="28"/>
        <v>53 Skilled construction and building trades</v>
      </c>
      <c r="M23" s="69">
        <v>9.1772242743931851E-2</v>
      </c>
      <c r="N23" s="69">
        <v>0.11904481143140812</v>
      </c>
      <c r="O23" s="69">
        <v>7.5168003938497471E-2</v>
      </c>
      <c r="P23" s="69">
        <v>9.5988654942815999E-2</v>
      </c>
      <c r="Q23" s="69">
        <v>0.12128671305053687</v>
      </c>
      <c r="R23" s="11"/>
      <c r="S23" s="69">
        <f t="shared" si="29"/>
        <v>4.6118709112039399E-2</v>
      </c>
      <c r="T23" s="69">
        <f>'RD T1'!E80</f>
        <v>5.6144505541527646E-2</v>
      </c>
      <c r="U23" s="69">
        <f t="shared" si="30"/>
        <v>0.10226321465356705</v>
      </c>
      <c r="W23" t="str">
        <f t="shared" si="31"/>
        <v>53 Skilled construction and building trades</v>
      </c>
      <c r="X23" s="69">
        <v>0.35547149537238393</v>
      </c>
      <c r="Y23" s="69">
        <v>0.30900328889757522</v>
      </c>
      <c r="Z23" s="69">
        <v>0.23805564276299335</v>
      </c>
      <c r="AA23" s="69">
        <v>0.2651804806240497</v>
      </c>
      <c r="AB23" s="69">
        <v>0.25813198788421932</v>
      </c>
      <c r="AC23" s="69"/>
      <c r="AD23" s="69">
        <f t="shared" si="32"/>
        <v>2.0076345121225969E-2</v>
      </c>
      <c r="AE23" s="69">
        <f>'RD T1'!E109</f>
        <v>0.13517452051647347</v>
      </c>
      <c r="AF23" s="69">
        <f t="shared" si="33"/>
        <v>0.15525086563769944</v>
      </c>
      <c r="AH23" t="str">
        <f t="shared" si="34"/>
        <v>53 Skilled construction and building trades</v>
      </c>
      <c r="AI23" s="69">
        <v>0.23188129214291411</v>
      </c>
      <c r="AJ23" s="69">
        <v>0.22144902060948241</v>
      </c>
      <c r="AK23" s="69">
        <v>0.18067643429287414</v>
      </c>
      <c r="AL23" s="69">
        <v>0.20384973601905709</v>
      </c>
      <c r="AM23" s="69">
        <v>0.21369562822835181</v>
      </c>
      <c r="AN23" s="69"/>
      <c r="AO23" s="69">
        <f t="shared" si="35"/>
        <v>3.301919393547767E-2</v>
      </c>
      <c r="AP23" s="69">
        <f>'RD T1'!E138</f>
        <v>0.11205819975344133</v>
      </c>
      <c r="AQ23" s="69">
        <f t="shared" si="36"/>
        <v>0.145077393688919</v>
      </c>
      <c r="AS23" t="str">
        <f t="shared" si="37"/>
        <v>53 Skilled construction and building trades</v>
      </c>
      <c r="AT23" s="69">
        <v>0.31382798050109667</v>
      </c>
      <c r="AU23" s="69">
        <v>0.30327423603780257</v>
      </c>
      <c r="AV23" s="69">
        <v>0.25266817939957342</v>
      </c>
      <c r="AW23" s="69">
        <v>0.27379496886366872</v>
      </c>
      <c r="AX23" s="69">
        <v>0.2679109100180625</v>
      </c>
      <c r="AY23" s="69"/>
      <c r="AZ23" s="69">
        <f t="shared" si="38"/>
        <v>1.5242730618489075E-2</v>
      </c>
      <c r="BA23" s="69">
        <f>'RD T1'!E167</f>
        <v>0.1429858792176964</v>
      </c>
      <c r="BB23" s="69">
        <f t="shared" si="39"/>
        <v>0.15822860983618547</v>
      </c>
      <c r="BD23" t="str">
        <f t="shared" si="40"/>
        <v>53 Skilled construction and building trades</v>
      </c>
      <c r="BE23" s="69">
        <v>4.9526865734955781</v>
      </c>
      <c r="BF23" s="69">
        <v>4.8395993890776401</v>
      </c>
      <c r="BG23" s="69">
        <v>4.6656800494413426</v>
      </c>
      <c r="BH23" s="69">
        <v>3.8412188043927413</v>
      </c>
      <c r="BI23" s="69">
        <v>3.216210036300065</v>
      </c>
      <c r="BJ23" s="69"/>
      <c r="BK23" s="69">
        <f t="shared" si="41"/>
        <v>-1.4494700131412777</v>
      </c>
      <c r="BL23" s="69">
        <f>'RD T1'!E196</f>
        <v>1.431640659277803</v>
      </c>
      <c r="BM23" s="69">
        <f t="shared" si="42"/>
        <v>-1.7829353863474617E-2</v>
      </c>
      <c r="BO23" t="str">
        <f t="shared" si="43"/>
        <v>53 Skilled construction and building trades</v>
      </c>
      <c r="BP23" s="69">
        <v>4.2977753666865102</v>
      </c>
      <c r="BQ23" s="69">
        <v>4.7669133367006236</v>
      </c>
      <c r="BR23" s="69">
        <v>3.8409688084561568</v>
      </c>
      <c r="BS23" s="69">
        <v>4.1143411567659856</v>
      </c>
      <c r="BT23" s="69">
        <v>4.2058847829772477</v>
      </c>
      <c r="BU23" s="69"/>
      <c r="BV23" s="69">
        <f t="shared" si="44"/>
        <v>0.36491597452109081</v>
      </c>
      <c r="BW23" s="69">
        <f>'RD T1'!E225</f>
        <v>1.7671184415419685</v>
      </c>
      <c r="BX23" s="69">
        <f t="shared" si="45"/>
        <v>2.1320344160630595</v>
      </c>
      <c r="BZ23" t="str">
        <f t="shared" si="46"/>
        <v>53 Skilled construction and building trades</v>
      </c>
      <c r="CA23" s="69">
        <v>1.5203809122684282</v>
      </c>
      <c r="CB23" s="69">
        <v>2.2592514315655405</v>
      </c>
      <c r="CC23" s="69">
        <v>1.2086615059857508</v>
      </c>
      <c r="CD23" s="69">
        <v>1.2590377998043196</v>
      </c>
      <c r="CE23" s="69">
        <v>0.88206532459765552</v>
      </c>
      <c r="CF23" s="69"/>
      <c r="CG23" s="69">
        <f t="shared" si="47"/>
        <v>-0.32659618138809532</v>
      </c>
      <c r="CH23" s="69">
        <f>'RD T1'!E254</f>
        <v>0.45056230140718206</v>
      </c>
      <c r="CI23" s="69">
        <f t="shared" si="48"/>
        <v>0.12396612001908675</v>
      </c>
      <c r="CK23" t="str">
        <f t="shared" si="49"/>
        <v>53 Skilled construction and building trades</v>
      </c>
      <c r="CL23" s="69">
        <v>0.91611796248181432</v>
      </c>
      <c r="CM23" s="69">
        <v>0.91621469963004032</v>
      </c>
      <c r="CN23" s="69">
        <v>0.64677038002699383</v>
      </c>
      <c r="CO23" s="69">
        <v>0.41599543324168792</v>
      </c>
      <c r="CP23" s="69">
        <v>8.5033686963438132E-2</v>
      </c>
      <c r="CQ23" s="69"/>
      <c r="CR23" s="69">
        <f t="shared" si="50"/>
        <v>-0.56173669306355567</v>
      </c>
      <c r="CS23" s="69">
        <f>'RD T1'!E283</f>
        <v>0.10063144361483951</v>
      </c>
      <c r="CT23" s="69">
        <f t="shared" si="51"/>
        <v>-0.46110524944871617</v>
      </c>
    </row>
    <row r="24" spans="1:98" x14ac:dyDescent="0.2">
      <c r="A24" s="10" t="str">
        <f>name!D20</f>
        <v>54 Textiles, printing and other skilled trades</v>
      </c>
      <c r="B24" s="69">
        <v>2.4019262832768888E-2</v>
      </c>
      <c r="C24" s="69">
        <v>2.5405083437195351E-2</v>
      </c>
      <c r="D24" s="69">
        <v>2.0115638394609406E-2</v>
      </c>
      <c r="E24" s="69">
        <v>2.7721871845406736E-2</v>
      </c>
      <c r="F24" s="69">
        <v>3.660682736366852E-2</v>
      </c>
      <c r="G24" s="11"/>
      <c r="H24" s="69">
        <f t="shared" si="26"/>
        <v>1.6491188969059115E-2</v>
      </c>
      <c r="I24" s="69">
        <f>'RD T1'!E52</f>
        <v>1.7712633582239009E-2</v>
      </c>
      <c r="J24" s="69">
        <f t="shared" si="27"/>
        <v>3.4203822551298127E-2</v>
      </c>
      <c r="L24" t="str">
        <f t="shared" si="28"/>
        <v>54 Textiles, printing and other skilled trades</v>
      </c>
      <c r="M24" s="69">
        <v>0.16544981628940178</v>
      </c>
      <c r="N24" s="69">
        <v>0.20858980497328655</v>
      </c>
      <c r="O24" s="69">
        <v>0.20493067027365838</v>
      </c>
      <c r="P24" s="69">
        <v>0.25675807114105997</v>
      </c>
      <c r="Q24" s="69">
        <v>0.36911606359411397</v>
      </c>
      <c r="R24" s="11"/>
      <c r="S24" s="69">
        <f t="shared" si="29"/>
        <v>0.16418539332045559</v>
      </c>
      <c r="T24" s="69">
        <f>'RD T1'!E81</f>
        <v>0.17484004285067256</v>
      </c>
      <c r="U24" s="69">
        <f t="shared" si="30"/>
        <v>0.33902543617112813</v>
      </c>
      <c r="W24" t="str">
        <f t="shared" si="31"/>
        <v>54 Textiles, printing and other skilled trades</v>
      </c>
      <c r="X24" s="69">
        <v>0.65363337493094953</v>
      </c>
      <c r="Y24" s="69">
        <v>0.64471240616913283</v>
      </c>
      <c r="Z24" s="69">
        <v>0.58722472785062818</v>
      </c>
      <c r="AA24" s="69">
        <v>0.75871258869391567</v>
      </c>
      <c r="AB24" s="69">
        <v>1.0092172225193612</v>
      </c>
      <c r="AC24" s="69"/>
      <c r="AD24" s="69">
        <f t="shared" si="32"/>
        <v>0.42199249466873301</v>
      </c>
      <c r="AE24" s="69">
        <f>'RD T1'!E110</f>
        <v>0.49293840127824956</v>
      </c>
      <c r="AF24" s="69">
        <f t="shared" si="33"/>
        <v>0.91493089594698263</v>
      </c>
      <c r="AH24" t="str">
        <f t="shared" si="34"/>
        <v>54 Textiles, printing and other skilled trades</v>
      </c>
      <c r="AI24" s="69">
        <v>0.26508530040601713</v>
      </c>
      <c r="AJ24" s="69">
        <v>0.25974608038731678</v>
      </c>
      <c r="AK24" s="69">
        <v>0.30030408095563871</v>
      </c>
      <c r="AL24" s="69">
        <v>0.34836224704524349</v>
      </c>
      <c r="AM24" s="69">
        <v>0.52061644470551949</v>
      </c>
      <c r="AN24" s="69"/>
      <c r="AO24" s="69">
        <f t="shared" si="35"/>
        <v>0.22031236374988078</v>
      </c>
      <c r="AP24" s="69">
        <f>'RD T1'!E139</f>
        <v>0.25065648377453731</v>
      </c>
      <c r="AQ24" s="69">
        <f t="shared" si="36"/>
        <v>0.47096884752441809</v>
      </c>
      <c r="AS24" t="str">
        <f t="shared" si="37"/>
        <v>54 Textiles, printing and other skilled trades</v>
      </c>
      <c r="AT24" s="69">
        <v>0.26375295208699723</v>
      </c>
      <c r="AU24" s="69">
        <v>0.23132638745142176</v>
      </c>
      <c r="AV24" s="69">
        <v>0.24028729794195255</v>
      </c>
      <c r="AW24" s="69">
        <v>0.28115643358121067</v>
      </c>
      <c r="AX24" s="69">
        <v>0.32902972778790324</v>
      </c>
      <c r="AY24" s="69"/>
      <c r="AZ24" s="69">
        <f t="shared" si="38"/>
        <v>8.8742429845950682E-2</v>
      </c>
      <c r="BA24" s="69">
        <f>'RD T1'!E168</f>
        <v>0.17103775047700806</v>
      </c>
      <c r="BB24" s="69">
        <f t="shared" si="39"/>
        <v>0.25978018032295874</v>
      </c>
      <c r="BD24" t="str">
        <f t="shared" si="40"/>
        <v>54 Textiles, printing and other skilled trades</v>
      </c>
      <c r="BE24" s="69">
        <v>2.2144685770221515</v>
      </c>
      <c r="BF24" s="69">
        <v>1.9766876617039806</v>
      </c>
      <c r="BG24" s="69">
        <v>2.0519072849283089</v>
      </c>
      <c r="BH24" s="69">
        <v>2.2618130115486306</v>
      </c>
      <c r="BI24" s="69">
        <v>2.615942207029561</v>
      </c>
      <c r="BJ24" s="69"/>
      <c r="BK24" s="69">
        <f t="shared" si="41"/>
        <v>0.56403492210125217</v>
      </c>
      <c r="BL24" s="69">
        <f>'RD T1'!E197</f>
        <v>1.0620487334764692</v>
      </c>
      <c r="BM24" s="69">
        <f t="shared" si="42"/>
        <v>1.6260836555777214</v>
      </c>
      <c r="BO24" t="str">
        <f t="shared" si="43"/>
        <v>54 Textiles, printing and other skilled trades</v>
      </c>
      <c r="BP24" s="69">
        <v>2.5917917249181528</v>
      </c>
      <c r="BQ24" s="69">
        <v>2.3551196273062862</v>
      </c>
      <c r="BR24" s="69">
        <v>2.3325862676290603</v>
      </c>
      <c r="BS24" s="69">
        <v>2.1599686195669769</v>
      </c>
      <c r="BT24" s="69">
        <v>2.0402794804633078</v>
      </c>
      <c r="BU24" s="69"/>
      <c r="BV24" s="69">
        <f t="shared" si="44"/>
        <v>-0.29230678716575254</v>
      </c>
      <c r="BW24" s="69">
        <f>'RD T1'!E226</f>
        <v>0.83080743569492499</v>
      </c>
      <c r="BX24" s="69">
        <f t="shared" si="45"/>
        <v>0.53850064852917245</v>
      </c>
      <c r="BZ24" t="str">
        <f t="shared" si="46"/>
        <v>54 Textiles, printing and other skilled trades</v>
      </c>
      <c r="CA24" s="69">
        <v>1.5768489200911942</v>
      </c>
      <c r="CB24" s="69">
        <v>1.7134903119734681</v>
      </c>
      <c r="CC24" s="69">
        <v>1.369664544916537</v>
      </c>
      <c r="CD24" s="69">
        <v>1.49309581870782</v>
      </c>
      <c r="CE24" s="69">
        <v>1.0017702238830939</v>
      </c>
      <c r="CF24" s="69"/>
      <c r="CG24" s="69">
        <f t="shared" si="47"/>
        <v>-0.36789432103344311</v>
      </c>
      <c r="CH24" s="69">
        <f>'RD T1'!E255</f>
        <v>0.49365118504712413</v>
      </c>
      <c r="CI24" s="69">
        <f t="shared" si="48"/>
        <v>0.12575686401368102</v>
      </c>
      <c r="CK24" t="str">
        <f t="shared" si="49"/>
        <v>54 Textiles, printing and other skilled trades</v>
      </c>
      <c r="CL24" s="69">
        <v>0.95947833148316175</v>
      </c>
      <c r="CM24" s="69">
        <v>0.83087105387358695</v>
      </c>
      <c r="CN24" s="69">
        <v>0.64978305294192373</v>
      </c>
      <c r="CO24" s="69">
        <v>0.571929800985709</v>
      </c>
      <c r="CP24" s="69">
        <v>0.49643034647199225</v>
      </c>
      <c r="CQ24" s="69"/>
      <c r="CR24" s="69">
        <f t="shared" si="50"/>
        <v>-0.15335270646993149</v>
      </c>
      <c r="CS24" s="69">
        <f>'RD T1'!E284</f>
        <v>0.19849685544293455</v>
      </c>
      <c r="CT24" s="69">
        <f t="shared" si="51"/>
        <v>4.5144148973003062E-2</v>
      </c>
    </row>
    <row r="25" spans="1:98" x14ac:dyDescent="0.2">
      <c r="A25" s="10" t="str">
        <f>name!D21</f>
        <v>61 Caring personal service occupations</v>
      </c>
      <c r="B25" s="69">
        <v>1.6007734528268282E-2</v>
      </c>
      <c r="C25" s="69">
        <v>2.0013800358908665E-2</v>
      </c>
      <c r="D25" s="69">
        <v>1.637016655084092E-2</v>
      </c>
      <c r="E25" s="69">
        <v>2.0580042992964329E-2</v>
      </c>
      <c r="F25" s="69">
        <v>2.6141238362439808E-2</v>
      </c>
      <c r="G25" s="11"/>
      <c r="H25" s="69">
        <f t="shared" si="26"/>
        <v>9.771071811598888E-3</v>
      </c>
      <c r="I25" s="69">
        <f>'RD T1'!E53</f>
        <v>1.3476986784440693E-2</v>
      </c>
      <c r="J25" s="69">
        <f t="shared" si="27"/>
        <v>2.3248058596039581E-2</v>
      </c>
      <c r="L25" t="str">
        <f t="shared" si="28"/>
        <v>61 Caring personal service occupations</v>
      </c>
      <c r="M25" s="69">
        <v>0.83301696534450098</v>
      </c>
      <c r="N25" s="69">
        <v>1.1503934344060465</v>
      </c>
      <c r="O25" s="69">
        <v>0.93567829802697156</v>
      </c>
      <c r="P25" s="69">
        <v>1.1849673156743543</v>
      </c>
      <c r="Q25" s="69">
        <v>1.4696177765121836</v>
      </c>
      <c r="R25" s="11"/>
      <c r="S25" s="69">
        <f t="shared" si="29"/>
        <v>0.53393947848521206</v>
      </c>
      <c r="T25" s="69">
        <f>'RD T1'!E82</f>
        <v>0.80693058014699692</v>
      </c>
      <c r="U25" s="69">
        <f t="shared" si="30"/>
        <v>1.3408700586322091</v>
      </c>
      <c r="W25" t="str">
        <f t="shared" si="31"/>
        <v>61 Caring personal service occupations</v>
      </c>
      <c r="X25" s="69">
        <v>2.983980594721678</v>
      </c>
      <c r="Y25" s="69">
        <v>3.2987061119493042</v>
      </c>
      <c r="Z25" s="69">
        <v>3.4310269935566362</v>
      </c>
      <c r="AA25" s="69">
        <v>4.0154829705323039</v>
      </c>
      <c r="AB25" s="69">
        <v>5.1464211129136537</v>
      </c>
      <c r="AC25" s="69"/>
      <c r="AD25" s="69">
        <f t="shared" si="32"/>
        <v>1.7153941193570175</v>
      </c>
      <c r="AE25" s="69">
        <f>'RD T1'!E111</f>
        <v>2.8655773850443631</v>
      </c>
      <c r="AF25" s="69">
        <f t="shared" si="33"/>
        <v>4.580971504401381</v>
      </c>
      <c r="AH25" t="str">
        <f t="shared" si="34"/>
        <v>61 Caring personal service occupations</v>
      </c>
      <c r="AI25" s="69">
        <v>2.7680253378541995</v>
      </c>
      <c r="AJ25" s="69">
        <v>2.5943287586542731</v>
      </c>
      <c r="AK25" s="69">
        <v>2.8882336956523629</v>
      </c>
      <c r="AL25" s="69">
        <v>2.7591323899598401</v>
      </c>
      <c r="AM25" s="69">
        <v>2.9396855086265661</v>
      </c>
      <c r="AN25" s="69"/>
      <c r="AO25" s="69">
        <f t="shared" si="35"/>
        <v>5.1451812974203204E-2</v>
      </c>
      <c r="AP25" s="69">
        <f>'RD T1'!E140</f>
        <v>1.6716374557516813</v>
      </c>
      <c r="AQ25" s="69">
        <f t="shared" si="36"/>
        <v>1.7230892687258845</v>
      </c>
      <c r="AS25" t="str">
        <f t="shared" si="37"/>
        <v>61 Caring personal service occupations</v>
      </c>
      <c r="AT25" s="69">
        <v>1.4472160549822495</v>
      </c>
      <c r="AU25" s="69">
        <v>1.4510563248787736</v>
      </c>
      <c r="AV25" s="69">
        <v>1.5985435656574283</v>
      </c>
      <c r="AW25" s="69">
        <v>1.5900715697690981</v>
      </c>
      <c r="AX25" s="69">
        <v>1.7561402042617633</v>
      </c>
      <c r="AY25" s="69"/>
      <c r="AZ25" s="69">
        <f t="shared" si="38"/>
        <v>0.15759663860433504</v>
      </c>
      <c r="BA25" s="69">
        <f>'RD T1'!E169</f>
        <v>1.0073731460077278</v>
      </c>
      <c r="BB25" s="69">
        <f t="shared" si="39"/>
        <v>1.1649697846120628</v>
      </c>
      <c r="BD25" t="str">
        <f t="shared" si="40"/>
        <v>61 Caring personal service occupations</v>
      </c>
      <c r="BE25" s="69">
        <v>10.870549003149332</v>
      </c>
      <c r="BF25" s="69">
        <v>11.672531116090173</v>
      </c>
      <c r="BG25" s="69">
        <v>12.350898148276782</v>
      </c>
      <c r="BH25" s="69">
        <v>13.816140663151781</v>
      </c>
      <c r="BI25" s="69">
        <v>15.772598836502892</v>
      </c>
      <c r="BJ25" s="69"/>
      <c r="BK25" s="69">
        <f t="shared" si="41"/>
        <v>3.4217006882261103</v>
      </c>
      <c r="BL25" s="69">
        <f>'RD T1'!E198</f>
        <v>8.3085642120854093</v>
      </c>
      <c r="BM25" s="69">
        <f t="shared" si="42"/>
        <v>11.73026490031152</v>
      </c>
      <c r="BO25" t="str">
        <f t="shared" si="43"/>
        <v>61 Caring personal service occupations</v>
      </c>
      <c r="BP25" s="69">
        <v>9.4221105429499499</v>
      </c>
      <c r="BQ25" s="69">
        <v>8.3147815872904243</v>
      </c>
      <c r="BR25" s="69">
        <v>8.8047816580335105</v>
      </c>
      <c r="BS25" s="69">
        <v>7.7552932038334541</v>
      </c>
      <c r="BT25" s="69">
        <v>5.7181261123288021</v>
      </c>
      <c r="BU25" s="69"/>
      <c r="BV25" s="69">
        <f t="shared" si="44"/>
        <v>-3.0866555457047085</v>
      </c>
      <c r="BW25" s="69">
        <f>'RD T1'!E227</f>
        <v>3.4764939823322574</v>
      </c>
      <c r="BX25" s="69">
        <f t="shared" si="45"/>
        <v>0.38983843662754891</v>
      </c>
      <c r="BZ25" t="str">
        <f t="shared" si="46"/>
        <v>61 Caring personal service occupations</v>
      </c>
      <c r="CA25" s="69">
        <v>2.48751046512659</v>
      </c>
      <c r="CB25" s="69">
        <v>1.3393739391727069</v>
      </c>
      <c r="CC25" s="69">
        <v>1.0671954667783938</v>
      </c>
      <c r="CD25" s="69">
        <v>0.83677041632655047</v>
      </c>
      <c r="CE25" s="69">
        <v>0.66846386763512522</v>
      </c>
      <c r="CF25" s="69"/>
      <c r="CG25" s="69">
        <f t="shared" si="47"/>
        <v>-0.39873159914326861</v>
      </c>
      <c r="CH25" s="69">
        <f>'RD T1'!E256</f>
        <v>0.26215409215040575</v>
      </c>
      <c r="CI25" s="69">
        <f t="shared" si="48"/>
        <v>-0.13657750699286286</v>
      </c>
      <c r="CK25" t="str">
        <f t="shared" si="49"/>
        <v>61 Caring personal service occupations</v>
      </c>
      <c r="CL25" s="69">
        <v>0.42333226917650701</v>
      </c>
      <c r="CM25" s="69">
        <v>0.38256446328524274</v>
      </c>
      <c r="CN25" s="69">
        <v>0.3145026290617709</v>
      </c>
      <c r="CO25" s="69">
        <v>0.33359887508226205</v>
      </c>
      <c r="CP25" s="69">
        <v>0.29586470661943465</v>
      </c>
      <c r="CQ25" s="69"/>
      <c r="CR25" s="69">
        <f t="shared" si="50"/>
        <v>-1.8637922442336252E-2</v>
      </c>
      <c r="CS25" s="69">
        <f>'RD T1'!E285</f>
        <v>9.9972246950674082E-2</v>
      </c>
      <c r="CT25" s="69">
        <f t="shared" si="51"/>
        <v>8.133432450833783E-2</v>
      </c>
    </row>
    <row r="26" spans="1:98" x14ac:dyDescent="0.2">
      <c r="A26" s="10" t="str">
        <f>name!D22</f>
        <v>62 Leisure, travel and related personal service occupations</v>
      </c>
      <c r="B26" s="69">
        <v>7.9646929446121843E-3</v>
      </c>
      <c r="C26" s="69">
        <v>8.8222074422308009E-3</v>
      </c>
      <c r="D26" s="69">
        <v>9.1482453243341855E-3</v>
      </c>
      <c r="E26" s="69">
        <v>1.183947054591584E-2</v>
      </c>
      <c r="F26" s="69">
        <v>1.8062549671104228E-2</v>
      </c>
      <c r="G26" s="11"/>
      <c r="H26" s="69">
        <f t="shared" si="26"/>
        <v>8.9143043467700429E-3</v>
      </c>
      <c r="I26" s="69">
        <f>'RD T1'!E54</f>
        <v>7.8939676002206006E-3</v>
      </c>
      <c r="J26" s="69">
        <f t="shared" si="27"/>
        <v>1.6808271946990645E-2</v>
      </c>
      <c r="L26" t="str">
        <f t="shared" si="28"/>
        <v>62 Leisure, travel and related personal service occupations</v>
      </c>
      <c r="M26" s="69">
        <v>0.16376164601915089</v>
      </c>
      <c r="N26" s="69">
        <v>0.25158130143936452</v>
      </c>
      <c r="O26" s="69">
        <v>0.18110666023673982</v>
      </c>
      <c r="P26" s="69">
        <v>0.19483514095722965</v>
      </c>
      <c r="Q26" s="69">
        <v>0.24735625192269117</v>
      </c>
      <c r="R26" s="11"/>
      <c r="S26" s="69">
        <f t="shared" si="29"/>
        <v>6.6249591685951348E-2</v>
      </c>
      <c r="T26" s="69">
        <f>'RD T1'!E83</f>
        <v>0.1294388643041102</v>
      </c>
      <c r="U26" s="69">
        <f t="shared" si="30"/>
        <v>0.19568845599006154</v>
      </c>
      <c r="W26" t="str">
        <f t="shared" si="31"/>
        <v>62 Leisure, travel and related personal service occupations</v>
      </c>
      <c r="X26" s="69">
        <v>0.72374630612389135</v>
      </c>
      <c r="Y26" s="69">
        <v>0.86051719927648651</v>
      </c>
      <c r="Z26" s="69">
        <v>0.87358183365266939</v>
      </c>
      <c r="AA26" s="69">
        <v>1.0086116913975718</v>
      </c>
      <c r="AB26" s="69">
        <v>1.4290128337232857</v>
      </c>
      <c r="AC26" s="69"/>
      <c r="AD26" s="69">
        <f t="shared" si="32"/>
        <v>0.5554310000706163</v>
      </c>
      <c r="AE26" s="69">
        <f>'RD T1'!E112</f>
        <v>0.72228655667179464</v>
      </c>
      <c r="AF26" s="69">
        <f t="shared" si="33"/>
        <v>1.2777175567424108</v>
      </c>
      <c r="AH26" t="str">
        <f t="shared" si="34"/>
        <v>62 Leisure, travel and related personal service occupations</v>
      </c>
      <c r="AI26" s="69">
        <v>0.49142801262891544</v>
      </c>
      <c r="AJ26" s="69">
        <v>0.58688536224018073</v>
      </c>
      <c r="AK26" s="69">
        <v>0.61837092462907639</v>
      </c>
      <c r="AL26" s="69">
        <v>0.66952136922659322</v>
      </c>
      <c r="AM26" s="69">
        <v>0.98331260837100043</v>
      </c>
      <c r="AN26" s="69"/>
      <c r="AO26" s="69">
        <f t="shared" si="35"/>
        <v>0.36494168374192404</v>
      </c>
      <c r="AP26" s="69">
        <f>'RD T1'!E141</f>
        <v>0.49084324066168106</v>
      </c>
      <c r="AQ26" s="69">
        <f t="shared" si="36"/>
        <v>0.8557849244036051</v>
      </c>
      <c r="AS26" t="str">
        <f t="shared" si="37"/>
        <v>62 Leisure, travel and related personal service occupations</v>
      </c>
      <c r="AT26" s="69">
        <v>0.57057732792068472</v>
      </c>
      <c r="AU26" s="69">
        <v>0.70148617640097521</v>
      </c>
      <c r="AV26" s="69">
        <v>0.77382055588749987</v>
      </c>
      <c r="AW26" s="69">
        <v>0.83972961851356054</v>
      </c>
      <c r="AX26" s="69">
        <v>1.2436992810693615</v>
      </c>
      <c r="AY26" s="69"/>
      <c r="AZ26" s="69">
        <f t="shared" si="38"/>
        <v>0.46987872518186158</v>
      </c>
      <c r="BA26" s="69">
        <f>'RD T1'!E170</f>
        <v>0.60688628034712822</v>
      </c>
      <c r="BB26" s="69">
        <f t="shared" si="39"/>
        <v>1.0767650055289897</v>
      </c>
      <c r="BD26" t="str">
        <f t="shared" si="40"/>
        <v>62 Leisure, travel and related personal service occupations</v>
      </c>
      <c r="BE26" s="69">
        <v>2.5588933424136635</v>
      </c>
      <c r="BF26" s="69">
        <v>2.6637097366261822</v>
      </c>
      <c r="BG26" s="69">
        <v>2.5806644204100979</v>
      </c>
      <c r="BH26" s="69">
        <v>2.431021546701118</v>
      </c>
      <c r="BI26" s="69">
        <v>2.5252620566673687</v>
      </c>
      <c r="BJ26" s="69"/>
      <c r="BK26" s="69">
        <f t="shared" si="41"/>
        <v>-5.5402363742729221E-2</v>
      </c>
      <c r="BL26" s="69">
        <f>'RD T1'!E199</f>
        <v>1.1617067901218128</v>
      </c>
      <c r="BM26" s="69">
        <f t="shared" si="42"/>
        <v>1.1063044263790835</v>
      </c>
      <c r="BO26" t="str">
        <f t="shared" si="43"/>
        <v>62 Leisure, travel and related personal service occupations</v>
      </c>
      <c r="BP26" s="69">
        <v>2.8956701154636919</v>
      </c>
      <c r="BQ26" s="69">
        <v>2.919991332963777</v>
      </c>
      <c r="BR26" s="69">
        <v>2.6852218272878425</v>
      </c>
      <c r="BS26" s="69">
        <v>2.167222133854859</v>
      </c>
      <c r="BT26" s="69">
        <v>1.7571624857370871</v>
      </c>
      <c r="BU26" s="69"/>
      <c r="BV26" s="69">
        <f t="shared" si="44"/>
        <v>-0.92805934155075542</v>
      </c>
      <c r="BW26" s="69">
        <f>'RD T1'!E228</f>
        <v>0.95319671009657236</v>
      </c>
      <c r="BX26" s="69">
        <f t="shared" si="45"/>
        <v>2.513736854581694E-2</v>
      </c>
      <c r="BZ26" t="str">
        <f t="shared" si="46"/>
        <v>62 Leisure, travel and related personal service occupations</v>
      </c>
      <c r="CA26" s="69">
        <v>1.7296380633985082</v>
      </c>
      <c r="CB26" s="69">
        <v>1.8058418193429671</v>
      </c>
      <c r="CC26" s="69">
        <v>1.5457573111619036</v>
      </c>
      <c r="CD26" s="69">
        <v>1.3463035239392978</v>
      </c>
      <c r="CE26" s="69">
        <v>0.83504892154761701</v>
      </c>
      <c r="CF26" s="69"/>
      <c r="CG26" s="69">
        <f t="shared" si="47"/>
        <v>-0.71070838961428662</v>
      </c>
      <c r="CH26" s="69">
        <f>'RD T1'!E257</f>
        <v>0.49048594076560487</v>
      </c>
      <c r="CI26" s="69">
        <f t="shared" si="48"/>
        <v>-0.22022244884868175</v>
      </c>
      <c r="CK26" t="str">
        <f t="shared" si="49"/>
        <v>62 Leisure, travel and related personal service occupations</v>
      </c>
      <c r="CL26" s="69">
        <v>0.9311657605983511</v>
      </c>
      <c r="CM26" s="69">
        <v>0.72822588843122504</v>
      </c>
      <c r="CN26" s="69">
        <v>0.51277143123389357</v>
      </c>
      <c r="CO26" s="69">
        <v>0.35096814881845018</v>
      </c>
      <c r="CP26" s="69">
        <v>0.24114777938102483</v>
      </c>
      <c r="CQ26" s="69"/>
      <c r="CR26" s="69">
        <f t="shared" si="50"/>
        <v>-0.27162365185286874</v>
      </c>
      <c r="CS26" s="69">
        <f>'RD T1'!E286</f>
        <v>0.11083416398372885</v>
      </c>
      <c r="CT26" s="69">
        <f t="shared" si="51"/>
        <v>-0.16078948786913988</v>
      </c>
    </row>
    <row r="27" spans="1:98" x14ac:dyDescent="0.2">
      <c r="A27" s="10" t="str">
        <f>name!D23</f>
        <v>63 Community and civil enforcement occupations</v>
      </c>
      <c r="B27" s="69">
        <v>6.2539351848122499E-4</v>
      </c>
      <c r="C27" s="69">
        <v>9.3728541406836949E-4</v>
      </c>
      <c r="D27" s="69">
        <v>7.6300494932261386E-4</v>
      </c>
      <c r="E27" s="69">
        <v>8.8358541240815449E-4</v>
      </c>
      <c r="F27" s="69">
        <v>1.3055038794194079E-3</v>
      </c>
      <c r="G27" s="11"/>
      <c r="H27" s="69">
        <f t="shared" si="26"/>
        <v>5.4249893009679405E-4</v>
      </c>
      <c r="I27" s="69">
        <f>'RD T1'!E55</f>
        <v>5.9016621285416803E-4</v>
      </c>
      <c r="J27" s="69">
        <f t="shared" si="27"/>
        <v>1.132665142950962E-3</v>
      </c>
      <c r="L27" t="str">
        <f t="shared" si="28"/>
        <v>63 Community and civil enforcement occupations</v>
      </c>
      <c r="M27" s="69">
        <v>1.1850769251102528E-2</v>
      </c>
      <c r="N27" s="69">
        <v>1.6066341714031436E-2</v>
      </c>
      <c r="O27" s="69">
        <v>1.6408394908818125E-2</v>
      </c>
      <c r="P27" s="69">
        <v>1.4350247842271622E-2</v>
      </c>
      <c r="Q27" s="69">
        <v>2.1684920269216239E-2</v>
      </c>
      <c r="R27" s="11"/>
      <c r="S27" s="69">
        <f t="shared" si="29"/>
        <v>5.2765253603981148E-3</v>
      </c>
      <c r="T27" s="69">
        <f>'RD T1'!E84</f>
        <v>9.7773322061398132E-3</v>
      </c>
      <c r="U27" s="69">
        <f t="shared" si="30"/>
        <v>1.5053857566537928E-2</v>
      </c>
      <c r="W27" t="str">
        <f t="shared" si="31"/>
        <v>63 Community and civil enforcement occupations</v>
      </c>
      <c r="X27" s="69">
        <v>7.5210953628863708E-2</v>
      </c>
      <c r="Y27" s="69">
        <v>7.9554801368531269E-2</v>
      </c>
      <c r="Z27" s="69">
        <v>8.2891215715768615E-2</v>
      </c>
      <c r="AA27" s="69">
        <v>9.1471063130001279E-2</v>
      </c>
      <c r="AB27" s="69">
        <v>0.11898456299118096</v>
      </c>
      <c r="AC27" s="69"/>
      <c r="AD27" s="69">
        <f t="shared" si="32"/>
        <v>3.6093347275412344E-2</v>
      </c>
      <c r="AE27" s="69">
        <f>'RD T1'!E113</f>
        <v>6.7172675885550079E-2</v>
      </c>
      <c r="AF27" s="69">
        <f t="shared" si="33"/>
        <v>0.10326602316096242</v>
      </c>
      <c r="AH27" t="str">
        <f t="shared" si="34"/>
        <v>63 Community and civil enforcement occupations</v>
      </c>
      <c r="AI27" s="69">
        <v>2.0449393671672735E-2</v>
      </c>
      <c r="AJ27" s="69">
        <v>1.9569469571436033E-2</v>
      </c>
      <c r="AK27" s="69">
        <v>2.39145418059446E-2</v>
      </c>
      <c r="AL27" s="69">
        <v>2.0489892126881796E-2</v>
      </c>
      <c r="AM27" s="69">
        <v>2.5322685389466946E-2</v>
      </c>
      <c r="AN27" s="69"/>
      <c r="AO27" s="69">
        <f t="shared" si="35"/>
        <v>1.4081435835223456E-3</v>
      </c>
      <c r="AP27" s="69">
        <f>'RD T1'!E142</f>
        <v>1.3572635046556104E-2</v>
      </c>
      <c r="AQ27" s="69">
        <f t="shared" si="36"/>
        <v>1.498077863007845E-2</v>
      </c>
      <c r="AS27" t="str">
        <f t="shared" si="37"/>
        <v>63 Community and civil enforcement occupations</v>
      </c>
      <c r="AT27" s="69">
        <v>2.0153728357913875E-2</v>
      </c>
      <c r="AU27" s="69">
        <v>1.8352191285239901E-2</v>
      </c>
      <c r="AV27" s="69">
        <v>2.065728332320221E-2</v>
      </c>
      <c r="AW27" s="69">
        <v>1.6809736057218892E-2</v>
      </c>
      <c r="AX27" s="69">
        <v>1.9287418692034635E-2</v>
      </c>
      <c r="AY27" s="69"/>
      <c r="AZ27" s="69">
        <f t="shared" si="38"/>
        <v>-1.369864631167575E-3</v>
      </c>
      <c r="BA27" s="69">
        <f>'RD T1'!E171</f>
        <v>1.164303845931388E-2</v>
      </c>
      <c r="BB27" s="69">
        <f t="shared" si="39"/>
        <v>1.0273173828146305E-2</v>
      </c>
      <c r="BD27" t="str">
        <f t="shared" si="40"/>
        <v>63 Community and civil enforcement occupations</v>
      </c>
      <c r="BE27" s="69">
        <v>9.9587874175234278E-2</v>
      </c>
      <c r="BF27" s="69">
        <v>6.6822139588590096E-2</v>
      </c>
      <c r="BG27" s="69">
        <v>0.11519313714969263</v>
      </c>
      <c r="BH27" s="69">
        <v>6.1704580138107146E-2</v>
      </c>
      <c r="BI27" s="69">
        <v>6.8305547403519185E-2</v>
      </c>
      <c r="BJ27" s="69"/>
      <c r="BK27" s="69">
        <f t="shared" si="41"/>
        <v>-4.688758974617345E-2</v>
      </c>
      <c r="BL27" s="69">
        <f>'RD T1'!E200</f>
        <v>2.6494522198368575E-2</v>
      </c>
      <c r="BM27" s="69">
        <f t="shared" si="42"/>
        <v>-2.0393067547804875E-2</v>
      </c>
      <c r="BO27" t="str">
        <f t="shared" si="43"/>
        <v>63 Community and civil enforcement occupations</v>
      </c>
      <c r="BP27" s="69">
        <v>0.1419973115526352</v>
      </c>
      <c r="BQ27" s="69">
        <v>0.12442615882728641</v>
      </c>
      <c r="BR27" s="69">
        <v>0.16063358683402937</v>
      </c>
      <c r="BS27" s="69">
        <v>0.11315538275020844</v>
      </c>
      <c r="BT27" s="69">
        <v>0.12363601159668161</v>
      </c>
      <c r="BU27" s="69"/>
      <c r="BV27" s="69">
        <f t="shared" si="44"/>
        <v>-3.6997575237347757E-2</v>
      </c>
      <c r="BW27" s="69">
        <f>'RD T1'!E229</f>
        <v>5.0264569320701724E-2</v>
      </c>
      <c r="BX27" s="69">
        <f t="shared" si="45"/>
        <v>1.3266994083353967E-2</v>
      </c>
      <c r="BZ27" t="str">
        <f t="shared" si="46"/>
        <v>63 Community and civil enforcement occupations</v>
      </c>
      <c r="CA27" s="69">
        <v>8.6937034241462707E-2</v>
      </c>
      <c r="CB27" s="69">
        <v>0.10003840738281206</v>
      </c>
      <c r="CC27" s="69">
        <v>9.7449951023448056E-2</v>
      </c>
      <c r="CD27" s="69">
        <v>7.8287324734526487E-2</v>
      </c>
      <c r="CE27" s="69">
        <v>5.9496196487298605E-2</v>
      </c>
      <c r="CF27" s="69"/>
      <c r="CG27" s="69">
        <f t="shared" si="47"/>
        <v>-3.795375453614945E-2</v>
      </c>
      <c r="CH27" s="69">
        <f>'RD T1'!E258</f>
        <v>2.952495751615301E-2</v>
      </c>
      <c r="CI27" s="69">
        <f t="shared" si="48"/>
        <v>-8.4287970199964403E-3</v>
      </c>
      <c r="CK27" t="str">
        <f t="shared" si="49"/>
        <v>63 Community and civil enforcement occupations</v>
      </c>
      <c r="CL27" s="69">
        <v>3.4966406116462338E-2</v>
      </c>
      <c r="CM27" s="69">
        <v>2.3890254205236799E-2</v>
      </c>
      <c r="CN27" s="69">
        <v>2.9780855062750376E-2</v>
      </c>
      <c r="CO27" s="69">
        <v>1.15622545215282E-2</v>
      </c>
      <c r="CP27" s="69">
        <v>7.1162828308781144E-3</v>
      </c>
      <c r="CQ27" s="69"/>
      <c r="CR27" s="69">
        <f t="shared" si="50"/>
        <v>-2.2664572231872262E-2</v>
      </c>
      <c r="CS27" s="69">
        <f>'RD T1'!E287</f>
        <v>3.2561118556831401E-3</v>
      </c>
      <c r="CT27" s="69">
        <f t="shared" si="51"/>
        <v>-1.940846037618912E-2</v>
      </c>
    </row>
    <row r="28" spans="1:98" x14ac:dyDescent="0.2">
      <c r="A28" s="10" t="str">
        <f>name!D24</f>
        <v>71 Sales occupations</v>
      </c>
      <c r="B28" s="69">
        <v>7.3789312555916309E-2</v>
      </c>
      <c r="C28" s="69">
        <v>9.5496620828815201E-2</v>
      </c>
      <c r="D28" s="69">
        <v>6.0297087354375993E-2</v>
      </c>
      <c r="E28" s="69">
        <v>7.2026703649369236E-2</v>
      </c>
      <c r="F28" s="69">
        <v>9.3157395947596339E-2</v>
      </c>
      <c r="G28" s="11"/>
      <c r="H28" s="69">
        <f t="shared" si="26"/>
        <v>3.2860308593220346E-2</v>
      </c>
      <c r="I28" s="69">
        <f>'RD T1'!E56</f>
        <v>4.2691427652952564E-2</v>
      </c>
      <c r="J28" s="69">
        <f t="shared" si="27"/>
        <v>7.555173624617291E-2</v>
      </c>
      <c r="L28" t="str">
        <f t="shared" si="28"/>
        <v>71 Sales occupations</v>
      </c>
      <c r="M28" s="69">
        <v>0.83753582509634295</v>
      </c>
      <c r="N28" s="69">
        <v>1.1111465933024733</v>
      </c>
      <c r="O28" s="69">
        <v>0.88726651901930231</v>
      </c>
      <c r="P28" s="69">
        <v>1.1130793617635624</v>
      </c>
      <c r="Q28" s="69">
        <v>1.5739819021281789</v>
      </c>
      <c r="R28" s="11"/>
      <c r="S28" s="69">
        <f t="shared" si="29"/>
        <v>0.68671538310887659</v>
      </c>
      <c r="T28" s="69">
        <f>'RD T1'!E85</f>
        <v>0.70618695888599481</v>
      </c>
      <c r="U28" s="69">
        <f t="shared" si="30"/>
        <v>1.3929023419948714</v>
      </c>
      <c r="W28" t="str">
        <f t="shared" si="31"/>
        <v>71 Sales occupations</v>
      </c>
      <c r="X28" s="69">
        <v>3.7284990167145375</v>
      </c>
      <c r="Y28" s="69">
        <v>3.7393866408594363</v>
      </c>
      <c r="Z28" s="69">
        <v>4.0091920973719386</v>
      </c>
      <c r="AA28" s="69">
        <v>4.6947326568996202</v>
      </c>
      <c r="AB28" s="69">
        <v>6.5848847798183519</v>
      </c>
      <c r="AC28" s="69"/>
      <c r="AD28" s="69">
        <f t="shared" si="32"/>
        <v>2.5756926824464133</v>
      </c>
      <c r="AE28" s="69">
        <f>'RD T1'!E114</f>
        <v>3.1822343581449739</v>
      </c>
      <c r="AF28" s="69">
        <f t="shared" si="33"/>
        <v>5.7579270405913867</v>
      </c>
      <c r="AH28" t="str">
        <f t="shared" si="34"/>
        <v>71 Sales occupations</v>
      </c>
      <c r="AI28" s="69">
        <v>1.3996245094729378</v>
      </c>
      <c r="AJ28" s="69">
        <v>1.3758293981576484</v>
      </c>
      <c r="AK28" s="69">
        <v>1.5343224660096537</v>
      </c>
      <c r="AL28" s="69">
        <v>1.7261468909003579</v>
      </c>
      <c r="AM28" s="69">
        <v>2.4850411179022989</v>
      </c>
      <c r="AN28" s="69"/>
      <c r="AO28" s="69">
        <f t="shared" si="35"/>
        <v>0.95071865189264515</v>
      </c>
      <c r="AP28" s="69">
        <f>'RD T1'!E143</f>
        <v>1.1893761372704679</v>
      </c>
      <c r="AQ28" s="69">
        <f t="shared" si="36"/>
        <v>2.140094789163113</v>
      </c>
      <c r="AS28" t="str">
        <f t="shared" si="37"/>
        <v>71 Sales occupations</v>
      </c>
      <c r="AT28" s="69">
        <v>1.1022816459802014</v>
      </c>
      <c r="AU28" s="69">
        <v>1.0272985255695344</v>
      </c>
      <c r="AV28" s="69">
        <v>1.0918690915298208</v>
      </c>
      <c r="AW28" s="69">
        <v>1.1943692382973154</v>
      </c>
      <c r="AX28" s="69">
        <v>1.618602961429076</v>
      </c>
      <c r="AY28" s="69"/>
      <c r="AZ28" s="69">
        <f t="shared" si="38"/>
        <v>0.52673386989925519</v>
      </c>
      <c r="BA28" s="69">
        <f>'RD T1'!E172</f>
        <v>0.70250209090343918</v>
      </c>
      <c r="BB28" s="69">
        <f t="shared" si="39"/>
        <v>1.2292359608026944</v>
      </c>
      <c r="BD28" t="str">
        <f t="shared" si="40"/>
        <v>71 Sales occupations</v>
      </c>
      <c r="BE28" s="69">
        <v>9.6822423630806647</v>
      </c>
      <c r="BF28" s="69">
        <v>9.4489209440138051</v>
      </c>
      <c r="BG28" s="69">
        <v>10.54479947880936</v>
      </c>
      <c r="BH28" s="69">
        <v>11.054349164920797</v>
      </c>
      <c r="BI28" s="69">
        <v>12.86012518065608</v>
      </c>
      <c r="BJ28" s="69"/>
      <c r="BK28" s="69">
        <f t="shared" si="41"/>
        <v>2.3153257018467208</v>
      </c>
      <c r="BL28" s="69">
        <f>'RD T1'!E201</f>
        <v>5.9572627581609519</v>
      </c>
      <c r="BM28" s="69">
        <f t="shared" si="42"/>
        <v>8.2725884600076718</v>
      </c>
      <c r="BO28" t="str">
        <f t="shared" si="43"/>
        <v>71 Sales occupations</v>
      </c>
      <c r="BP28" s="69">
        <v>10.741791534563156</v>
      </c>
      <c r="BQ28" s="69">
        <v>9.6015291083270409</v>
      </c>
      <c r="BR28" s="69">
        <v>9.8523645590603799</v>
      </c>
      <c r="BS28" s="69">
        <v>9.288747574464896</v>
      </c>
      <c r="BT28" s="69">
        <v>7.5775290417904309</v>
      </c>
      <c r="BU28" s="69"/>
      <c r="BV28" s="69">
        <f t="shared" si="44"/>
        <v>-2.274835517269949</v>
      </c>
      <c r="BW28" s="69">
        <f>'RD T1'!E230</f>
        <v>4.2398458833557884</v>
      </c>
      <c r="BX28" s="69">
        <f t="shared" si="45"/>
        <v>1.9650103660858393</v>
      </c>
      <c r="BZ28" t="str">
        <f t="shared" si="46"/>
        <v>71 Sales occupations</v>
      </c>
      <c r="CA28" s="69">
        <v>6.6231799940991758</v>
      </c>
      <c r="CB28" s="69">
        <v>6.1140896039952199</v>
      </c>
      <c r="CC28" s="69">
        <v>5.4031132944003444</v>
      </c>
      <c r="CD28" s="69">
        <v>4.8580623262871026</v>
      </c>
      <c r="CE28" s="69">
        <v>2.2534598343283689</v>
      </c>
      <c r="CF28" s="69"/>
      <c r="CG28" s="69">
        <f t="shared" si="47"/>
        <v>-3.1496534600719754</v>
      </c>
      <c r="CH28" s="69">
        <f>'RD T1'!E259</f>
        <v>1.5736915138273257</v>
      </c>
      <c r="CI28" s="69">
        <f t="shared" si="48"/>
        <v>-1.5759619462446497</v>
      </c>
      <c r="CK28" t="str">
        <f t="shared" si="49"/>
        <v>71 Sales occupations</v>
      </c>
      <c r="CL28" s="69">
        <v>4.0030844646298123</v>
      </c>
      <c r="CM28" s="69">
        <v>3.0666882286738688</v>
      </c>
      <c r="CN28" s="69">
        <v>2.0424385011236224</v>
      </c>
      <c r="CO28" s="69">
        <v>1.6669119209981589</v>
      </c>
      <c r="CP28" s="69">
        <v>0.92783965405112123</v>
      </c>
      <c r="CQ28" s="69"/>
      <c r="CR28" s="69">
        <f t="shared" si="50"/>
        <v>-1.114598847072501</v>
      </c>
      <c r="CS28" s="69">
        <f>'RD T1'!E288</f>
        <v>0.46859181371564784</v>
      </c>
      <c r="CT28" s="69">
        <f t="shared" si="51"/>
        <v>-0.64600703335685317</v>
      </c>
    </row>
    <row r="29" spans="1:98" x14ac:dyDescent="0.2">
      <c r="A29" s="10" t="str">
        <f>name!D25</f>
        <v>72 Customer service occupations</v>
      </c>
      <c r="B29" s="69">
        <v>2.0268518829296707E-2</v>
      </c>
      <c r="C29" s="69">
        <v>2.7411619076360458E-2</v>
      </c>
      <c r="D29" s="69">
        <v>2.4428159499784462E-2</v>
      </c>
      <c r="E29" s="69">
        <v>3.7098982428967822E-2</v>
      </c>
      <c r="F29" s="69">
        <v>5.0833354189624244E-2</v>
      </c>
      <c r="G29" s="11"/>
      <c r="H29" s="69">
        <f>F29-D29</f>
        <v>2.6405194689839782E-2</v>
      </c>
      <c r="I29" s="69">
        <f>'RD T1'!E57</f>
        <v>1.9273954003372271E-2</v>
      </c>
      <c r="J29" s="69">
        <f t="shared" si="27"/>
        <v>4.5679148693212053E-2</v>
      </c>
      <c r="L29" t="str">
        <f t="shared" si="28"/>
        <v>72 Customer service occupations</v>
      </c>
      <c r="M29" s="69">
        <v>0.24518110906478705</v>
      </c>
      <c r="N29" s="69">
        <v>0.37719005281993895</v>
      </c>
      <c r="O29" s="69">
        <v>0.27745413876694391</v>
      </c>
      <c r="P29" s="69">
        <v>0.37981265778269946</v>
      </c>
      <c r="Q29" s="69">
        <v>0.51372306901949094</v>
      </c>
      <c r="R29" s="11"/>
      <c r="S29" s="69">
        <f t="shared" si="29"/>
        <v>0.23626893025254703</v>
      </c>
      <c r="T29" s="69">
        <f>'RD T1'!E86</f>
        <v>0.22793341848540546</v>
      </c>
      <c r="U29" s="69">
        <f t="shared" si="30"/>
        <v>0.46420234873795252</v>
      </c>
      <c r="W29" t="str">
        <f t="shared" si="31"/>
        <v>72 Customer service occupations</v>
      </c>
      <c r="X29" s="69">
        <v>1.0755423748602164</v>
      </c>
      <c r="Y29" s="69">
        <v>1.1290259747720457</v>
      </c>
      <c r="Z29" s="69">
        <v>1.2537840680517922</v>
      </c>
      <c r="AA29" s="69">
        <v>1.5232685704292279</v>
      </c>
      <c r="AB29" s="69">
        <v>2.0685924087128256</v>
      </c>
      <c r="AC29" s="69"/>
      <c r="AD29" s="69">
        <f t="shared" si="32"/>
        <v>0.81480834066103336</v>
      </c>
      <c r="AE29" s="69">
        <f>'RD T1'!E115</f>
        <v>0.8805041115814225</v>
      </c>
      <c r="AF29" s="69">
        <f t="shared" si="33"/>
        <v>1.6953124522424559</v>
      </c>
      <c r="AH29" t="str">
        <f t="shared" si="34"/>
        <v>72 Customer service occupations</v>
      </c>
      <c r="AI29" s="69">
        <v>0.29476863924909186</v>
      </c>
      <c r="AJ29" s="69">
        <v>0.31558943920595056</v>
      </c>
      <c r="AK29" s="69">
        <v>0.36036987557107192</v>
      </c>
      <c r="AL29" s="69">
        <v>0.43534027538999487</v>
      </c>
      <c r="AM29" s="69">
        <v>0.57626764155519972</v>
      </c>
      <c r="AN29" s="69"/>
      <c r="AO29" s="69">
        <f t="shared" si="35"/>
        <v>0.2158977659841278</v>
      </c>
      <c r="AP29" s="69">
        <f>'RD T1'!E144</f>
        <v>0.26106771259945422</v>
      </c>
      <c r="AQ29" s="69">
        <f t="shared" si="36"/>
        <v>0.47696547858358201</v>
      </c>
      <c r="AS29" t="str">
        <f t="shared" si="37"/>
        <v>72 Customer service occupations</v>
      </c>
      <c r="AT29" s="69">
        <v>0.43882306749479444</v>
      </c>
      <c r="AU29" s="69">
        <v>0.42972035082850113</v>
      </c>
      <c r="AV29" s="69">
        <v>0.47248979861010193</v>
      </c>
      <c r="AW29" s="69">
        <v>0.57319835560606214</v>
      </c>
      <c r="AX29" s="69">
        <v>0.69521419479541902</v>
      </c>
      <c r="AY29" s="69"/>
      <c r="AZ29" s="69">
        <f t="shared" si="38"/>
        <v>0.22272439618531709</v>
      </c>
      <c r="BA29" s="69">
        <f>'RD T1'!E173</f>
        <v>0.29444133895462504</v>
      </c>
      <c r="BB29" s="69">
        <f t="shared" si="39"/>
        <v>0.51716573513994213</v>
      </c>
      <c r="BD29" t="str">
        <f t="shared" si="40"/>
        <v>72 Customer service occupations</v>
      </c>
      <c r="BE29" s="69">
        <v>1.880403930403884</v>
      </c>
      <c r="BF29" s="69">
        <v>1.940950541338275</v>
      </c>
      <c r="BG29" s="69">
        <v>2.1853256046884746</v>
      </c>
      <c r="BH29" s="69">
        <v>2.3955453743434045</v>
      </c>
      <c r="BI29" s="69">
        <v>2.8042828397438635</v>
      </c>
      <c r="BJ29" s="69"/>
      <c r="BK29" s="69">
        <f t="shared" si="41"/>
        <v>0.61895723505538891</v>
      </c>
      <c r="BL29" s="69">
        <f>'RD T1'!E202</f>
        <v>1.0870216064489875</v>
      </c>
      <c r="BM29" s="69">
        <f t="shared" si="42"/>
        <v>1.7059788415043764</v>
      </c>
      <c r="BO29" t="str">
        <f t="shared" si="43"/>
        <v>72 Customer service occupations</v>
      </c>
      <c r="BP29" s="69">
        <v>2.153053898178507</v>
      </c>
      <c r="BQ29" s="69">
        <v>2.1905257550933217</v>
      </c>
      <c r="BR29" s="69">
        <v>2.2606998713481721</v>
      </c>
      <c r="BS29" s="69">
        <v>2.3317771846012771</v>
      </c>
      <c r="BT29" s="69">
        <v>2.2979421608443014</v>
      </c>
      <c r="BU29" s="69"/>
      <c r="BV29" s="69">
        <f t="shared" si="44"/>
        <v>3.7242289496129288E-2</v>
      </c>
      <c r="BW29" s="69">
        <f>'RD T1'!E231</f>
        <v>1.016762633856378</v>
      </c>
      <c r="BX29" s="69">
        <f t="shared" si="45"/>
        <v>1.0540049233525073</v>
      </c>
      <c r="BZ29" t="str">
        <f t="shared" si="46"/>
        <v>72 Customer service occupations</v>
      </c>
      <c r="CA29" s="69">
        <v>0.90197005484620552</v>
      </c>
      <c r="CB29" s="69">
        <v>0.91771703020103756</v>
      </c>
      <c r="CC29" s="69">
        <v>0.80631983607776625</v>
      </c>
      <c r="CD29" s="69">
        <v>0.83813209193760607</v>
      </c>
      <c r="CE29" s="69">
        <v>0.78964718123701461</v>
      </c>
      <c r="CF29" s="69"/>
      <c r="CG29" s="69">
        <f t="shared" si="47"/>
        <v>-1.6672654840751644E-2</v>
      </c>
      <c r="CH29" s="69">
        <f>'RD T1'!E260</f>
        <v>0.27119007840018194</v>
      </c>
      <c r="CI29" s="69">
        <f t="shared" si="48"/>
        <v>0.2545174235594303</v>
      </c>
      <c r="CK29" t="str">
        <f t="shared" si="49"/>
        <v>72 Customer service occupations</v>
      </c>
      <c r="CL29" s="69">
        <v>0.36316101814182322</v>
      </c>
      <c r="CM29" s="69">
        <v>0.44250039580787592</v>
      </c>
      <c r="CN29" s="69">
        <v>0.31718707089292614</v>
      </c>
      <c r="CO29" s="69">
        <v>0.41429450566844456</v>
      </c>
      <c r="CP29" s="69">
        <v>0.47816417096894415</v>
      </c>
      <c r="CQ29" s="69"/>
      <c r="CR29" s="69">
        <f t="shared" si="50"/>
        <v>0.16097710007601801</v>
      </c>
      <c r="CS29" s="69">
        <f>'RD T1'!E289</f>
        <v>0.16876846736111489</v>
      </c>
      <c r="CT29" s="69">
        <f t="shared" si="51"/>
        <v>0.3297455674371329</v>
      </c>
    </row>
    <row r="30" spans="1:98" x14ac:dyDescent="0.2">
      <c r="A30" s="10" t="str">
        <f>name!D26</f>
        <v>81 Process, plant and machine operatives</v>
      </c>
      <c r="B30" s="69">
        <v>1.5571760736759149E-2</v>
      </c>
      <c r="C30" s="69">
        <v>2.8578469816274661E-2</v>
      </c>
      <c r="D30" s="69">
        <v>2.029142686529985E-2</v>
      </c>
      <c r="E30" s="69">
        <v>3.0067747457359274E-2</v>
      </c>
      <c r="F30" s="69">
        <v>4.4919643153408656E-2</v>
      </c>
      <c r="G30" s="11"/>
      <c r="H30" s="69">
        <f t="shared" si="26"/>
        <v>2.4628216288108806E-2</v>
      </c>
      <c r="I30" s="69">
        <f>'RD T1'!E58</f>
        <v>1.5584476730711835E-2</v>
      </c>
      <c r="J30" s="69">
        <f t="shared" si="27"/>
        <v>4.021269301882064E-2</v>
      </c>
      <c r="L30" t="str">
        <f t="shared" si="28"/>
        <v>81 Process, plant and machine operatives</v>
      </c>
      <c r="M30" s="69">
        <v>0.11380818092840762</v>
      </c>
      <c r="N30" s="69">
        <v>0.16226830149877369</v>
      </c>
      <c r="O30" s="69">
        <v>0.11661135622968584</v>
      </c>
      <c r="P30" s="69">
        <v>0.17595495518989268</v>
      </c>
      <c r="Q30" s="69">
        <v>0.26447226463408646</v>
      </c>
      <c r="R30" s="11"/>
      <c r="S30" s="69">
        <f t="shared" si="29"/>
        <v>0.14786090840440064</v>
      </c>
      <c r="T30" s="69">
        <f>'RD T1'!E87</f>
        <v>0.10843876609414983</v>
      </c>
      <c r="U30" s="69">
        <f t="shared" si="30"/>
        <v>0.25629967449855046</v>
      </c>
      <c r="W30" t="str">
        <f t="shared" si="31"/>
        <v>81 Process, plant and machine operatives</v>
      </c>
      <c r="X30" s="69">
        <v>0.41260169947355596</v>
      </c>
      <c r="Y30" s="69">
        <v>0.34296902018792869</v>
      </c>
      <c r="Z30" s="69">
        <v>0.31676923736754475</v>
      </c>
      <c r="AA30" s="69">
        <v>0.4590841680530473</v>
      </c>
      <c r="AB30" s="69">
        <v>0.69630844529305336</v>
      </c>
      <c r="AC30" s="69"/>
      <c r="AD30" s="69">
        <f t="shared" si="32"/>
        <v>0.3795392079255086</v>
      </c>
      <c r="AE30" s="69">
        <f>'RD T1'!E116</f>
        <v>0.27444703817460037</v>
      </c>
      <c r="AF30" s="69">
        <f t="shared" si="33"/>
        <v>0.65398624610010891</v>
      </c>
      <c r="AH30" t="str">
        <f t="shared" si="34"/>
        <v>81 Process, plant and machine operatives</v>
      </c>
      <c r="AI30" s="69">
        <v>0.21081108281223701</v>
      </c>
      <c r="AJ30" s="69">
        <v>0.19430394748042043</v>
      </c>
      <c r="AK30" s="69">
        <v>0.18946724044666621</v>
      </c>
      <c r="AL30" s="69">
        <v>0.26785434062501529</v>
      </c>
      <c r="AM30" s="69">
        <v>0.36976074166412409</v>
      </c>
      <c r="AN30" s="69"/>
      <c r="AO30" s="69">
        <f t="shared" si="35"/>
        <v>0.18029350121745788</v>
      </c>
      <c r="AP30" s="69">
        <f>'RD T1'!E145</f>
        <v>0.14124840744839751</v>
      </c>
      <c r="AQ30" s="69">
        <f t="shared" si="36"/>
        <v>0.32154190866585541</v>
      </c>
      <c r="AS30" t="str">
        <f t="shared" si="37"/>
        <v>81 Process, plant and machine operatives</v>
      </c>
      <c r="AT30" s="69">
        <v>0.36778217028884375</v>
      </c>
      <c r="AU30" s="69">
        <v>0.27878552429901132</v>
      </c>
      <c r="AV30" s="69">
        <v>0.25981156413101542</v>
      </c>
      <c r="AW30" s="69">
        <v>0.32293472558376424</v>
      </c>
      <c r="AX30" s="69">
        <v>0.37145973572602253</v>
      </c>
      <c r="AY30" s="69"/>
      <c r="AZ30" s="69">
        <f t="shared" si="38"/>
        <v>0.11164817159500712</v>
      </c>
      <c r="BA30" s="69">
        <f>'RD T1'!E174</f>
        <v>0.14903667770751761</v>
      </c>
      <c r="BB30" s="69">
        <f t="shared" si="39"/>
        <v>0.26068484930252472</v>
      </c>
      <c r="BD30" t="str">
        <f t="shared" si="40"/>
        <v>81 Process, plant and machine operatives</v>
      </c>
      <c r="BE30" s="69">
        <v>3.4019830487615135</v>
      </c>
      <c r="BF30" s="69">
        <v>2.8565892385396827</v>
      </c>
      <c r="BG30" s="69">
        <v>3.1223843644630724</v>
      </c>
      <c r="BH30" s="69">
        <v>3.1705315712197781</v>
      </c>
      <c r="BI30" s="69">
        <v>3.3452335442046444</v>
      </c>
      <c r="BJ30" s="69"/>
      <c r="BK30" s="69">
        <f t="shared" si="41"/>
        <v>0.22284917974157192</v>
      </c>
      <c r="BL30" s="69">
        <f>'RD T1'!E203</f>
        <v>1.2032175526336037</v>
      </c>
      <c r="BM30" s="69">
        <f t="shared" si="42"/>
        <v>1.4260667323751757</v>
      </c>
      <c r="BO30" t="str">
        <f t="shared" si="43"/>
        <v>81 Process, plant and machine operatives</v>
      </c>
      <c r="BP30" s="69">
        <v>4.0098104722871302</v>
      </c>
      <c r="BQ30" s="69">
        <v>3.5399990849117984</v>
      </c>
      <c r="BR30" s="69">
        <v>3.2336984070582617</v>
      </c>
      <c r="BS30" s="69">
        <v>3.6381307589092726</v>
      </c>
      <c r="BT30" s="69">
        <v>3.4934625773800914</v>
      </c>
      <c r="BU30" s="69"/>
      <c r="BV30" s="69">
        <f t="shared" si="44"/>
        <v>0.25976417032182963</v>
      </c>
      <c r="BW30" s="69">
        <f>'RD T1'!E232</f>
        <v>1.3336008457714315</v>
      </c>
      <c r="BX30" s="69">
        <f t="shared" si="45"/>
        <v>1.5933650160932611</v>
      </c>
      <c r="BZ30" t="str">
        <f t="shared" si="46"/>
        <v>81 Process, plant and machine operatives</v>
      </c>
      <c r="CA30" s="69">
        <v>2.4289317405979229</v>
      </c>
      <c r="CB30" s="69">
        <v>2.6351340470041009</v>
      </c>
      <c r="CC30" s="69">
        <v>1.7548414912660304</v>
      </c>
      <c r="CD30" s="69">
        <v>1.7052796555830874</v>
      </c>
      <c r="CE30" s="69">
        <v>0.74007289635328932</v>
      </c>
      <c r="CF30" s="69"/>
      <c r="CG30" s="69">
        <f t="shared" si="47"/>
        <v>-1.014768594912741</v>
      </c>
      <c r="CH30" s="69">
        <f>'RD T1'!E261</f>
        <v>0.46335175466902762</v>
      </c>
      <c r="CI30" s="69">
        <f t="shared" si="48"/>
        <v>-0.5514168402437134</v>
      </c>
      <c r="CK30" t="str">
        <f t="shared" si="49"/>
        <v>81 Process, plant and machine operatives</v>
      </c>
      <c r="CL30" s="69">
        <v>1.6895629833895531</v>
      </c>
      <c r="CM30" s="69">
        <v>1.279801471510728</v>
      </c>
      <c r="CN30" s="69">
        <v>0.95139422733430745</v>
      </c>
      <c r="CO30" s="69">
        <v>0.58356662806296566</v>
      </c>
      <c r="CP30" s="69">
        <v>0.2416861294795227</v>
      </c>
      <c r="CQ30" s="69"/>
      <c r="CR30" s="69">
        <f t="shared" si="50"/>
        <v>-0.70970809785478473</v>
      </c>
      <c r="CS30" s="69">
        <f>'RD T1'!E290</f>
        <v>0.13866129896266272</v>
      </c>
      <c r="CT30" s="69">
        <f t="shared" si="51"/>
        <v>-0.57104679889212195</v>
      </c>
    </row>
    <row r="31" spans="1:98" x14ac:dyDescent="0.2">
      <c r="A31" s="10" t="str">
        <f>name!D27</f>
        <v>82 Transport and mobile machine drivers and operatives</v>
      </c>
      <c r="B31" s="69">
        <v>1.7116332381053544E-2</v>
      </c>
      <c r="C31" s="69">
        <v>3.1316300345082475E-2</v>
      </c>
      <c r="D31" s="69">
        <v>2.3549334992543657E-2</v>
      </c>
      <c r="E31" s="69">
        <v>3.316843146110128E-2</v>
      </c>
      <c r="F31" s="69">
        <v>5.0929097321602973E-2</v>
      </c>
      <c r="G31" s="11"/>
      <c r="H31" s="69">
        <f t="shared" si="26"/>
        <v>2.7379762329059316E-2</v>
      </c>
      <c r="I31" s="69">
        <f>'RD T1'!E59</f>
        <v>2.6093099397140676E-2</v>
      </c>
      <c r="J31" s="69">
        <f t="shared" si="27"/>
        <v>5.3472861726199993E-2</v>
      </c>
      <c r="L31" t="str">
        <f t="shared" si="28"/>
        <v>82 Transport and mobile machine drivers and operatives</v>
      </c>
      <c r="M31" s="69">
        <v>0.10280079945206672</v>
      </c>
      <c r="N31" s="69">
        <v>0.18764153975811684</v>
      </c>
      <c r="O31" s="69">
        <v>0.14290485404120004</v>
      </c>
      <c r="P31" s="69">
        <v>0.1929312743968033</v>
      </c>
      <c r="Q31" s="69">
        <v>0.32936555228602027</v>
      </c>
      <c r="R31" s="11"/>
      <c r="S31" s="69">
        <f t="shared" si="29"/>
        <v>0.18646069824482023</v>
      </c>
      <c r="T31" s="69">
        <f>'RD T1'!E88</f>
        <v>0.15557826144539383</v>
      </c>
      <c r="U31" s="69">
        <f t="shared" si="30"/>
        <v>0.34203895969021403</v>
      </c>
      <c r="W31" t="str">
        <f t="shared" si="31"/>
        <v>82 Transport and mobile machine drivers and operatives</v>
      </c>
      <c r="X31" s="69">
        <v>0.46858532173940298</v>
      </c>
      <c r="Y31" s="69">
        <v>0.55764932299974801</v>
      </c>
      <c r="Z31" s="69">
        <v>0.54225077132452104</v>
      </c>
      <c r="AA31" s="69">
        <v>0.66287707208625535</v>
      </c>
      <c r="AB31" s="69">
        <v>0.9742136105148349</v>
      </c>
      <c r="AC31" s="69"/>
      <c r="AD31" s="69">
        <f t="shared" si="32"/>
        <v>0.43196283919031386</v>
      </c>
      <c r="AE31" s="69">
        <f>'RD T1'!E117</f>
        <v>0.49973854623796798</v>
      </c>
      <c r="AF31" s="69">
        <f t="shared" si="33"/>
        <v>0.93170138542828185</v>
      </c>
      <c r="AH31" t="str">
        <f t="shared" si="34"/>
        <v>82 Transport and mobile machine drivers and operatives</v>
      </c>
      <c r="AI31" s="69">
        <v>0.23121656632063439</v>
      </c>
      <c r="AJ31" s="69">
        <v>0.22474605784757914</v>
      </c>
      <c r="AK31" s="69">
        <v>0.23235759017429053</v>
      </c>
      <c r="AL31" s="69">
        <v>0.26355338604308609</v>
      </c>
      <c r="AM31" s="69">
        <v>0.29522260068053019</v>
      </c>
      <c r="AN31" s="69"/>
      <c r="AO31" s="69">
        <f t="shared" si="35"/>
        <v>6.286501050623966E-2</v>
      </c>
      <c r="AP31" s="69">
        <f>'RD T1'!E146</f>
        <v>0.1664630088603522</v>
      </c>
      <c r="AQ31" s="69">
        <f t="shared" si="36"/>
        <v>0.22932801936659186</v>
      </c>
      <c r="AS31" t="str">
        <f t="shared" si="37"/>
        <v>82 Transport and mobile machine drivers and operatives</v>
      </c>
      <c r="AT31" s="69">
        <v>0.36325082891327926</v>
      </c>
      <c r="AU31" s="69">
        <v>0.37769762440411619</v>
      </c>
      <c r="AV31" s="69">
        <v>0.37640609677896192</v>
      </c>
      <c r="AW31" s="69">
        <v>0.4299042533662642</v>
      </c>
      <c r="AX31" s="69">
        <v>0.46958484061287786</v>
      </c>
      <c r="AY31" s="69"/>
      <c r="AZ31" s="69">
        <f t="shared" si="38"/>
        <v>9.3178743833915945E-2</v>
      </c>
      <c r="BA31" s="69">
        <f>'RD T1'!E175</f>
        <v>0.2943404643403229</v>
      </c>
      <c r="BB31" s="69">
        <f t="shared" si="39"/>
        <v>0.38751920817423885</v>
      </c>
      <c r="BD31" t="str">
        <f t="shared" si="40"/>
        <v>82 Transport and mobile machine drivers and operatives</v>
      </c>
      <c r="BE31" s="69">
        <v>2.85541885926287</v>
      </c>
      <c r="BF31" s="69">
        <v>3.0377877094848187</v>
      </c>
      <c r="BG31" s="69">
        <v>3.4885173173346478</v>
      </c>
      <c r="BH31" s="69">
        <v>3.1530541030939618</v>
      </c>
      <c r="BI31" s="69">
        <v>3.2368778018913282</v>
      </c>
      <c r="BJ31" s="69"/>
      <c r="BK31" s="69">
        <f t="shared" si="41"/>
        <v>-0.25163951544331953</v>
      </c>
      <c r="BL31" s="69">
        <f>'RD T1'!E204</f>
        <v>1.6354426497900434</v>
      </c>
      <c r="BM31" s="69">
        <f t="shared" si="42"/>
        <v>1.3838031343467239</v>
      </c>
      <c r="BO31" t="str">
        <f t="shared" si="43"/>
        <v>82 Transport and mobile machine drivers and operatives</v>
      </c>
      <c r="BP31" s="69">
        <v>4.2857690039491017</v>
      </c>
      <c r="BQ31" s="69">
        <v>4.8175542020219089</v>
      </c>
      <c r="BR31" s="69">
        <v>4.440116628787</v>
      </c>
      <c r="BS31" s="69">
        <v>4.7369462844803616</v>
      </c>
      <c r="BT31" s="69">
        <v>5.0456248852956112</v>
      </c>
      <c r="BU31" s="69"/>
      <c r="BV31" s="69">
        <f t="shared" si="44"/>
        <v>0.60550825650861118</v>
      </c>
      <c r="BW31" s="69">
        <f>'RD T1'!E233</f>
        <v>2.4843160389431156</v>
      </c>
      <c r="BX31" s="69">
        <f t="shared" si="45"/>
        <v>3.0898242954517268</v>
      </c>
      <c r="BZ31" t="str">
        <f t="shared" si="46"/>
        <v>82 Transport and mobile machine drivers and operatives</v>
      </c>
      <c r="CA31" s="69">
        <v>2.6671727929432629</v>
      </c>
      <c r="CB31" s="69">
        <v>4.1376514442592098</v>
      </c>
      <c r="CC31" s="69">
        <v>2.5525759245227588</v>
      </c>
      <c r="CD31" s="69">
        <v>2.5243874076821173</v>
      </c>
      <c r="CE31" s="69">
        <v>1.636938159272523</v>
      </c>
      <c r="CF31" s="69"/>
      <c r="CG31" s="69">
        <f t="shared" si="47"/>
        <v>-0.91563776525023588</v>
      </c>
      <c r="CH31" s="69">
        <f>'RD T1'!E262</f>
        <v>1.0282697775945093</v>
      </c>
      <c r="CI31" s="69">
        <f t="shared" si="48"/>
        <v>0.11263201234427345</v>
      </c>
      <c r="CK31" t="str">
        <f t="shared" si="49"/>
        <v>82 Transport and mobile machine drivers and operatives</v>
      </c>
      <c r="CL31" s="69">
        <v>1.4913214209825729</v>
      </c>
      <c r="CM31" s="69">
        <v>1.5780376840183532</v>
      </c>
      <c r="CN31" s="69">
        <v>1.4151594378435328</v>
      </c>
      <c r="CO31" s="69">
        <v>1.0364775068077083</v>
      </c>
      <c r="CP31" s="69">
        <v>0.4794331810091611</v>
      </c>
      <c r="CQ31" s="69"/>
      <c r="CR31" s="69">
        <f t="shared" si="50"/>
        <v>-0.93572625683437172</v>
      </c>
      <c r="CS31" s="69">
        <f>'RD T1'!E291</f>
        <v>0.36130174109683016</v>
      </c>
      <c r="CT31" s="69">
        <f t="shared" si="51"/>
        <v>-0.57442451573754161</v>
      </c>
    </row>
    <row r="32" spans="1:98" x14ac:dyDescent="0.2">
      <c r="A32" s="10" t="str">
        <f>name!D28</f>
        <v>91 Elementary trades and related occupations</v>
      </c>
      <c r="B32" s="69">
        <v>2.7853285880588921E-4</v>
      </c>
      <c r="C32" s="69">
        <v>2.8281412847359769E-4</v>
      </c>
      <c r="D32" s="69">
        <v>2.350806366826227E-4</v>
      </c>
      <c r="E32" s="69">
        <v>1.2941625151305586E-3</v>
      </c>
      <c r="F32" s="69">
        <v>1.9538565785485879E-3</v>
      </c>
      <c r="G32" s="11"/>
      <c r="H32" s="69">
        <f t="shared" si="26"/>
        <v>1.7187759418659651E-3</v>
      </c>
      <c r="I32" s="69">
        <f>'RD T1'!E60</f>
        <v>1.1519830847407139E-3</v>
      </c>
      <c r="J32" s="69">
        <f t="shared" si="27"/>
        <v>2.8707590266066792E-3</v>
      </c>
      <c r="L32" t="str">
        <f t="shared" si="28"/>
        <v>91 Elementary trades and related occupations</v>
      </c>
      <c r="M32" s="69">
        <v>4.4259761025533001E-2</v>
      </c>
      <c r="N32" s="69">
        <v>8.0358109742339978E-2</v>
      </c>
      <c r="O32" s="69">
        <v>3.7656623778984544E-2</v>
      </c>
      <c r="P32" s="69">
        <v>9.4502763288493885E-2</v>
      </c>
      <c r="Q32" s="69">
        <v>0.17626023685784148</v>
      </c>
      <c r="R32" s="11"/>
      <c r="S32" s="69">
        <f t="shared" si="29"/>
        <v>0.13860361307885694</v>
      </c>
      <c r="T32" s="69">
        <f>'RD T1'!E89</f>
        <v>6.9171402257616282E-2</v>
      </c>
      <c r="U32" s="69">
        <f t="shared" si="30"/>
        <v>0.20777501533647322</v>
      </c>
      <c r="W32" t="str">
        <f t="shared" si="31"/>
        <v>91 Elementary trades and related occupations</v>
      </c>
      <c r="X32" s="69">
        <v>0.23381494824763568</v>
      </c>
      <c r="Y32" s="69">
        <v>0.18042573326210826</v>
      </c>
      <c r="Z32" s="69">
        <v>0.16188053617182629</v>
      </c>
      <c r="AA32" s="69">
        <v>0.43964779732284309</v>
      </c>
      <c r="AB32" s="69">
        <v>0.69087853858609649</v>
      </c>
      <c r="AC32" s="69"/>
      <c r="AD32" s="69">
        <f t="shared" si="32"/>
        <v>0.5289980024142702</v>
      </c>
      <c r="AE32" s="69">
        <f>'RD T1'!E118</f>
        <v>0.33736708264181742</v>
      </c>
      <c r="AF32" s="69">
        <f t="shared" si="33"/>
        <v>0.86636508505608756</v>
      </c>
      <c r="AH32" t="str">
        <f t="shared" si="34"/>
        <v>91 Elementary trades and related occupations</v>
      </c>
      <c r="AI32" s="69">
        <v>0.15752408549982913</v>
      </c>
      <c r="AJ32" s="69">
        <v>0.14309094146254081</v>
      </c>
      <c r="AK32" s="69">
        <v>0.12248691362641537</v>
      </c>
      <c r="AL32" s="69">
        <v>0.40927026213642403</v>
      </c>
      <c r="AM32" s="69">
        <v>0.78103830145178466</v>
      </c>
      <c r="AN32" s="69"/>
      <c r="AO32" s="69">
        <f t="shared" si="35"/>
        <v>0.65855138782536926</v>
      </c>
      <c r="AP32" s="69">
        <f>'RD T1'!E147</f>
        <v>0.3712534660260996</v>
      </c>
      <c r="AQ32" s="69">
        <f t="shared" si="36"/>
        <v>1.0298048538514688</v>
      </c>
      <c r="AS32" t="str">
        <f t="shared" si="37"/>
        <v>91 Elementary trades and related occupations</v>
      </c>
      <c r="AT32" s="69">
        <v>0.18101877569022207</v>
      </c>
      <c r="AU32" s="69">
        <v>0.13538639691810478</v>
      </c>
      <c r="AV32" s="69">
        <v>0.12854102057041275</v>
      </c>
      <c r="AW32" s="69">
        <v>0.30979421364849796</v>
      </c>
      <c r="AX32" s="69">
        <v>0.46500221967773753</v>
      </c>
      <c r="AY32" s="69"/>
      <c r="AZ32" s="69">
        <f t="shared" si="38"/>
        <v>0.33646119910732475</v>
      </c>
      <c r="BA32" s="69">
        <f>'RD T1'!E176</f>
        <v>0.21102383085394152</v>
      </c>
      <c r="BB32" s="69">
        <f t="shared" si="39"/>
        <v>0.54748502996126625</v>
      </c>
      <c r="BD32" t="str">
        <f t="shared" si="40"/>
        <v>91 Elementary trades and related occupations</v>
      </c>
      <c r="BE32" s="69">
        <v>1.1049258482365594</v>
      </c>
      <c r="BF32" s="69">
        <v>0.86561846005128551</v>
      </c>
      <c r="BG32" s="69">
        <v>0.92936870710205577</v>
      </c>
      <c r="BH32" s="69">
        <v>1.5335008610587475</v>
      </c>
      <c r="BI32" s="69">
        <v>2.05155065345006</v>
      </c>
      <c r="BJ32" s="69"/>
      <c r="BK32" s="69">
        <f t="shared" si="41"/>
        <v>1.1221819463480043</v>
      </c>
      <c r="BL32" s="69">
        <f>'RD T1'!E205</f>
        <v>0.8102414620556162</v>
      </c>
      <c r="BM32" s="69">
        <f t="shared" si="42"/>
        <v>1.9324234084036205</v>
      </c>
      <c r="BO32" t="str">
        <f t="shared" si="43"/>
        <v>91 Elementary trades and related occupations</v>
      </c>
      <c r="BP32" s="69">
        <v>2.0333079800437206</v>
      </c>
      <c r="BQ32" s="69">
        <v>1.7123264092543804</v>
      </c>
      <c r="BR32" s="69">
        <v>1.6402599059667915</v>
      </c>
      <c r="BS32" s="69">
        <v>2.8679861821154562</v>
      </c>
      <c r="BT32" s="69">
        <v>3.5169368935497096</v>
      </c>
      <c r="BU32" s="69"/>
      <c r="BV32" s="69">
        <f t="shared" si="44"/>
        <v>1.8766769875829181</v>
      </c>
      <c r="BW32" s="69">
        <f>'RD T1'!E234</f>
        <v>1.1814459668910393</v>
      </c>
      <c r="BX32" s="69">
        <f t="shared" si="45"/>
        <v>3.0581229544739577</v>
      </c>
      <c r="BZ32" t="str">
        <f t="shared" si="46"/>
        <v>91 Elementary trades and related occupations</v>
      </c>
      <c r="CA32" s="69">
        <v>1.7468730646419399</v>
      </c>
      <c r="CB32" s="69">
        <v>1.8107317407118686</v>
      </c>
      <c r="CC32" s="69">
        <v>1.297206781372455</v>
      </c>
      <c r="CD32" s="69">
        <v>2.3710253507668178</v>
      </c>
      <c r="CE32" s="69">
        <v>2.0440164013645399</v>
      </c>
      <c r="CF32" s="69"/>
      <c r="CG32" s="69">
        <f t="shared" si="47"/>
        <v>0.74680961999208484</v>
      </c>
      <c r="CH32" s="69">
        <f>'RD T1'!E263</f>
        <v>0.87478084472415818</v>
      </c>
      <c r="CI32" s="69">
        <f t="shared" si="48"/>
        <v>1.6215904647162431</v>
      </c>
      <c r="CK32" t="str">
        <f t="shared" si="49"/>
        <v>91 Elementary trades and related occupations</v>
      </c>
      <c r="CL32" s="69">
        <v>1.0707997338980253</v>
      </c>
      <c r="CM32" s="69">
        <v>0.93772600389140448</v>
      </c>
      <c r="CN32" s="69">
        <v>0.70869957785900128</v>
      </c>
      <c r="CO32" s="69">
        <v>1.1340911041112178</v>
      </c>
      <c r="CP32" s="69">
        <v>1.0093833734174473</v>
      </c>
      <c r="CQ32" s="69"/>
      <c r="CR32" s="69">
        <f t="shared" si="50"/>
        <v>0.30068379555844604</v>
      </c>
      <c r="CS32" s="69">
        <f>'RD T1'!E292</f>
        <v>0.36919637810867578</v>
      </c>
      <c r="CT32" s="69">
        <f t="shared" si="51"/>
        <v>0.66988017366712183</v>
      </c>
    </row>
    <row r="33" spans="1:98" x14ac:dyDescent="0.2">
      <c r="A33" s="10" t="str">
        <f>name!D29</f>
        <v>92 Elementary administration and service occupations</v>
      </c>
      <c r="B33" s="69">
        <v>2.3688188405966825E-2</v>
      </c>
      <c r="C33" s="69">
        <v>3.4401130351041857E-2</v>
      </c>
      <c r="D33" s="69">
        <v>2.820817906403756E-2</v>
      </c>
      <c r="E33" s="69">
        <v>3.1665083540743329E-2</v>
      </c>
      <c r="F33" s="69">
        <v>4.2377647584490176E-2</v>
      </c>
      <c r="G33" s="11"/>
      <c r="H33" s="69">
        <f t="shared" ref="H33" si="52">F33-D33</f>
        <v>1.4169468520452616E-2</v>
      </c>
      <c r="I33" s="69">
        <f>'RD T1'!E61</f>
        <v>2.0451507245432807E-2</v>
      </c>
      <c r="J33" s="69">
        <f t="shared" ref="J33" si="53">SUM(H33:I33)</f>
        <v>3.4620975765885423E-2</v>
      </c>
      <c r="L33" t="str">
        <f t="shared" ref="L33" si="54">A33</f>
        <v>92 Elementary administration and service occupations</v>
      </c>
      <c r="M33" s="69">
        <v>0.61319054758712155</v>
      </c>
      <c r="N33" s="69">
        <v>0.98919612314914829</v>
      </c>
      <c r="O33" s="69">
        <v>0.8396130811419934</v>
      </c>
      <c r="P33" s="69">
        <v>1.0517456484187968</v>
      </c>
      <c r="Q33" s="69">
        <v>1.6302431808649192</v>
      </c>
      <c r="R33" s="11"/>
      <c r="S33" s="69">
        <f t="shared" ref="S33" si="55">Q33-O33</f>
        <v>0.79063009972292575</v>
      </c>
      <c r="T33" s="69">
        <f>'RD T1'!E90</f>
        <v>0.74341272760753818</v>
      </c>
      <c r="U33" s="69">
        <f t="shared" ref="U33" si="56">SUM(S33:T33)</f>
        <v>1.534042827330464</v>
      </c>
      <c r="W33" t="str">
        <f t="shared" ref="W33" si="57">A33</f>
        <v>92 Elementary administration and service occupations</v>
      </c>
      <c r="X33" s="69">
        <v>2.6013243742415408</v>
      </c>
      <c r="Y33" s="69">
        <v>2.8948990334559919</v>
      </c>
      <c r="Z33" s="69">
        <v>3.0867377584794862</v>
      </c>
      <c r="AA33" s="69">
        <v>3.4384759526993824</v>
      </c>
      <c r="AB33" s="69">
        <v>4.9289339640013621</v>
      </c>
      <c r="AC33" s="69"/>
      <c r="AD33" s="69">
        <f t="shared" ref="AD33" si="58">AB33-Z33</f>
        <v>1.8421962055218759</v>
      </c>
      <c r="AE33" s="69">
        <f>'RD T1'!E119</f>
        <v>2.5804500266472563</v>
      </c>
      <c r="AF33" s="69">
        <f t="shared" ref="AF33" si="59">SUM(AD33:AE33)</f>
        <v>4.4226462321691322</v>
      </c>
      <c r="AH33" t="str">
        <f t="shared" ref="AH33" si="60">L33</f>
        <v>92 Elementary administration and service occupations</v>
      </c>
      <c r="AI33" s="69">
        <v>1.2220197353142819</v>
      </c>
      <c r="AJ33" s="69">
        <v>1.4090722153706763</v>
      </c>
      <c r="AK33" s="69">
        <v>1.5430578328234013</v>
      </c>
      <c r="AL33" s="69">
        <v>1.6663797607113295</v>
      </c>
      <c r="AM33" s="69">
        <v>2.3940753489026325</v>
      </c>
      <c r="AN33" s="69"/>
      <c r="AO33" s="69">
        <f t="shared" ref="AO33" si="61">AM33-AK33</f>
        <v>0.85101751607923126</v>
      </c>
      <c r="AP33" s="69">
        <f>'RD T1'!E148</f>
        <v>1.1478845355422456</v>
      </c>
      <c r="AQ33" s="69">
        <f t="shared" ref="AQ33" si="62">SUM(AO33:AP33)</f>
        <v>1.9989020516214768</v>
      </c>
      <c r="AS33" t="str">
        <f t="shared" ref="AS33" si="63">W33</f>
        <v>92 Elementary administration and service occupations</v>
      </c>
      <c r="AT33" s="69">
        <v>1.1503086860423071</v>
      </c>
      <c r="AU33" s="69">
        <v>1.2580377484635616</v>
      </c>
      <c r="AV33" s="69">
        <v>1.3142172610088858</v>
      </c>
      <c r="AW33" s="69">
        <v>1.381644481851815</v>
      </c>
      <c r="AX33" s="69">
        <v>1.9710030656388788</v>
      </c>
      <c r="AY33" s="69"/>
      <c r="AZ33" s="69">
        <f t="shared" ref="AZ33" si="64">AX33-AV33</f>
        <v>0.65678580462999303</v>
      </c>
      <c r="BA33" s="69">
        <f>'RD T1'!E177</f>
        <v>0.97659179458014544</v>
      </c>
      <c r="BB33" s="69">
        <f t="shared" ref="BB33" si="65">SUM(AZ33:BA33)</f>
        <v>1.6333775992101385</v>
      </c>
      <c r="BD33" t="str">
        <f t="shared" ref="BD33" si="66">AH33</f>
        <v>92 Elementary administration and service occupations</v>
      </c>
      <c r="BE33" s="69">
        <v>8.6929715740310574</v>
      </c>
      <c r="BF33" s="69">
        <v>8.2263013513115428</v>
      </c>
      <c r="BG33" s="69">
        <v>9.1709821390787756</v>
      </c>
      <c r="BH33" s="69">
        <v>7.6166289748357414</v>
      </c>
      <c r="BI33" s="69">
        <v>7.8733083888786304</v>
      </c>
      <c r="BJ33" s="69"/>
      <c r="BK33" s="69">
        <f t="shared" ref="BK33" si="67">BI33-BG33</f>
        <v>-1.2976737502001452</v>
      </c>
      <c r="BL33" s="69">
        <f>'RD T1'!E206</f>
        <v>3.9686226438373229</v>
      </c>
      <c r="BM33" s="69">
        <f t="shared" ref="BM33" si="68">SUM(BK33:BL33)</f>
        <v>2.6709488936371777</v>
      </c>
      <c r="BO33" t="str">
        <f t="shared" ref="BO33" si="69">AS33</f>
        <v>92 Elementary administration and service occupations</v>
      </c>
      <c r="BP33" s="69">
        <v>14.656265395670664</v>
      </c>
      <c r="BQ33" s="69">
        <v>15.210345821832561</v>
      </c>
      <c r="BR33" s="69">
        <v>15.058246928497296</v>
      </c>
      <c r="BS33" s="69">
        <v>13.840779994970323</v>
      </c>
      <c r="BT33" s="69">
        <v>13.641588163993379</v>
      </c>
      <c r="BU33" s="69"/>
      <c r="BV33" s="69">
        <f t="shared" ref="BV33" si="70">BT33-BR33</f>
        <v>-1.4166587645039161</v>
      </c>
      <c r="BW33" s="69">
        <f>'RD T1'!E235</f>
        <v>6.4158969544632951</v>
      </c>
      <c r="BX33" s="69">
        <f t="shared" ref="BX33" si="71">SUM(BV33:BW33)</f>
        <v>4.999238189959379</v>
      </c>
      <c r="BZ33" t="str">
        <f t="shared" ref="BZ33" si="72">BD33</f>
        <v>92 Elementary administration and service occupations</v>
      </c>
      <c r="CA33" s="69">
        <v>10.741979293098087</v>
      </c>
      <c r="CB33" s="69">
        <v>12.134093177613167</v>
      </c>
      <c r="CC33" s="69">
        <v>9.6634815713334454</v>
      </c>
      <c r="CD33" s="69">
        <v>8.7513850215161302</v>
      </c>
      <c r="CE33" s="69">
        <v>6.0821316314182088</v>
      </c>
      <c r="CF33" s="69"/>
      <c r="CG33" s="69">
        <f t="shared" ref="CG33" si="73">CE33-CC33</f>
        <v>-3.5813499399152366</v>
      </c>
      <c r="CH33" s="69">
        <f>'RD T1'!E264</f>
        <v>3.1602389231841803</v>
      </c>
      <c r="CI33" s="69">
        <f t="shared" ref="CI33" si="74">SUM(CG33:CH33)</f>
        <v>-0.42111101673105633</v>
      </c>
      <c r="CK33" t="str">
        <f t="shared" ref="CK33" si="75">BO33</f>
        <v>92 Elementary administration and service occupations</v>
      </c>
      <c r="CL33" s="69">
        <v>6.8886047324738167</v>
      </c>
      <c r="CM33" s="69">
        <v>5.0304409221319579</v>
      </c>
      <c r="CN33" s="69">
        <v>3.4732861152402386</v>
      </c>
      <c r="CO33" s="69">
        <v>2.3142864255972841</v>
      </c>
      <c r="CP33" s="69">
        <v>1.4998032234828496</v>
      </c>
      <c r="CQ33" s="69"/>
      <c r="CR33" s="69">
        <f t="shared" ref="CR33" si="76">CP33-CN33</f>
        <v>-1.973482891757389</v>
      </c>
      <c r="CS33" s="69">
        <f>'RD T1'!E293</f>
        <v>0.62388752387613322</v>
      </c>
      <c r="CT33" s="69">
        <f t="shared" ref="CT33" si="77">SUM(CR33:CS33)</f>
        <v>-1.3495953678812558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4.845420647399318</v>
      </c>
      <c r="C35" s="67">
        <f t="shared" ref="C35:F35" si="78">SUM(C8:C33)</f>
        <v>6.4442897999054027</v>
      </c>
      <c r="D35" s="67">
        <f t="shared" si="78"/>
        <v>5.7983700881077338</v>
      </c>
      <c r="E35" s="67">
        <f t="shared" si="78"/>
        <v>7.2093484291670364</v>
      </c>
      <c r="F35" s="67">
        <f t="shared" si="78"/>
        <v>9.1255469251229577</v>
      </c>
      <c r="G35" s="11"/>
      <c r="H35" s="67">
        <f>F35-D35</f>
        <v>3.3271768370152239</v>
      </c>
      <c r="I35" s="67">
        <f>SUM(I8:I33)</f>
        <v>3.957235655419058</v>
      </c>
      <c r="J35" s="67">
        <f>SUM(H35:I35)</f>
        <v>7.2844124924342815</v>
      </c>
      <c r="L35" s="24" t="str">
        <f>A35</f>
        <v>All occupations</v>
      </c>
      <c r="M35" s="67">
        <f>SUM(M8:M33)</f>
        <v>30.984159574692033</v>
      </c>
      <c r="N35" s="67">
        <f t="shared" ref="N35:Q35" si="79">SUM(N8:N33)</f>
        <v>42.584423812189712</v>
      </c>
      <c r="O35" s="67">
        <f t="shared" si="79"/>
        <v>37.687828288265386</v>
      </c>
      <c r="P35" s="67">
        <f t="shared" si="79"/>
        <v>45.534252546937779</v>
      </c>
      <c r="Q35" s="67">
        <f t="shared" si="79"/>
        <v>56.427347423338603</v>
      </c>
      <c r="R35" s="11"/>
      <c r="S35" s="67">
        <f t="shared" si="29"/>
        <v>18.739519135073216</v>
      </c>
      <c r="T35" s="67">
        <f>SUM(T8:T33)</f>
        <v>26.377699169801144</v>
      </c>
      <c r="U35" s="67">
        <f>SUM(S35:T35)</f>
        <v>45.117218304874356</v>
      </c>
      <c r="W35" s="24" t="str">
        <f>A35</f>
        <v>All occupations</v>
      </c>
      <c r="X35" s="67">
        <f>SUM(X8:X33)</f>
        <v>70.94888793239717</v>
      </c>
      <c r="Y35" s="67">
        <f t="shared" ref="Y35:AB35" si="80">SUM(Y8:Y33)</f>
        <v>71.223907758066858</v>
      </c>
      <c r="Z35" s="67">
        <f t="shared" si="80"/>
        <v>78.939740657764645</v>
      </c>
      <c r="AA35" s="67">
        <f t="shared" si="80"/>
        <v>89.547333659848817</v>
      </c>
      <c r="AB35" s="67">
        <f t="shared" si="80"/>
        <v>112.96134176648215</v>
      </c>
      <c r="AC35" s="69"/>
      <c r="AD35" s="67">
        <f t="shared" ref="AD35" si="81">AB35-Z35</f>
        <v>34.021601108717505</v>
      </c>
      <c r="AE35" s="67">
        <f>SUM(AE8:AE33)</f>
        <v>54.35353058483151</v>
      </c>
      <c r="AF35" s="67">
        <f>SUM(AD35:AE35)</f>
        <v>88.375131693549008</v>
      </c>
      <c r="AH35" s="24" t="str">
        <f>L35</f>
        <v>All occupations</v>
      </c>
      <c r="AI35" s="67">
        <f>SUM(AI8:AI33)</f>
        <v>24.589238510942458</v>
      </c>
      <c r="AJ35" s="67">
        <f t="shared" ref="AJ35:AM35" si="82">SUM(AJ8:AJ33)</f>
        <v>21.753284169601869</v>
      </c>
      <c r="AK35" s="67">
        <f t="shared" si="82"/>
        <v>24.16520328369521</v>
      </c>
      <c r="AL35" s="67">
        <f t="shared" si="82"/>
        <v>23.704006326248294</v>
      </c>
      <c r="AM35" s="67">
        <f t="shared" si="82"/>
        <v>26.497666888549059</v>
      </c>
      <c r="AN35" s="69"/>
      <c r="AO35" s="67">
        <f t="shared" ref="AO35" si="83">AM35-AK35</f>
        <v>2.3324636048538494</v>
      </c>
      <c r="AP35" s="67">
        <f>SUM(AP8:AP33)</f>
        <v>13.502820200397917</v>
      </c>
      <c r="AQ35" s="67">
        <f>SUM(AO35:AP35)</f>
        <v>15.835283805251766</v>
      </c>
      <c r="AS35" s="24" t="str">
        <f>W35</f>
        <v>All occupations</v>
      </c>
      <c r="AT35" s="67">
        <f>SUM(AT8:AT33)</f>
        <v>18.979648008087988</v>
      </c>
      <c r="AU35" s="67">
        <f t="shared" ref="AU35:AX35" si="84">SUM(AU8:AU33)</f>
        <v>18.155914207037938</v>
      </c>
      <c r="AV35" s="67">
        <f t="shared" si="84"/>
        <v>19.495521706768692</v>
      </c>
      <c r="AW35" s="67">
        <f t="shared" si="84"/>
        <v>21.019235907422377</v>
      </c>
      <c r="AX35" s="67">
        <f t="shared" si="84"/>
        <v>25.194723422898779</v>
      </c>
      <c r="AY35" s="69"/>
      <c r="AZ35" s="67">
        <f t="shared" ref="AZ35" si="85">AX35-AV35</f>
        <v>5.6992017161300872</v>
      </c>
      <c r="BA35" s="67">
        <f>SUM(BA8:BA33)</f>
        <v>11.866373875356347</v>
      </c>
      <c r="BB35" s="67">
        <f>SUM(AZ35:BA35)</f>
        <v>17.565575591486436</v>
      </c>
      <c r="BD35" s="24" t="str">
        <f>AH35</f>
        <v>All occupations</v>
      </c>
      <c r="BE35" s="67">
        <f>SUM(BE8:BE33)</f>
        <v>91.830945604975298</v>
      </c>
      <c r="BF35" s="67">
        <f t="shared" ref="BF35:BI35" si="86">SUM(BF8:BF33)</f>
        <v>90.37638625821684</v>
      </c>
      <c r="BG35" s="67">
        <f t="shared" si="86"/>
        <v>100.7005169655109</v>
      </c>
      <c r="BH35" s="67">
        <f t="shared" si="86"/>
        <v>98.653477337746864</v>
      </c>
      <c r="BI35" s="67">
        <f t="shared" si="86"/>
        <v>105.36281004595014</v>
      </c>
      <c r="BJ35" s="69"/>
      <c r="BK35" s="67">
        <f t="shared" ref="BK35" si="87">BI35-BG35</f>
        <v>4.6622930804392411</v>
      </c>
      <c r="BL35" s="67">
        <f>SUM(BL8:BL33)</f>
        <v>48.320721500950683</v>
      </c>
      <c r="BM35" s="67">
        <f>SUM(BK35:BL35)</f>
        <v>52.983014581389924</v>
      </c>
      <c r="BO35" s="24" t="str">
        <f>AS35</f>
        <v>All occupations</v>
      </c>
      <c r="BP35" s="67">
        <f>SUM(BP8:BP33)</f>
        <v>95.863518289681565</v>
      </c>
      <c r="BQ35" s="67">
        <f t="shared" ref="BQ35:BT35" si="88">SUM(BQ8:BQ33)</f>
        <v>92.984255960776593</v>
      </c>
      <c r="BR35" s="67">
        <f t="shared" si="88"/>
        <v>92.361322988275091</v>
      </c>
      <c r="BS35" s="67">
        <f t="shared" si="88"/>
        <v>89.165507453741455</v>
      </c>
      <c r="BT35" s="67">
        <f t="shared" si="88"/>
        <v>81.47147149534149</v>
      </c>
      <c r="BU35" s="69"/>
      <c r="BV35" s="67">
        <f t="shared" ref="BV35" si="89">BT35-BR35</f>
        <v>-10.889851492933602</v>
      </c>
      <c r="BW35" s="67">
        <f>SUM(BW8:BW33)</f>
        <v>38.167376041054197</v>
      </c>
      <c r="BX35" s="67">
        <f>SUM(BV35:BW35)</f>
        <v>27.277524548120596</v>
      </c>
      <c r="BZ35" s="24" t="str">
        <f>BD35</f>
        <v>All occupations</v>
      </c>
      <c r="CA35" s="67">
        <f>SUM(CA8:CA33)</f>
        <v>51.912379271080837</v>
      </c>
      <c r="CB35" s="67">
        <f t="shared" ref="CB35:CE35" si="90">SUM(CB8:CB33)</f>
        <v>56.268344038981041</v>
      </c>
      <c r="CC35" s="67">
        <f t="shared" si="90"/>
        <v>44.220190349692729</v>
      </c>
      <c r="CD35" s="67">
        <f t="shared" si="90"/>
        <v>41.947400450571493</v>
      </c>
      <c r="CE35" s="67">
        <f t="shared" si="90"/>
        <v>26.711071872677145</v>
      </c>
      <c r="CF35" s="69"/>
      <c r="CG35" s="67">
        <f t="shared" ref="CG35" si="91">CE35-CC35</f>
        <v>-17.509118477015583</v>
      </c>
      <c r="CH35" s="67">
        <f>SUM(CH8:CH33)</f>
        <v>14.433430721795609</v>
      </c>
      <c r="CI35" s="67">
        <f>SUM(CG35:CH35)</f>
        <v>-3.075687755219974</v>
      </c>
      <c r="CK35" s="24" t="str">
        <f>BO35</f>
        <v>All occupations</v>
      </c>
      <c r="CL35" s="67">
        <f>SUM(CL8:CL33)</f>
        <v>25.455802160743449</v>
      </c>
      <c r="CM35" s="67">
        <f t="shared" ref="CM35:CP35" si="92">SUM(CM8:CM33)</f>
        <v>21.637193995223562</v>
      </c>
      <c r="CN35" s="67">
        <f t="shared" si="92"/>
        <v>16.149305671919642</v>
      </c>
      <c r="CO35" s="67">
        <f t="shared" si="92"/>
        <v>14.048437888315769</v>
      </c>
      <c r="CP35" s="67">
        <f t="shared" si="92"/>
        <v>10.622020159639805</v>
      </c>
      <c r="CQ35" s="69"/>
      <c r="CR35" s="67">
        <f t="shared" ref="CR35" si="93">CP35-CN35</f>
        <v>-5.5272855122798372</v>
      </c>
      <c r="CS35" s="67">
        <f>SUM(CS8:CS33)</f>
        <v>4.5436118238678471</v>
      </c>
      <c r="CT35" s="67">
        <f>SUM(CR35:CS35)</f>
        <v>-0.9836736884119901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North of Tyne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North of Tyne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North of Tyne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North of Tyne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North of Tyne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North of Tyne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North of Tyne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North of Tyne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North of Tyne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3.8914183710201602</v>
      </c>
      <c r="C45" s="18">
        <f t="shared" si="104"/>
        <v>4.3354265497988269</v>
      </c>
      <c r="D45" s="18">
        <f t="shared" si="104"/>
        <v>4.1321029477333591</v>
      </c>
      <c r="E45" s="18">
        <f t="shared" si="104"/>
        <v>3.7522607785974866</v>
      </c>
      <c r="F45" s="18">
        <f t="shared" si="104"/>
        <v>3.9797424911360872</v>
      </c>
      <c r="H45" s="68">
        <f t="shared" ref="H45:H70" si="105">IF(D8&gt;0,(H8/D8)*100,0)</f>
        <v>51.578222628658501</v>
      </c>
      <c r="I45" s="69">
        <f t="shared" ref="I45:I70" si="106">IF(D8&gt;0,I8/D8*100,0)</f>
        <v>70.829047687730849</v>
      </c>
      <c r="J45" s="69">
        <f t="shared" ref="J45:J70" si="107">IF(D8&gt;0,(J8/D8)*100,0)</f>
        <v>122.40727031638934</v>
      </c>
      <c r="L45" t="str">
        <f>A45</f>
        <v>11 Corporate managers and directors</v>
      </c>
      <c r="M45" s="18">
        <f t="shared" ref="M45:Q54" si="108">M8/M$35*100</f>
        <v>5.6527471051087286</v>
      </c>
      <c r="N45" s="18">
        <f t="shared" si="108"/>
        <v>6.4502602617291531</v>
      </c>
      <c r="O45" s="18">
        <f t="shared" si="108"/>
        <v>6.0481062513005668</v>
      </c>
      <c r="P45" s="18">
        <f t="shared" si="108"/>
        <v>5.2218837164357756</v>
      </c>
      <c r="Q45" s="18">
        <f t="shared" si="108"/>
        <v>5.1132873578043405</v>
      </c>
      <c r="S45" s="68">
        <f t="shared" ref="S45:S70" si="109">IF(O8&gt;0,(S8/O8)*100,0)</f>
        <v>26.581229726747104</v>
      </c>
      <c r="T45" s="69">
        <f t="shared" ref="T45:T70" si="110">IF(O8&gt;0,T8/O8*100,0)</f>
        <v>65.397973886002987</v>
      </c>
      <c r="U45" s="69">
        <f t="shared" ref="U45:U70" si="111">IF(O8&gt;0,(U8/O8)*100,0)</f>
        <v>91.979203612750069</v>
      </c>
      <c r="W45" t="str">
        <f>A45</f>
        <v>11 Corporate managers and directors</v>
      </c>
      <c r="X45" s="18">
        <f t="shared" ref="X45:AB54" si="112">X8/X$35*100</f>
        <v>6.9171346344152518</v>
      </c>
      <c r="Y45" s="18">
        <f t="shared" si="112"/>
        <v>7.5920746331063809</v>
      </c>
      <c r="Z45" s="18">
        <f t="shared" si="112"/>
        <v>7.2494378221710916</v>
      </c>
      <c r="AA45" s="18">
        <f t="shared" si="112"/>
        <v>6.289433585804133</v>
      </c>
      <c r="AB45" s="18">
        <f t="shared" si="112"/>
        <v>6.0590778286412874</v>
      </c>
      <c r="AD45" s="68">
        <f t="shared" ref="AD45:AD70" si="113">IF(Z8&gt;0,(AD8/Z8)*100,0)</f>
        <v>19.601423534176647</v>
      </c>
      <c r="AE45" s="69">
        <f t="shared" ref="AE45:AE70" si="114">IF(Z8&gt;0,AE8/Z8*100,0)</f>
        <v>62.585006804894405</v>
      </c>
      <c r="AF45" s="69">
        <f t="shared" ref="AF45:AF70" si="115">IF(Z8&gt;0,(AF8/Z8)*100,0)</f>
        <v>82.186430339071038</v>
      </c>
      <c r="AH45" t="str">
        <f>L45</f>
        <v>11 Corporate managers and directors</v>
      </c>
      <c r="AI45" s="18">
        <f t="shared" ref="AI45:AM54" si="116">AI8/AI$35*100</f>
        <v>4.8619088633228804</v>
      </c>
      <c r="AJ45" s="18">
        <f t="shared" si="116"/>
        <v>5.4263359489265559</v>
      </c>
      <c r="AK45" s="18">
        <f t="shared" si="116"/>
        <v>5.7831523997588565</v>
      </c>
      <c r="AL45" s="18">
        <f t="shared" si="116"/>
        <v>5.4548555907763534</v>
      </c>
      <c r="AM45" s="18">
        <f t="shared" si="116"/>
        <v>5.5712089827598028</v>
      </c>
      <c r="AO45" s="68">
        <f t="shared" ref="AO45:AO70" si="117">IF(AK8&gt;0,(AO8/AK8)*100,0)</f>
        <v>5.633579312332718</v>
      </c>
      <c r="AP45" s="69">
        <f t="shared" ref="AP45:AP70" si="118">IF(AK8&gt;0,AP8/AK8*100,0)</f>
        <v>53.156741474432565</v>
      </c>
      <c r="AQ45" s="69">
        <f t="shared" ref="AQ45:AQ70" si="119">IF(AK8&gt;0,(AQ8/AK8)*100,0)</f>
        <v>58.790320786765285</v>
      </c>
      <c r="AS45" t="str">
        <f>W45</f>
        <v>11 Corporate managers and directors</v>
      </c>
      <c r="AT45" s="18">
        <f t="shared" ref="AT45:AX54" si="120">AT8/AT$35*100</f>
        <v>6.7356001973532047</v>
      </c>
      <c r="AU45" s="18">
        <f t="shared" si="120"/>
        <v>6.9391840615500131</v>
      </c>
      <c r="AV45" s="18">
        <f t="shared" si="120"/>
        <v>6.9316555366232437</v>
      </c>
      <c r="AW45" s="18">
        <f t="shared" si="120"/>
        <v>5.771961119474879</v>
      </c>
      <c r="AX45" s="18">
        <f t="shared" si="120"/>
        <v>5.4128231892247589</v>
      </c>
      <c r="AZ45" s="68">
        <f t="shared" ref="AZ45:AZ70" si="121">IF(AV8&gt;0,(AZ8/AV8)*100,0)</f>
        <v>0.91636573766301055</v>
      </c>
      <c r="BA45" s="69">
        <f t="shared" ref="BA45:BA70" si="122">IF(AV8&gt;0,BA8/AV8*100,0)</f>
        <v>51.62022019389272</v>
      </c>
      <c r="BB45" s="69">
        <f t="shared" ref="BB45:BB70" si="123">IF(AV8&gt;0,(BB8/AV8)*100,0)</f>
        <v>52.536585931555734</v>
      </c>
      <c r="BD45" t="str">
        <f>AH45</f>
        <v>11 Corporate managers and directors</v>
      </c>
      <c r="BE45" s="18">
        <f t="shared" ref="BE45:BI54" si="124">BE8/BE$35*100</f>
        <v>4.0015963349216088</v>
      </c>
      <c r="BF45" s="18">
        <f t="shared" si="124"/>
        <v>4.5725021772115424</v>
      </c>
      <c r="BG45" s="18">
        <f t="shared" si="124"/>
        <v>4.8958532745397711</v>
      </c>
      <c r="BH45" s="18">
        <f t="shared" si="124"/>
        <v>3.8991819430670294</v>
      </c>
      <c r="BI45" s="18">
        <f t="shared" si="124"/>
        <v>3.9969707159470382</v>
      </c>
      <c r="BK45" s="68">
        <f t="shared" ref="BK45:BK70" si="125">IF(BG8&gt;0,(BK8/BG8)*100,0)</f>
        <v>-14.580265485649033</v>
      </c>
      <c r="BL45" s="69">
        <f t="shared" ref="BL45:BL70" si="126">IF(BG8&gt;0,BL8/BG8*100,0)</f>
        <v>37.160225659427297</v>
      </c>
      <c r="BM45" s="69">
        <f t="shared" ref="BM45:BM70" si="127">IF(BG8&gt;0,(BM8/BG8)*100,0)</f>
        <v>22.579960173778264</v>
      </c>
      <c r="BO45" t="str">
        <f>AS45</f>
        <v>11 Corporate managers and directors</v>
      </c>
      <c r="BP45" s="18">
        <f t="shared" ref="BP45:BT54" si="128">BP8/BP$35*100</f>
        <v>3.1499058501686967</v>
      </c>
      <c r="BQ45" s="18">
        <f t="shared" si="128"/>
        <v>3.6674383845803384</v>
      </c>
      <c r="BR45" s="18">
        <f t="shared" si="128"/>
        <v>3.6426503058285897</v>
      </c>
      <c r="BS45" s="18">
        <f t="shared" si="128"/>
        <v>3.1678058099594368</v>
      </c>
      <c r="BT45" s="18">
        <f t="shared" si="128"/>
        <v>3.2875605427597194</v>
      </c>
      <c r="BV45" s="68">
        <f t="shared" ref="BV45:BV70" si="129">IF(BR8&gt;0,(BV8/BR8)*100,0)</f>
        <v>-20.389253979834333</v>
      </c>
      <c r="BW45" s="69">
        <f t="shared" ref="BW45:BW70" si="130">IF(BR8&gt;0,BW8/BR8*100,0)</f>
        <v>36.827503504723047</v>
      </c>
      <c r="BX45" s="69">
        <f t="shared" ref="BX45:BX70" si="131">IF(BR8&gt;0,(BX8/BR8)*100,0)</f>
        <v>16.438249524888711</v>
      </c>
      <c r="BZ45" t="str">
        <f>BD45</f>
        <v>11 Corporate managers and directors</v>
      </c>
      <c r="CA45" s="18">
        <f t="shared" ref="CA45:CE54" si="132">CA8/CA$35*100</f>
        <v>2.6868709145508993</v>
      </c>
      <c r="CB45" s="18">
        <f t="shared" si="132"/>
        <v>3.6544467130175935</v>
      </c>
      <c r="CC45" s="18">
        <f t="shared" si="132"/>
        <v>3.6784290901579682</v>
      </c>
      <c r="CD45" s="18">
        <f t="shared" si="132"/>
        <v>3.40161598796736</v>
      </c>
      <c r="CE45" s="18">
        <f t="shared" si="132"/>
        <v>3.7500769918942618</v>
      </c>
      <c r="CG45" s="68">
        <f t="shared" ref="CG45:CG70" si="133">IF(CC8&gt;0,(CG8/CC8)*100,0)</f>
        <v>-38.418749459374482</v>
      </c>
      <c r="CH45" s="69">
        <f t="shared" ref="CH45:CH70" si="134">IF(CC8&gt;0,CH8/CC8*100,0)</f>
        <v>34.238902829072217</v>
      </c>
      <c r="CI45" s="69">
        <f t="shared" ref="CI45:CI70" si="135">IF(CC8&gt;0,(CI8/CC8)*100,0)</f>
        <v>-4.1798466303022659</v>
      </c>
      <c r="CK45" t="str">
        <f>BO45</f>
        <v>11 Corporate managers and directors</v>
      </c>
      <c r="CL45" s="18">
        <f t="shared" ref="CL45:CP54" si="136">CL8/CL$35*100</f>
        <v>1.7950018621759032</v>
      </c>
      <c r="CM45" s="18">
        <f t="shared" si="136"/>
        <v>2.6656066784683361</v>
      </c>
      <c r="CN45" s="18">
        <f t="shared" si="136"/>
        <v>2.6700994955383242</v>
      </c>
      <c r="CO45" s="18">
        <f t="shared" si="136"/>
        <v>2.8922373565136659</v>
      </c>
      <c r="CP45" s="18">
        <f t="shared" si="136"/>
        <v>4.4736212382618694</v>
      </c>
      <c r="CR45" s="68">
        <f t="shared" ref="CR45:CR70" si="137">IF(CN8&gt;0,(CR8/CN8)*100,0)</f>
        <v>10.200872566493766</v>
      </c>
      <c r="CS45" s="69">
        <f t="shared" ref="CS45:CS70" si="138">IF(CN8&gt;0,CS8/CN8*100,0)</f>
        <v>38.870720824742889</v>
      </c>
      <c r="CT45" s="69">
        <f t="shared" ref="CT45:CT70" si="139">IF(CN8&gt;0,(CT8/CN8)*100,0)</f>
        <v>49.071593391236654</v>
      </c>
    </row>
    <row r="46" spans="1:98" x14ac:dyDescent="0.2">
      <c r="A46" t="str">
        <f t="shared" si="103"/>
        <v>12 Other managers and proprietors</v>
      </c>
      <c r="B46" s="18">
        <f t="shared" si="104"/>
        <v>1.9543529940442228</v>
      </c>
      <c r="C46" s="18">
        <f t="shared" si="104"/>
        <v>2.6855686806098644</v>
      </c>
      <c r="D46" s="18">
        <f t="shared" si="104"/>
        <v>2.1061105775361266</v>
      </c>
      <c r="E46" s="18">
        <f t="shared" si="104"/>
        <v>2.2101096208407993</v>
      </c>
      <c r="F46" s="18">
        <f t="shared" si="104"/>
        <v>2.8178473762409815</v>
      </c>
      <c r="H46" s="68">
        <f t="shared" si="105"/>
        <v>110.56649527985334</v>
      </c>
      <c r="I46" s="69">
        <f t="shared" si="106"/>
        <v>98.790411335418042</v>
      </c>
      <c r="J46" s="69">
        <f t="shared" si="107"/>
        <v>209.35690661527138</v>
      </c>
      <c r="L46" t="str">
        <f t="shared" ref="L46:L69" si="140">A46</f>
        <v>12 Other managers and proprietors</v>
      </c>
      <c r="M46" s="18">
        <f t="shared" si="108"/>
        <v>2.6971303546660974</v>
      </c>
      <c r="N46" s="18">
        <f t="shared" si="108"/>
        <v>3.1507131147518672</v>
      </c>
      <c r="O46" s="18">
        <f t="shared" si="108"/>
        <v>3.0217027363354529</v>
      </c>
      <c r="P46" s="18">
        <f t="shared" si="108"/>
        <v>3.092400176412736</v>
      </c>
      <c r="Q46" s="18">
        <f t="shared" si="108"/>
        <v>3.9126789709566316</v>
      </c>
      <c r="S46" s="68">
        <f t="shared" si="109"/>
        <v>93.870174382900601</v>
      </c>
      <c r="T46" s="69">
        <f t="shared" si="110"/>
        <v>93.313750738094285</v>
      </c>
      <c r="U46" s="69">
        <f t="shared" si="111"/>
        <v>187.18392512099487</v>
      </c>
      <c r="W46" t="str">
        <f t="shared" ref="W46:W69" si="141">A46</f>
        <v>12 Other managers and proprietors</v>
      </c>
      <c r="X46" s="18">
        <f t="shared" si="112"/>
        <v>3.5309330776943195</v>
      </c>
      <c r="Y46" s="18">
        <f t="shared" si="112"/>
        <v>4.0681594675190791</v>
      </c>
      <c r="Z46" s="18">
        <f t="shared" si="112"/>
        <v>3.7289371477978976</v>
      </c>
      <c r="AA46" s="18">
        <f t="shared" si="112"/>
        <v>3.7744740962175749</v>
      </c>
      <c r="AB46" s="18">
        <f t="shared" si="112"/>
        <v>3.9960782069419989</v>
      </c>
      <c r="AD46" s="68">
        <f t="shared" si="113"/>
        <v>53.349746703977317</v>
      </c>
      <c r="AE46" s="69">
        <f t="shared" si="114"/>
        <v>83.841599934680517</v>
      </c>
      <c r="AF46" s="69">
        <f t="shared" si="115"/>
        <v>137.19134663865785</v>
      </c>
      <c r="AH46" t="str">
        <f t="shared" ref="AH46:AH69" si="142">L46</f>
        <v>12 Other managers and proprietors</v>
      </c>
      <c r="AI46" s="18">
        <f t="shared" si="116"/>
        <v>3.3492953804571153</v>
      </c>
      <c r="AJ46" s="18">
        <f t="shared" si="116"/>
        <v>4.227498558924732</v>
      </c>
      <c r="AK46" s="18">
        <f t="shared" si="116"/>
        <v>4.3323294127815135</v>
      </c>
      <c r="AL46" s="18">
        <f t="shared" si="116"/>
        <v>4.5125063097750369</v>
      </c>
      <c r="AM46" s="18">
        <f t="shared" si="116"/>
        <v>5.575662918716545</v>
      </c>
      <c r="AO46" s="68">
        <f t="shared" si="117"/>
        <v>41.121187502685238</v>
      </c>
      <c r="AP46" s="69">
        <f t="shared" si="118"/>
        <v>74.507385744345044</v>
      </c>
      <c r="AQ46" s="69">
        <f t="shared" si="119"/>
        <v>115.62857324703029</v>
      </c>
      <c r="AS46" t="str">
        <f t="shared" ref="AS46:AS69" si="143">W46</f>
        <v>12 Other managers and proprietors</v>
      </c>
      <c r="AT46" s="18">
        <f t="shared" si="120"/>
        <v>4.1639620505971386</v>
      </c>
      <c r="AU46" s="18">
        <f t="shared" si="120"/>
        <v>4.7546919955404592</v>
      </c>
      <c r="AV46" s="18">
        <f t="shared" si="120"/>
        <v>4.3281387707981525</v>
      </c>
      <c r="AW46" s="18">
        <f t="shared" si="120"/>
        <v>4.3269496985156533</v>
      </c>
      <c r="AX46" s="18">
        <f t="shared" si="120"/>
        <v>4.3494198698478144</v>
      </c>
      <c r="AZ46" s="68">
        <f t="shared" si="121"/>
        <v>29.868818938663178</v>
      </c>
      <c r="BA46" s="69">
        <f t="shared" si="122"/>
        <v>69.485551665695894</v>
      </c>
      <c r="BB46" s="69">
        <f t="shared" si="123"/>
        <v>99.354370604359062</v>
      </c>
      <c r="BD46" t="str">
        <f t="shared" ref="BD46:BD69" si="144">AH46</f>
        <v>12 Other managers and proprietors</v>
      </c>
      <c r="BE46" s="18">
        <f t="shared" si="124"/>
        <v>2.9736078982007532</v>
      </c>
      <c r="BF46" s="18">
        <f t="shared" si="124"/>
        <v>2.9767504473916371</v>
      </c>
      <c r="BG46" s="18">
        <f t="shared" si="124"/>
        <v>2.9455176696576362</v>
      </c>
      <c r="BH46" s="18">
        <f t="shared" si="124"/>
        <v>2.5713491640967354</v>
      </c>
      <c r="BI46" s="18">
        <f t="shared" si="124"/>
        <v>2.7180857192337484</v>
      </c>
      <c r="BK46" s="68">
        <f t="shared" si="125"/>
        <v>-3.4489144165751227</v>
      </c>
      <c r="BL46" s="69">
        <f t="shared" si="126"/>
        <v>43.824326479502304</v>
      </c>
      <c r="BM46" s="69">
        <f t="shared" si="127"/>
        <v>40.375412062927182</v>
      </c>
      <c r="BO46" t="str">
        <f t="shared" ref="BO46:BO69" si="145">AS46</f>
        <v>12 Other managers and proprietors</v>
      </c>
      <c r="BP46" s="18">
        <f t="shared" si="128"/>
        <v>2.9436053852983268</v>
      </c>
      <c r="BQ46" s="18">
        <f t="shared" si="128"/>
        <v>3.4885214624251084</v>
      </c>
      <c r="BR46" s="18">
        <f t="shared" si="128"/>
        <v>3.363582814308006</v>
      </c>
      <c r="BS46" s="18">
        <f t="shared" si="128"/>
        <v>3.4584276897541946</v>
      </c>
      <c r="BT46" s="18">
        <f t="shared" si="128"/>
        <v>4.1445527353480554</v>
      </c>
      <c r="BV46" s="68">
        <f t="shared" si="129"/>
        <v>8.6903432691061209</v>
      </c>
      <c r="BW46" s="69">
        <f t="shared" si="130"/>
        <v>52.093709422093703</v>
      </c>
      <c r="BX46" s="69">
        <f t="shared" si="131"/>
        <v>60.784052691199832</v>
      </c>
      <c r="BZ46" t="str">
        <f t="shared" ref="BZ46:BZ69" si="146">BD46</f>
        <v>12 Other managers and proprietors</v>
      </c>
      <c r="CA46" s="18">
        <f t="shared" si="132"/>
        <v>3.0579566101721825</v>
      </c>
      <c r="CB46" s="18">
        <f t="shared" si="132"/>
        <v>4.0420371655728209</v>
      </c>
      <c r="CC46" s="18">
        <f t="shared" si="132"/>
        <v>3.8403330370510282</v>
      </c>
      <c r="CD46" s="18">
        <f t="shared" si="132"/>
        <v>4.0422194441487607</v>
      </c>
      <c r="CE46" s="18">
        <f t="shared" si="132"/>
        <v>4.9802443408784196</v>
      </c>
      <c r="CG46" s="68">
        <f t="shared" si="133"/>
        <v>-21.665609171657117</v>
      </c>
      <c r="CH46" s="69">
        <f t="shared" si="134"/>
        <v>43.448480111207587</v>
      </c>
      <c r="CI46" s="69">
        <f t="shared" si="135"/>
        <v>21.782870939550474</v>
      </c>
      <c r="CK46" t="str">
        <f t="shared" ref="CK46:CK69" si="147">BO46</f>
        <v>12 Other managers and proprietors</v>
      </c>
      <c r="CL46" s="18">
        <f t="shared" si="136"/>
        <v>2.7054717353991</v>
      </c>
      <c r="CM46" s="18">
        <f t="shared" si="136"/>
        <v>3.2498000598337442</v>
      </c>
      <c r="CN46" s="18">
        <f t="shared" si="136"/>
        <v>3.1464541667609827</v>
      </c>
      <c r="CO46" s="18">
        <f t="shared" si="136"/>
        <v>3.4316796357802235</v>
      </c>
      <c r="CP46" s="18">
        <f t="shared" si="136"/>
        <v>4.0468574764404162</v>
      </c>
      <c r="CR46" s="68">
        <f t="shared" si="137"/>
        <v>-15.404012168175688</v>
      </c>
      <c r="CS46" s="69">
        <f t="shared" si="138"/>
        <v>32.993466790705988</v>
      </c>
      <c r="CT46" s="69">
        <f t="shared" si="139"/>
        <v>17.589454622530297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14.821945300137655</v>
      </c>
      <c r="C47" s="18">
        <f t="shared" si="104"/>
        <v>15.518505127882406</v>
      </c>
      <c r="D47" s="18">
        <f t="shared" si="104"/>
        <v>14.966882084998806</v>
      </c>
      <c r="E47" s="18">
        <f t="shared" si="104"/>
        <v>16.688731844043176</v>
      </c>
      <c r="F47" s="18">
        <f t="shared" si="104"/>
        <v>17.324097356446526</v>
      </c>
      <c r="H47" s="68">
        <f t="shared" si="105"/>
        <v>82.168066958362758</v>
      </c>
      <c r="I47" s="69">
        <f t="shared" si="106"/>
        <v>60.027021047517927</v>
      </c>
      <c r="J47" s="69">
        <f t="shared" si="107"/>
        <v>142.19508800588068</v>
      </c>
      <c r="L47" t="str">
        <f t="shared" si="140"/>
        <v>21 Science, research, engineering and technology professionals</v>
      </c>
      <c r="M47" s="18">
        <f t="shared" si="108"/>
        <v>8.7492533966613433</v>
      </c>
      <c r="N47" s="18">
        <f t="shared" si="108"/>
        <v>10.16224235165852</v>
      </c>
      <c r="O47" s="18">
        <f t="shared" si="108"/>
        <v>9.9640152947863285</v>
      </c>
      <c r="P47" s="18">
        <f t="shared" si="108"/>
        <v>12.410655321301771</v>
      </c>
      <c r="Q47" s="18">
        <f t="shared" si="108"/>
        <v>14.283917030883275</v>
      </c>
      <c r="S47" s="68">
        <f t="shared" si="109"/>
        <v>114.63545134941495</v>
      </c>
      <c r="T47" s="69">
        <f t="shared" si="110"/>
        <v>70.407531488198956</v>
      </c>
      <c r="U47" s="69">
        <f t="shared" si="111"/>
        <v>185.04298283761392</v>
      </c>
      <c r="W47" t="str">
        <f t="shared" si="141"/>
        <v>21 Science, research, engineering and technology professionals</v>
      </c>
      <c r="X47" s="18">
        <f t="shared" si="112"/>
        <v>9.1642122795199334</v>
      </c>
      <c r="Y47" s="18">
        <f t="shared" si="112"/>
        <v>8.7565060586740202</v>
      </c>
      <c r="Z47" s="18">
        <f t="shared" si="112"/>
        <v>8.3323466525416077</v>
      </c>
      <c r="AA47" s="18">
        <f t="shared" si="112"/>
        <v>9.2156627760184318</v>
      </c>
      <c r="AB47" s="18">
        <f t="shared" si="112"/>
        <v>8.1867173086185847</v>
      </c>
      <c r="AD47" s="68">
        <f t="shared" si="113"/>
        <v>40.597180521926759</v>
      </c>
      <c r="AE47" s="69">
        <f t="shared" si="114"/>
        <v>50.420124061696328</v>
      </c>
      <c r="AF47" s="69">
        <f t="shared" si="115"/>
        <v>91.017304583623087</v>
      </c>
      <c r="AH47" t="str">
        <f t="shared" si="142"/>
        <v>21 Science, research, engineering and technology professionals</v>
      </c>
      <c r="AI47" s="18">
        <f t="shared" si="116"/>
        <v>2.5953494167835389</v>
      </c>
      <c r="AJ47" s="18">
        <f t="shared" si="116"/>
        <v>2.9431886940284047</v>
      </c>
      <c r="AK47" s="18">
        <f t="shared" si="116"/>
        <v>2.9920046754506142</v>
      </c>
      <c r="AL47" s="18">
        <f t="shared" si="116"/>
        <v>3.9085725191891636</v>
      </c>
      <c r="AM47" s="18">
        <f t="shared" si="116"/>
        <v>4.1605868630288541</v>
      </c>
      <c r="AO47" s="68">
        <f t="shared" si="117"/>
        <v>52.478815247379231</v>
      </c>
      <c r="AP47" s="69">
        <f t="shared" si="118"/>
        <v>50.440340062413505</v>
      </c>
      <c r="AQ47" s="69">
        <f t="shared" si="119"/>
        <v>102.91915530979271</v>
      </c>
      <c r="AS47" t="str">
        <f t="shared" si="143"/>
        <v>21 Science, research, engineering and technology professionals</v>
      </c>
      <c r="AT47" s="18">
        <f t="shared" si="120"/>
        <v>9.5126240026542721</v>
      </c>
      <c r="AU47" s="18">
        <f t="shared" si="120"/>
        <v>9.1931996621395378</v>
      </c>
      <c r="AV47" s="18">
        <f t="shared" si="120"/>
        <v>8.9201699709276419</v>
      </c>
      <c r="AW47" s="18">
        <f t="shared" si="120"/>
        <v>9.4687767872984683</v>
      </c>
      <c r="AX47" s="18">
        <f t="shared" si="120"/>
        <v>8.3258910540016942</v>
      </c>
      <c r="AZ47" s="68">
        <f t="shared" si="121"/>
        <v>20.623611616081526</v>
      </c>
      <c r="BA47" s="69">
        <f t="shared" si="122"/>
        <v>40.646579776339287</v>
      </c>
      <c r="BB47" s="69">
        <f t="shared" si="123"/>
        <v>61.270191392420806</v>
      </c>
      <c r="BD47" t="str">
        <f t="shared" si="144"/>
        <v>21 Science, research, engineering and technology professionals</v>
      </c>
      <c r="BE47" s="18">
        <f t="shared" si="124"/>
        <v>3.1841045490869821</v>
      </c>
      <c r="BF47" s="18">
        <f t="shared" si="124"/>
        <v>3.1208279363383702</v>
      </c>
      <c r="BG47" s="18">
        <f t="shared" si="124"/>
        <v>3.5496163127996887</v>
      </c>
      <c r="BH47" s="18">
        <f t="shared" si="124"/>
        <v>3.2867501748077217</v>
      </c>
      <c r="BI47" s="18">
        <f t="shared" si="124"/>
        <v>3.0608222040137942</v>
      </c>
      <c r="BK47" s="68">
        <f t="shared" si="125"/>
        <v>-9.7780236365298681</v>
      </c>
      <c r="BL47" s="69">
        <f t="shared" si="126"/>
        <v>27.143743089850997</v>
      </c>
      <c r="BM47" s="69">
        <f t="shared" si="127"/>
        <v>17.365719453321134</v>
      </c>
      <c r="BO47" t="str">
        <f t="shared" si="145"/>
        <v>21 Science, research, engineering and technology professionals</v>
      </c>
      <c r="BP47" s="18">
        <f t="shared" si="128"/>
        <v>2.169439581551234</v>
      </c>
      <c r="BQ47" s="18">
        <f t="shared" si="128"/>
        <v>2.2249227282673472</v>
      </c>
      <c r="BR47" s="18">
        <f t="shared" si="128"/>
        <v>2.3690336103221097</v>
      </c>
      <c r="BS47" s="18">
        <f t="shared" si="128"/>
        <v>2.6922943761169922</v>
      </c>
      <c r="BT47" s="18">
        <f t="shared" si="128"/>
        <v>3.072147111197236</v>
      </c>
      <c r="BV47" s="68">
        <f t="shared" si="129"/>
        <v>14.389510416647155</v>
      </c>
      <c r="BW47" s="69">
        <f t="shared" si="130"/>
        <v>35.219235837271675</v>
      </c>
      <c r="BX47" s="69">
        <f t="shared" si="131"/>
        <v>49.608746253918831</v>
      </c>
      <c r="BZ47" t="str">
        <f t="shared" si="146"/>
        <v>21 Science, research, engineering and technology professionals</v>
      </c>
      <c r="CA47" s="18">
        <f t="shared" si="132"/>
        <v>1.8025880677450676</v>
      </c>
      <c r="CB47" s="18">
        <f t="shared" si="132"/>
        <v>2.7758597994942207</v>
      </c>
      <c r="CC47" s="18">
        <f t="shared" si="132"/>
        <v>2.5857685933301333</v>
      </c>
      <c r="CD47" s="18">
        <f t="shared" si="132"/>
        <v>3.561333271251709</v>
      </c>
      <c r="CE47" s="18">
        <f t="shared" si="132"/>
        <v>4.8595030589661263</v>
      </c>
      <c r="CG47" s="68">
        <f t="shared" si="133"/>
        <v>13.520138374415231</v>
      </c>
      <c r="CH47" s="69">
        <f t="shared" si="134"/>
        <v>35.967390666139913</v>
      </c>
      <c r="CI47" s="69">
        <f t="shared" si="135"/>
        <v>49.487529040555138</v>
      </c>
      <c r="CK47" t="str">
        <f t="shared" si="147"/>
        <v>21 Science, research, engineering and technology professionals</v>
      </c>
      <c r="CL47" s="18">
        <f t="shared" si="136"/>
        <v>0.91439693860570559</v>
      </c>
      <c r="CM47" s="18">
        <f t="shared" si="136"/>
        <v>1.444365939050213</v>
      </c>
      <c r="CN47" s="18">
        <f t="shared" si="136"/>
        <v>1.7495974510628347</v>
      </c>
      <c r="CO47" s="18">
        <f t="shared" si="136"/>
        <v>2.7265372428200942</v>
      </c>
      <c r="CP47" s="18">
        <f t="shared" si="136"/>
        <v>3.6010791119149226</v>
      </c>
      <c r="CR47" s="68">
        <f t="shared" si="137"/>
        <v>35.377905805377438</v>
      </c>
      <c r="CS47" s="69">
        <f t="shared" si="138"/>
        <v>42.590921064597964</v>
      </c>
      <c r="CT47" s="69">
        <f t="shared" si="139"/>
        <v>77.968826869975402</v>
      </c>
    </row>
    <row r="48" spans="1:98" x14ac:dyDescent="0.2">
      <c r="A48" t="str">
        <f t="shared" si="103"/>
        <v>22 Health professionals</v>
      </c>
      <c r="B48" s="18">
        <f t="shared" si="104"/>
        <v>27.472363280952479</v>
      </c>
      <c r="C48" s="18">
        <f t="shared" si="104"/>
        <v>28.102381194868169</v>
      </c>
      <c r="D48" s="18">
        <f t="shared" si="104"/>
        <v>29.393351024100312</v>
      </c>
      <c r="E48" s="18">
        <f t="shared" si="104"/>
        <v>29.845466750973408</v>
      </c>
      <c r="F48" s="18">
        <f t="shared" si="104"/>
        <v>30.088710723827433</v>
      </c>
      <c r="H48" s="68">
        <f t="shared" si="105"/>
        <v>61.104417580262549</v>
      </c>
      <c r="I48" s="69">
        <f t="shared" si="106"/>
        <v>72.397208010899234</v>
      </c>
      <c r="J48" s="69">
        <f t="shared" si="107"/>
        <v>133.5016255911618</v>
      </c>
      <c r="L48" t="str">
        <f t="shared" si="140"/>
        <v>22 Health professionals</v>
      </c>
      <c r="M48" s="18">
        <f t="shared" si="108"/>
        <v>12.827382681678218</v>
      </c>
      <c r="N48" s="18">
        <f t="shared" si="108"/>
        <v>12.250010062444604</v>
      </c>
      <c r="O48" s="18">
        <f t="shared" si="108"/>
        <v>12.702450890992687</v>
      </c>
      <c r="P48" s="18">
        <f t="shared" si="108"/>
        <v>11.630547690179572</v>
      </c>
      <c r="Q48" s="18">
        <f t="shared" si="108"/>
        <v>10.460074597121858</v>
      </c>
      <c r="S48" s="68">
        <f t="shared" si="109"/>
        <v>23.292250447210879</v>
      </c>
      <c r="T48" s="69">
        <f t="shared" si="110"/>
        <v>63.981929814522843</v>
      </c>
      <c r="U48" s="69">
        <f t="shared" si="111"/>
        <v>87.274180261733719</v>
      </c>
      <c r="W48" t="str">
        <f t="shared" si="141"/>
        <v>22 Health professionals</v>
      </c>
      <c r="X48" s="18">
        <f t="shared" si="112"/>
        <v>13.624343411135312</v>
      </c>
      <c r="Y48" s="18">
        <f t="shared" si="112"/>
        <v>13.988432603317195</v>
      </c>
      <c r="Z48" s="18">
        <f t="shared" si="112"/>
        <v>14.89681648610711</v>
      </c>
      <c r="AA48" s="18">
        <f t="shared" si="112"/>
        <v>14.341212381373269</v>
      </c>
      <c r="AB48" s="18">
        <f t="shared" si="112"/>
        <v>14.399100295598757</v>
      </c>
      <c r="AD48" s="68">
        <f t="shared" si="113"/>
        <v>38.317151369857925</v>
      </c>
      <c r="AE48" s="69">
        <f t="shared" si="114"/>
        <v>69.439369042647726</v>
      </c>
      <c r="AF48" s="69">
        <f t="shared" si="115"/>
        <v>107.75652041250565</v>
      </c>
      <c r="AH48" t="str">
        <f t="shared" si="142"/>
        <v>22 Health professionals</v>
      </c>
      <c r="AI48" s="18">
        <f t="shared" si="116"/>
        <v>21.721074847567916</v>
      </c>
      <c r="AJ48" s="18">
        <f t="shared" si="116"/>
        <v>16.675226409987356</v>
      </c>
      <c r="AK48" s="18">
        <f t="shared" si="116"/>
        <v>16.216232740948477</v>
      </c>
      <c r="AL48" s="18">
        <f t="shared" si="116"/>
        <v>8.7030675852525867</v>
      </c>
      <c r="AM48" s="18">
        <f t="shared" si="116"/>
        <v>2.2774360425539801</v>
      </c>
      <c r="AO48" s="68">
        <f t="shared" si="117"/>
        <v>-84.600259456706723</v>
      </c>
      <c r="AP48" s="69">
        <f t="shared" si="118"/>
        <v>17.519751403025904</v>
      </c>
      <c r="AQ48" s="69">
        <f t="shared" si="119"/>
        <v>-67.080508053680816</v>
      </c>
      <c r="AS48" t="str">
        <f t="shared" si="143"/>
        <v>22 Health professionals</v>
      </c>
      <c r="AT48" s="18">
        <f t="shared" si="120"/>
        <v>3.0260117456691407</v>
      </c>
      <c r="AU48" s="18">
        <f t="shared" si="120"/>
        <v>3.2787555168776641</v>
      </c>
      <c r="AV48" s="18">
        <f t="shared" si="120"/>
        <v>3.9700443102682157</v>
      </c>
      <c r="AW48" s="18">
        <f t="shared" si="120"/>
        <v>3.975623666687901</v>
      </c>
      <c r="AX48" s="18">
        <f t="shared" si="120"/>
        <v>3.9971958799130967</v>
      </c>
      <c r="AZ48" s="68">
        <f t="shared" si="121"/>
        <v>30.117230452873283</v>
      </c>
      <c r="BA48" s="69">
        <f t="shared" si="122"/>
        <v>58.253449640701646</v>
      </c>
      <c r="BB48" s="69">
        <f t="shared" si="123"/>
        <v>88.370680093574933</v>
      </c>
      <c r="BD48" t="str">
        <f t="shared" si="144"/>
        <v>22 Health professionals</v>
      </c>
      <c r="BE48" s="18">
        <f t="shared" si="124"/>
        <v>2.8032070593130292</v>
      </c>
      <c r="BF48" s="18">
        <f t="shared" si="124"/>
        <v>3.3299000569133388</v>
      </c>
      <c r="BG48" s="18">
        <f t="shared" si="124"/>
        <v>3.5353977157564795</v>
      </c>
      <c r="BH48" s="18">
        <f t="shared" si="124"/>
        <v>4.0050152325590611</v>
      </c>
      <c r="BI48" s="18">
        <f t="shared" si="124"/>
        <v>4.4225364875010653</v>
      </c>
      <c r="BK48" s="68">
        <f t="shared" si="125"/>
        <v>30.884673037411265</v>
      </c>
      <c r="BL48" s="69">
        <f t="shared" si="126"/>
        <v>65.36812476995901</v>
      </c>
      <c r="BM48" s="69">
        <f t="shared" si="127"/>
        <v>96.252797807370271</v>
      </c>
      <c r="BO48" t="str">
        <f t="shared" si="145"/>
        <v>22 Health professionals</v>
      </c>
      <c r="BP48" s="18">
        <f t="shared" si="128"/>
        <v>2.1280722458712495</v>
      </c>
      <c r="BQ48" s="18">
        <f t="shared" si="128"/>
        <v>2.3946637749673663</v>
      </c>
      <c r="BR48" s="18">
        <f t="shared" si="128"/>
        <v>2.7015964735163789</v>
      </c>
      <c r="BS48" s="18">
        <f t="shared" si="128"/>
        <v>2.673846781893666</v>
      </c>
      <c r="BT48" s="18">
        <f t="shared" si="128"/>
        <v>2.610274407950508</v>
      </c>
      <c r="BV48" s="68">
        <f t="shared" si="129"/>
        <v>-14.772234958962319</v>
      </c>
      <c r="BW48" s="69">
        <f t="shared" si="130"/>
        <v>40.380676373705938</v>
      </c>
      <c r="BX48" s="69">
        <f t="shared" si="131"/>
        <v>25.60844141474362</v>
      </c>
      <c r="BZ48" t="str">
        <f t="shared" si="146"/>
        <v>22 Health professionals</v>
      </c>
      <c r="CA48" s="18">
        <f t="shared" si="132"/>
        <v>2.1162035829560626</v>
      </c>
      <c r="CB48" s="18">
        <f t="shared" si="132"/>
        <v>1.7859214985796699</v>
      </c>
      <c r="CC48" s="18">
        <f t="shared" si="132"/>
        <v>2.2427402864306436</v>
      </c>
      <c r="CD48" s="18">
        <f t="shared" si="132"/>
        <v>2.0256960288479164</v>
      </c>
      <c r="CE48" s="18">
        <f t="shared" si="132"/>
        <v>1.5572528211147412</v>
      </c>
      <c r="CG48" s="68">
        <f t="shared" si="133"/>
        <v>-58.057834446869791</v>
      </c>
      <c r="CH48" s="69">
        <f t="shared" si="134"/>
        <v>28.41680938397035</v>
      </c>
      <c r="CI48" s="69">
        <f t="shared" si="135"/>
        <v>-29.641025062899445</v>
      </c>
      <c r="CK48" t="str">
        <f t="shared" si="147"/>
        <v>22 Health professionals</v>
      </c>
      <c r="CL48" s="18">
        <f t="shared" si="136"/>
        <v>0.56387178764454515</v>
      </c>
      <c r="CM48" s="18">
        <f t="shared" si="136"/>
        <v>0.68525274626659871</v>
      </c>
      <c r="CN48" s="18">
        <f t="shared" si="136"/>
        <v>0.78116204044029203</v>
      </c>
      <c r="CO48" s="18">
        <f t="shared" si="136"/>
        <v>0.96181432591980598</v>
      </c>
      <c r="CP48" s="18">
        <f t="shared" si="136"/>
        <v>1.2828858641016678</v>
      </c>
      <c r="CR48" s="68">
        <f t="shared" si="137"/>
        <v>8.019000652672398</v>
      </c>
      <c r="CS48" s="69">
        <f t="shared" si="138"/>
        <v>40.799037387075913</v>
      </c>
      <c r="CT48" s="69">
        <f t="shared" si="139"/>
        <v>48.818038039748309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30.153701980582131</v>
      </c>
      <c r="C49" s="18">
        <f t="shared" si="104"/>
        <v>27.05520269550135</v>
      </c>
      <c r="D49" s="18">
        <f t="shared" si="104"/>
        <v>28.202893694050779</v>
      </c>
      <c r="E49" s="18">
        <f t="shared" si="104"/>
        <v>26.365137271683743</v>
      </c>
      <c r="F49" s="18">
        <f t="shared" si="104"/>
        <v>23.48102121204672</v>
      </c>
      <c r="H49" s="68">
        <f t="shared" si="105"/>
        <v>31.031671716780561</v>
      </c>
      <c r="I49" s="69">
        <f t="shared" si="106"/>
        <v>60.830481941615602</v>
      </c>
      <c r="J49" s="69">
        <f t="shared" si="107"/>
        <v>91.862153658396167</v>
      </c>
      <c r="L49" t="str">
        <f t="shared" si="140"/>
        <v>23 Teaching and other educational professionals</v>
      </c>
      <c r="M49" s="18">
        <f t="shared" si="108"/>
        <v>25.018028126379559</v>
      </c>
      <c r="N49" s="18">
        <f t="shared" si="108"/>
        <v>22.980392725971736</v>
      </c>
      <c r="O49" s="18">
        <f t="shared" si="108"/>
        <v>24.586736875452281</v>
      </c>
      <c r="P49" s="18">
        <f t="shared" si="108"/>
        <v>23.304559013579372</v>
      </c>
      <c r="Q49" s="18">
        <f t="shared" si="108"/>
        <v>20.746196614551444</v>
      </c>
      <c r="S49" s="68">
        <f t="shared" si="109"/>
        <v>26.335708012406233</v>
      </c>
      <c r="T49" s="69">
        <f t="shared" si="110"/>
        <v>61.560746521553057</v>
      </c>
      <c r="U49" s="69">
        <f t="shared" si="111"/>
        <v>87.8964545339593</v>
      </c>
      <c r="W49" t="str">
        <f t="shared" si="141"/>
        <v>23 Teaching and other educational professionals</v>
      </c>
      <c r="X49" s="18">
        <f t="shared" si="112"/>
        <v>7.3541251912841288</v>
      </c>
      <c r="Y49" s="18">
        <f t="shared" si="112"/>
        <v>6.0363442875500199</v>
      </c>
      <c r="Z49" s="18">
        <f t="shared" si="112"/>
        <v>6.8224186192966396</v>
      </c>
      <c r="AA49" s="18">
        <f t="shared" si="112"/>
        <v>5.4350162325575058</v>
      </c>
      <c r="AB49" s="18">
        <f t="shared" si="112"/>
        <v>4.3881456640034768</v>
      </c>
      <c r="AD49" s="68">
        <f t="shared" si="113"/>
        <v>-7.9599557818379765</v>
      </c>
      <c r="AE49" s="69">
        <f t="shared" si="114"/>
        <v>44.489562987204238</v>
      </c>
      <c r="AF49" s="69">
        <f t="shared" si="115"/>
        <v>36.529607205366254</v>
      </c>
      <c r="AH49" t="str">
        <f t="shared" si="142"/>
        <v>23 Teaching and other educational professionals</v>
      </c>
      <c r="AI49" s="18">
        <f t="shared" si="116"/>
        <v>2.8670930275295148</v>
      </c>
      <c r="AJ49" s="18">
        <f t="shared" si="116"/>
        <v>1.3933267519423449</v>
      </c>
      <c r="AK49" s="18">
        <f t="shared" si="116"/>
        <v>1.229929684502878</v>
      </c>
      <c r="AL49" s="18">
        <f t="shared" si="116"/>
        <v>0.57999026081651051</v>
      </c>
      <c r="AM49" s="18">
        <f t="shared" si="116"/>
        <v>0.56154412026310274</v>
      </c>
      <c r="AO49" s="68">
        <f t="shared" si="117"/>
        <v>-49.936548908757317</v>
      </c>
      <c r="AP49" s="69">
        <f t="shared" si="118"/>
        <v>13.840725323689277</v>
      </c>
      <c r="AQ49" s="69">
        <f t="shared" si="119"/>
        <v>-36.09582358506804</v>
      </c>
      <c r="AS49" t="str">
        <f t="shared" si="143"/>
        <v>23 Teaching and other educational professionals</v>
      </c>
      <c r="AT49" s="18">
        <f t="shared" si="120"/>
        <v>0.9541305542990659</v>
      </c>
      <c r="AU49" s="18">
        <f t="shared" si="120"/>
        <v>0.68202371282672669</v>
      </c>
      <c r="AV49" s="18">
        <f t="shared" si="120"/>
        <v>0.71946662358558322</v>
      </c>
      <c r="AW49" s="18">
        <f t="shared" si="120"/>
        <v>0.52459803653315307</v>
      </c>
      <c r="AX49" s="18">
        <f t="shared" si="120"/>
        <v>0.37609971746864823</v>
      </c>
      <c r="AZ49" s="68">
        <f t="shared" si="121"/>
        <v>-32.443508104750578</v>
      </c>
      <c r="BA49" s="69">
        <f t="shared" si="122"/>
        <v>30.789537736425242</v>
      </c>
      <c r="BB49" s="69">
        <f t="shared" si="123"/>
        <v>-1.6539703683253366</v>
      </c>
      <c r="BD49" t="str">
        <f t="shared" si="144"/>
        <v>23 Teaching and other educational professionals</v>
      </c>
      <c r="BE49" s="18">
        <f t="shared" si="124"/>
        <v>0.86305006897848291</v>
      </c>
      <c r="BF49" s="18">
        <f t="shared" si="124"/>
        <v>0.78618119459762048</v>
      </c>
      <c r="BG49" s="18">
        <f t="shared" si="124"/>
        <v>0.99860046853665041</v>
      </c>
      <c r="BH49" s="18">
        <f t="shared" si="124"/>
        <v>0.94034519121543336</v>
      </c>
      <c r="BI49" s="18">
        <f t="shared" si="124"/>
        <v>0.96504160795205884</v>
      </c>
      <c r="BK49" s="68">
        <f t="shared" si="125"/>
        <v>1.1136802314812102</v>
      </c>
      <c r="BL49" s="69">
        <f t="shared" si="126"/>
        <v>37.699624051014084</v>
      </c>
      <c r="BM49" s="69">
        <f t="shared" si="127"/>
        <v>38.813304282495295</v>
      </c>
      <c r="BO49" t="str">
        <f t="shared" si="145"/>
        <v>23 Teaching and other educational professionals</v>
      </c>
      <c r="BP49" s="18">
        <f t="shared" si="128"/>
        <v>0.66598726422128385</v>
      </c>
      <c r="BQ49" s="18">
        <f t="shared" si="128"/>
        <v>0.64933715963381755</v>
      </c>
      <c r="BR49" s="18">
        <f t="shared" si="128"/>
        <v>0.81597683832076373</v>
      </c>
      <c r="BS49" s="18">
        <f t="shared" si="128"/>
        <v>0.72218422671405047</v>
      </c>
      <c r="BT49" s="18">
        <f t="shared" si="128"/>
        <v>0.67661816859813417</v>
      </c>
      <c r="BV49" s="68">
        <f t="shared" si="129"/>
        <v>-26.855573490376528</v>
      </c>
      <c r="BW49" s="69">
        <f t="shared" si="130"/>
        <v>36.283751359602647</v>
      </c>
      <c r="BX49" s="69">
        <f t="shared" si="131"/>
        <v>9.4281778692261131</v>
      </c>
      <c r="BZ49" t="str">
        <f t="shared" si="146"/>
        <v>23 Teaching and other educational professionals</v>
      </c>
      <c r="CA49" s="18">
        <f t="shared" si="132"/>
        <v>0.87445414286709422</v>
      </c>
      <c r="CB49" s="18">
        <f t="shared" si="132"/>
        <v>0.80299700416296382</v>
      </c>
      <c r="CC49" s="18">
        <f t="shared" si="132"/>
        <v>1.0498183756209984</v>
      </c>
      <c r="CD49" s="18">
        <f t="shared" si="132"/>
        <v>0.97652818989486823</v>
      </c>
      <c r="CE49" s="18">
        <f t="shared" si="132"/>
        <v>1.0376537291143222</v>
      </c>
      <c r="CG49" s="68">
        <f t="shared" si="133"/>
        <v>-40.295235566488749</v>
      </c>
      <c r="CH49" s="69">
        <f t="shared" si="134"/>
        <v>32.024298616297926</v>
      </c>
      <c r="CI49" s="69">
        <f t="shared" si="135"/>
        <v>-8.2709369501908281</v>
      </c>
      <c r="CK49" t="str">
        <f t="shared" si="147"/>
        <v>23 Teaching and other educational professionals</v>
      </c>
      <c r="CL49" s="18">
        <f t="shared" si="136"/>
        <v>0.38947417689725883</v>
      </c>
      <c r="CM49" s="18">
        <f t="shared" si="136"/>
        <v>0.53434290130008155</v>
      </c>
      <c r="CN49" s="18">
        <f t="shared" si="136"/>
        <v>0.68059104502689294</v>
      </c>
      <c r="CO49" s="18">
        <f t="shared" si="136"/>
        <v>0.83804282293940358</v>
      </c>
      <c r="CP49" s="18">
        <f t="shared" si="136"/>
        <v>1.1696274471187607</v>
      </c>
      <c r="CR49" s="68">
        <f t="shared" si="137"/>
        <v>13.035429041669437</v>
      </c>
      <c r="CS49" s="69">
        <f t="shared" si="138"/>
        <v>41.76532326951331</v>
      </c>
      <c r="CT49" s="69">
        <f t="shared" si="139"/>
        <v>54.800752311182741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5.440517246243715</v>
      </c>
      <c r="C50" s="18">
        <f t="shared" si="104"/>
        <v>5.7347577481341974</v>
      </c>
      <c r="D50" s="18">
        <f t="shared" si="104"/>
        <v>5.8821151380632379</v>
      </c>
      <c r="E50" s="18">
        <f t="shared" si="104"/>
        <v>5.7903858151081176</v>
      </c>
      <c r="F50" s="18">
        <f t="shared" si="104"/>
        <v>6.1110790830191304</v>
      </c>
      <c r="H50" s="68">
        <f t="shared" si="105"/>
        <v>63.507377922840483</v>
      </c>
      <c r="I50" s="69">
        <f t="shared" si="106"/>
        <v>72.665012056668218</v>
      </c>
      <c r="J50" s="69">
        <f t="shared" si="107"/>
        <v>136.17238997950872</v>
      </c>
      <c r="L50" t="str">
        <f t="shared" si="140"/>
        <v>24 Business, media and public service professionals</v>
      </c>
      <c r="M50" s="18">
        <f t="shared" si="108"/>
        <v>11.688068463518132</v>
      </c>
      <c r="N50" s="18">
        <f t="shared" si="108"/>
        <v>11.520853587659815</v>
      </c>
      <c r="O50" s="18">
        <f t="shared" si="108"/>
        <v>12.012873919736494</v>
      </c>
      <c r="P50" s="18">
        <f t="shared" si="108"/>
        <v>11.369054913994688</v>
      </c>
      <c r="Q50" s="18">
        <f t="shared" si="108"/>
        <v>10.826224402142236</v>
      </c>
      <c r="S50" s="68">
        <f t="shared" si="109"/>
        <v>34.933140470831731</v>
      </c>
      <c r="T50" s="69">
        <f t="shared" si="110"/>
        <v>65.564429393124826</v>
      </c>
      <c r="U50" s="69">
        <f t="shared" si="111"/>
        <v>100.49756986395654</v>
      </c>
      <c r="W50" t="str">
        <f t="shared" si="141"/>
        <v>24 Business, media and public service professionals</v>
      </c>
      <c r="X50" s="18">
        <f t="shared" si="112"/>
        <v>9.7359635749069202</v>
      </c>
      <c r="Y50" s="18">
        <f t="shared" si="112"/>
        <v>9.5130233174865957</v>
      </c>
      <c r="Z50" s="18">
        <f t="shared" si="112"/>
        <v>10.578764377547017</v>
      </c>
      <c r="AA50" s="18">
        <f t="shared" si="112"/>
        <v>9.7905691650416689</v>
      </c>
      <c r="AB50" s="18">
        <f t="shared" si="112"/>
        <v>9.3440961771626938</v>
      </c>
      <c r="AD50" s="68">
        <f t="shared" si="113"/>
        <v>26.396923352787866</v>
      </c>
      <c r="AE50" s="69">
        <f t="shared" si="114"/>
        <v>59.507046441869683</v>
      </c>
      <c r="AF50" s="69">
        <f t="shared" si="115"/>
        <v>85.903969794657556</v>
      </c>
      <c r="AH50" t="str">
        <f t="shared" si="142"/>
        <v>24 Business, media and public service professionals</v>
      </c>
      <c r="AI50" s="18">
        <f t="shared" si="116"/>
        <v>3.2726390381173851</v>
      </c>
      <c r="AJ50" s="18">
        <f t="shared" si="116"/>
        <v>3.1356144025991814</v>
      </c>
      <c r="AK50" s="18">
        <f t="shared" si="116"/>
        <v>3.3265011133377569</v>
      </c>
      <c r="AL50" s="18">
        <f t="shared" si="116"/>
        <v>2.9641816077627827</v>
      </c>
      <c r="AM50" s="18">
        <f t="shared" si="116"/>
        <v>2.9297326469569338</v>
      </c>
      <c r="AO50" s="68">
        <f t="shared" si="117"/>
        <v>-3.4266046541063777</v>
      </c>
      <c r="AP50" s="69">
        <f t="shared" si="118"/>
        <v>35.0718466144262</v>
      </c>
      <c r="AQ50" s="69">
        <f t="shared" si="119"/>
        <v>31.645241960319826</v>
      </c>
      <c r="AS50" t="str">
        <f t="shared" si="143"/>
        <v>24 Business, media and public service professionals</v>
      </c>
      <c r="AT50" s="18">
        <f t="shared" si="120"/>
        <v>5.4614276852264316</v>
      </c>
      <c r="AU50" s="18">
        <f t="shared" si="120"/>
        <v>5.2019268030710792</v>
      </c>
      <c r="AV50" s="18">
        <f t="shared" si="120"/>
        <v>5.7522340179975613</v>
      </c>
      <c r="AW50" s="18">
        <f t="shared" si="120"/>
        <v>5.7093787857794789</v>
      </c>
      <c r="AX50" s="18">
        <f t="shared" si="120"/>
        <v>5.6360918841653538</v>
      </c>
      <c r="AZ50" s="68">
        <f t="shared" si="121"/>
        <v>26.624065214984437</v>
      </c>
      <c r="BA50" s="69">
        <f t="shared" si="122"/>
        <v>54.223807971444629</v>
      </c>
      <c r="BB50" s="69">
        <f t="shared" si="123"/>
        <v>80.847873186429069</v>
      </c>
      <c r="BD50" t="str">
        <f t="shared" si="144"/>
        <v>24 Business, media and public service professionals</v>
      </c>
      <c r="BE50" s="18">
        <f t="shared" si="124"/>
        <v>3.1277411046596266</v>
      </c>
      <c r="BF50" s="18">
        <f t="shared" si="124"/>
        <v>3.2647498682965388</v>
      </c>
      <c r="BG50" s="18">
        <f t="shared" si="124"/>
        <v>3.8904493065573629</v>
      </c>
      <c r="BH50" s="18">
        <f t="shared" si="124"/>
        <v>3.7331908734456078</v>
      </c>
      <c r="BI50" s="18">
        <f t="shared" si="124"/>
        <v>3.9129514357925372</v>
      </c>
      <c r="BK50" s="68">
        <f t="shared" si="125"/>
        <v>5.2350330621165639</v>
      </c>
      <c r="BL50" s="69">
        <f t="shared" si="126"/>
        <v>41.793619508934128</v>
      </c>
      <c r="BM50" s="69">
        <f t="shared" si="127"/>
        <v>47.028652571050685</v>
      </c>
      <c r="BO50" t="str">
        <f t="shared" si="145"/>
        <v>24 Business, media and public service professionals</v>
      </c>
      <c r="BP50" s="18">
        <f t="shared" si="128"/>
        <v>2.1747959893498479</v>
      </c>
      <c r="BQ50" s="18">
        <f t="shared" si="128"/>
        <v>2.2221278250534859</v>
      </c>
      <c r="BR50" s="18">
        <f t="shared" si="128"/>
        <v>2.5718882995879513</v>
      </c>
      <c r="BS50" s="18">
        <f t="shared" si="128"/>
        <v>2.5710213806043525</v>
      </c>
      <c r="BT50" s="18">
        <f t="shared" si="128"/>
        <v>2.7592916836816173</v>
      </c>
      <c r="BV50" s="68">
        <f t="shared" si="129"/>
        <v>-5.3630087418652828</v>
      </c>
      <c r="BW50" s="69">
        <f t="shared" si="130"/>
        <v>38.244750983549395</v>
      </c>
      <c r="BX50" s="69">
        <f t="shared" si="131"/>
        <v>32.881742241684108</v>
      </c>
      <c r="BZ50" t="str">
        <f t="shared" si="146"/>
        <v>24 Business, media and public service professionals</v>
      </c>
      <c r="CA50" s="18">
        <f t="shared" si="132"/>
        <v>1.8212234817372381</v>
      </c>
      <c r="CB50" s="18">
        <f t="shared" si="132"/>
        <v>2.1315297154848767</v>
      </c>
      <c r="CC50" s="18">
        <f t="shared" si="132"/>
        <v>2.4768355448676718</v>
      </c>
      <c r="CD50" s="18">
        <f t="shared" si="132"/>
        <v>2.5523737674788256</v>
      </c>
      <c r="CE50" s="18">
        <f t="shared" si="132"/>
        <v>2.5321786890872016</v>
      </c>
      <c r="CG50" s="68">
        <f t="shared" si="133"/>
        <v>-38.24560290693082</v>
      </c>
      <c r="CH50" s="69">
        <f t="shared" si="134"/>
        <v>32.509509321357555</v>
      </c>
      <c r="CI50" s="69">
        <f t="shared" si="135"/>
        <v>-5.7360935855732675</v>
      </c>
      <c r="CK50" t="str">
        <f t="shared" si="147"/>
        <v>24 Business, media and public service professionals</v>
      </c>
      <c r="CL50" s="18">
        <f t="shared" si="136"/>
        <v>1.2268917567596855</v>
      </c>
      <c r="CM50" s="18">
        <f t="shared" si="136"/>
        <v>1.7429058388689249</v>
      </c>
      <c r="CN50" s="18">
        <f t="shared" si="136"/>
        <v>2.1234650537995265</v>
      </c>
      <c r="CO50" s="18">
        <f t="shared" si="136"/>
        <v>2.745278929985087</v>
      </c>
      <c r="CP50" s="18">
        <f t="shared" si="136"/>
        <v>4.2406780580365098</v>
      </c>
      <c r="CR50" s="68">
        <f t="shared" si="137"/>
        <v>31.354045055551339</v>
      </c>
      <c r="CS50" s="69">
        <f t="shared" si="138"/>
        <v>45.51251788543712</v>
      </c>
      <c r="CT50" s="69">
        <f t="shared" si="139"/>
        <v>76.866562940988473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2.0954428607750093</v>
      </c>
      <c r="C51" s="18">
        <f t="shared" si="104"/>
        <v>2.2293587862030302</v>
      </c>
      <c r="D51" s="18">
        <f t="shared" si="104"/>
        <v>2.2079642299703384</v>
      </c>
      <c r="E51" s="18">
        <f t="shared" si="104"/>
        <v>2.11042255190524</v>
      </c>
      <c r="F51" s="18">
        <f t="shared" si="104"/>
        <v>2.4593983800227179</v>
      </c>
      <c r="H51" s="68">
        <f t="shared" si="105"/>
        <v>75.303190654652113</v>
      </c>
      <c r="I51" s="69">
        <f t="shared" si="106"/>
        <v>68.326741796995933</v>
      </c>
      <c r="J51" s="69">
        <f t="shared" si="107"/>
        <v>143.62993245164805</v>
      </c>
      <c r="L51" t="str">
        <f t="shared" si="140"/>
        <v>31 Science, engineering and technology associate professionals</v>
      </c>
      <c r="M51" s="18">
        <f t="shared" si="108"/>
        <v>1.9254357110107823</v>
      </c>
      <c r="N51" s="18">
        <f t="shared" si="108"/>
        <v>2.1868176626208684</v>
      </c>
      <c r="O51" s="18">
        <f t="shared" si="108"/>
        <v>2.269605413834956</v>
      </c>
      <c r="P51" s="18">
        <f t="shared" si="108"/>
        <v>2.0885263556675135</v>
      </c>
      <c r="Q51" s="18">
        <f t="shared" si="108"/>
        <v>2.310506897551202</v>
      </c>
      <c r="S51" s="68">
        <f t="shared" si="109"/>
        <v>52.421219918263461</v>
      </c>
      <c r="T51" s="69">
        <f t="shared" si="110"/>
        <v>57.919452399351535</v>
      </c>
      <c r="U51" s="69">
        <f t="shared" si="111"/>
        <v>110.340672317615</v>
      </c>
      <c r="W51" t="str">
        <f t="shared" si="141"/>
        <v>31 Science, engineering and technology associate professionals</v>
      </c>
      <c r="X51" s="18">
        <f t="shared" si="112"/>
        <v>2.7423509052839314</v>
      </c>
      <c r="Y51" s="18">
        <f t="shared" si="112"/>
        <v>2.8911470844835452</v>
      </c>
      <c r="Z51" s="18">
        <f t="shared" si="112"/>
        <v>2.8673246614774976</v>
      </c>
      <c r="AA51" s="18">
        <f t="shared" si="112"/>
        <v>2.5840087240980094</v>
      </c>
      <c r="AB51" s="18">
        <f t="shared" si="112"/>
        <v>2.3598797903697593</v>
      </c>
      <c r="AD51" s="68">
        <f t="shared" si="113"/>
        <v>17.773385142657379</v>
      </c>
      <c r="AE51" s="69">
        <f t="shared" si="114"/>
        <v>47.632588828561794</v>
      </c>
      <c r="AF51" s="69">
        <f t="shared" si="115"/>
        <v>65.405973971219183</v>
      </c>
      <c r="AH51" t="str">
        <f t="shared" si="142"/>
        <v>31 Science, engineering and technology associate professionals</v>
      </c>
      <c r="AI51" s="18">
        <f t="shared" si="116"/>
        <v>1.3504225238033636</v>
      </c>
      <c r="AJ51" s="18">
        <f t="shared" si="116"/>
        <v>1.5764570869198775</v>
      </c>
      <c r="AK51" s="18">
        <f t="shared" si="116"/>
        <v>1.6398410174881406</v>
      </c>
      <c r="AL51" s="18">
        <f t="shared" si="116"/>
        <v>1.8417011151012681</v>
      </c>
      <c r="AM51" s="18">
        <f t="shared" si="116"/>
        <v>2.204215447585252</v>
      </c>
      <c r="AO51" s="68">
        <f t="shared" si="117"/>
        <v>47.390495769673784</v>
      </c>
      <c r="AP51" s="69">
        <f t="shared" si="118"/>
        <v>57.107661991303452</v>
      </c>
      <c r="AQ51" s="69">
        <f t="shared" si="119"/>
        <v>104.49815776097724</v>
      </c>
      <c r="AS51" t="str">
        <f t="shared" si="143"/>
        <v>31 Science, engineering and technology associate professionals</v>
      </c>
      <c r="AT51" s="18">
        <f t="shared" si="120"/>
        <v>4.5785601579823423</v>
      </c>
      <c r="AU51" s="18">
        <f t="shared" si="120"/>
        <v>3.9249608272902039</v>
      </c>
      <c r="AV51" s="18">
        <f t="shared" si="120"/>
        <v>3.8888636649482868</v>
      </c>
      <c r="AW51" s="18">
        <f t="shared" si="120"/>
        <v>3.2167680291759648</v>
      </c>
      <c r="AX51" s="18">
        <f t="shared" si="120"/>
        <v>2.6612762213521624</v>
      </c>
      <c r="AZ51" s="68">
        <f t="shared" si="121"/>
        <v>-11.561377557089093</v>
      </c>
      <c r="BA51" s="69">
        <f t="shared" si="122"/>
        <v>34.305133244542105</v>
      </c>
      <c r="BB51" s="69">
        <f t="shared" si="123"/>
        <v>22.743755687453007</v>
      </c>
      <c r="BD51" t="str">
        <f t="shared" si="144"/>
        <v>31 Science, engineering and technology associate professionals</v>
      </c>
      <c r="BE51" s="18">
        <f t="shared" si="124"/>
        <v>1.7382844680101122</v>
      </c>
      <c r="BF51" s="18">
        <f t="shared" si="124"/>
        <v>1.6987064484362355</v>
      </c>
      <c r="BG51" s="18">
        <f t="shared" si="124"/>
        <v>1.9516960766834834</v>
      </c>
      <c r="BH51" s="18">
        <f t="shared" si="124"/>
        <v>1.498422387896083</v>
      </c>
      <c r="BI51" s="18">
        <f t="shared" si="124"/>
        <v>1.2424771069658294</v>
      </c>
      <c r="BK51" s="68">
        <f t="shared" si="125"/>
        <v>-33.391162966832191</v>
      </c>
      <c r="BL51" s="69">
        <f t="shared" si="126"/>
        <v>25.375716110681573</v>
      </c>
      <c r="BM51" s="69">
        <f t="shared" si="127"/>
        <v>-8.0154468561506231</v>
      </c>
      <c r="BO51" t="str">
        <f t="shared" si="145"/>
        <v>31 Science, engineering and technology associate professionals</v>
      </c>
      <c r="BP51" s="18">
        <f t="shared" si="128"/>
        <v>1.3220346849021734</v>
      </c>
      <c r="BQ51" s="18">
        <f t="shared" si="128"/>
        <v>1.4123947381770159</v>
      </c>
      <c r="BR51" s="18">
        <f t="shared" si="128"/>
        <v>1.5440874899693826</v>
      </c>
      <c r="BS51" s="18">
        <f t="shared" si="128"/>
        <v>1.4341322523066322</v>
      </c>
      <c r="BT51" s="18">
        <f t="shared" si="128"/>
        <v>1.6292738042553947</v>
      </c>
      <c r="BV51" s="68">
        <f t="shared" si="129"/>
        <v>-6.9240268256082951</v>
      </c>
      <c r="BW51" s="69">
        <f t="shared" si="130"/>
        <v>31.847600300184233</v>
      </c>
      <c r="BX51" s="69">
        <f t="shared" si="131"/>
        <v>24.923573474575935</v>
      </c>
      <c r="BZ51" t="str">
        <f t="shared" si="146"/>
        <v>31 Science, engineering and technology associate professionals</v>
      </c>
      <c r="CA51" s="18">
        <f t="shared" si="132"/>
        <v>1.2841619788321788</v>
      </c>
      <c r="CB51" s="18">
        <f t="shared" si="132"/>
        <v>1.9747066290827273</v>
      </c>
      <c r="CC51" s="18">
        <f t="shared" si="132"/>
        <v>1.951941232590831</v>
      </c>
      <c r="CD51" s="18">
        <f t="shared" si="132"/>
        <v>2.039456971827819</v>
      </c>
      <c r="CE51" s="18">
        <f t="shared" si="132"/>
        <v>2.7334780173427444</v>
      </c>
      <c r="CG51" s="68">
        <f t="shared" si="133"/>
        <v>-15.409896625124627</v>
      </c>
      <c r="CH51" s="69">
        <f t="shared" si="134"/>
        <v>32.714455110943689</v>
      </c>
      <c r="CI51" s="69">
        <f t="shared" si="135"/>
        <v>17.304558485819062</v>
      </c>
      <c r="CK51" t="str">
        <f t="shared" si="147"/>
        <v>31 Science, engineering and technology associate professionals</v>
      </c>
      <c r="CL51" s="18">
        <f t="shared" si="136"/>
        <v>0.58768199458129722</v>
      </c>
      <c r="CM51" s="18">
        <f t="shared" si="136"/>
        <v>0.95217965090225676</v>
      </c>
      <c r="CN51" s="18">
        <f t="shared" si="136"/>
        <v>1.1470775355783749</v>
      </c>
      <c r="CO51" s="18">
        <f t="shared" si="136"/>
        <v>1.4182331192971789</v>
      </c>
      <c r="CP51" s="18">
        <f t="shared" si="136"/>
        <v>2.2519095384625301</v>
      </c>
      <c r="CR51" s="68">
        <f t="shared" si="137"/>
        <v>29.125326398331207</v>
      </c>
      <c r="CS51" s="69">
        <f t="shared" si="138"/>
        <v>44.063618185792237</v>
      </c>
      <c r="CT51" s="69">
        <f t="shared" si="139"/>
        <v>73.188944584123448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0.55023520740885756</v>
      </c>
      <c r="C52" s="18">
        <f t="shared" si="104"/>
        <v>0.65545374266991552</v>
      </c>
      <c r="D52" s="18">
        <f t="shared" si="104"/>
        <v>0.51909409540741547</v>
      </c>
      <c r="E52" s="18">
        <f t="shared" si="104"/>
        <v>0.78206408212499445</v>
      </c>
      <c r="F52" s="18">
        <f t="shared" si="104"/>
        <v>0.84975912986934143</v>
      </c>
      <c r="H52" s="68">
        <f t="shared" si="105"/>
        <v>157.63373036045905</v>
      </c>
      <c r="I52" s="69">
        <f t="shared" si="106"/>
        <v>136.44033368485705</v>
      </c>
      <c r="J52" s="69">
        <f t="shared" si="107"/>
        <v>294.07406404531611</v>
      </c>
      <c r="L52" t="str">
        <f t="shared" si="140"/>
        <v>32 Health and social care associate professionals</v>
      </c>
      <c r="M52" s="18">
        <f t="shared" si="108"/>
        <v>2.7129530019364636</v>
      </c>
      <c r="N52" s="18">
        <f t="shared" si="108"/>
        <v>2.7083817072517591</v>
      </c>
      <c r="O52" s="18">
        <f t="shared" si="108"/>
        <v>2.6825924224481037</v>
      </c>
      <c r="P52" s="18">
        <f t="shared" si="108"/>
        <v>4.0726183846882567</v>
      </c>
      <c r="Q52" s="18">
        <f t="shared" si="108"/>
        <v>4.2922041714777706</v>
      </c>
      <c r="S52" s="68">
        <f t="shared" si="109"/>
        <v>139.55994318176496</v>
      </c>
      <c r="T52" s="69">
        <f t="shared" si="110"/>
        <v>125.63564933211396</v>
      </c>
      <c r="U52" s="69">
        <f t="shared" si="111"/>
        <v>265.19559251387886</v>
      </c>
      <c r="W52" t="str">
        <f t="shared" si="141"/>
        <v>32 Health and social care associate professionals</v>
      </c>
      <c r="X52" s="18">
        <f t="shared" si="112"/>
        <v>3.8221827232463306</v>
      </c>
      <c r="Y52" s="18">
        <f t="shared" si="112"/>
        <v>4.0570679428087537</v>
      </c>
      <c r="Z52" s="18">
        <f t="shared" si="112"/>
        <v>4.2926811710680388</v>
      </c>
      <c r="AA52" s="18">
        <f t="shared" si="112"/>
        <v>6.929808843807379</v>
      </c>
      <c r="AB52" s="18">
        <f t="shared" si="112"/>
        <v>8.0176861851047185</v>
      </c>
      <c r="AD52" s="68">
        <f t="shared" si="113"/>
        <v>167.27267937345141</v>
      </c>
      <c r="AE52" s="69">
        <f t="shared" si="114"/>
        <v>131.60396936699084</v>
      </c>
      <c r="AF52" s="69">
        <f t="shared" si="115"/>
        <v>298.87664874044219</v>
      </c>
      <c r="AH52" t="str">
        <f t="shared" si="142"/>
        <v>32 Health and social care associate professionals</v>
      </c>
      <c r="AI52" s="18">
        <f t="shared" si="116"/>
        <v>8.2740449965137071</v>
      </c>
      <c r="AJ52" s="18">
        <f t="shared" si="116"/>
        <v>7.0889495921888379</v>
      </c>
      <c r="AK52" s="18">
        <f t="shared" si="116"/>
        <v>7.166597603308297</v>
      </c>
      <c r="AL52" s="18">
        <f t="shared" si="116"/>
        <v>8.237573902042012</v>
      </c>
      <c r="AM52" s="18">
        <f t="shared" si="116"/>
        <v>4.1791390789414695</v>
      </c>
      <c r="AO52" s="68">
        <f t="shared" si="117"/>
        <v>-36.057297478721317</v>
      </c>
      <c r="AP52" s="69">
        <f t="shared" si="118"/>
        <v>43.317227572403311</v>
      </c>
      <c r="AQ52" s="69">
        <f t="shared" si="119"/>
        <v>7.2599300936819917</v>
      </c>
      <c r="AS52" t="str">
        <f t="shared" si="143"/>
        <v>32 Health and social care associate professionals</v>
      </c>
      <c r="AT52" s="18">
        <f t="shared" si="120"/>
        <v>1.8173583848964583</v>
      </c>
      <c r="AU52" s="18">
        <f t="shared" si="120"/>
        <v>2.0164979345194216</v>
      </c>
      <c r="AV52" s="18">
        <f t="shared" si="120"/>
        <v>2.3015791577431366</v>
      </c>
      <c r="AW52" s="18">
        <f t="shared" si="120"/>
        <v>3.2027890774908232</v>
      </c>
      <c r="AX52" s="18">
        <f t="shared" si="120"/>
        <v>3.3444620094548059</v>
      </c>
      <c r="AZ52" s="68">
        <f t="shared" si="121"/>
        <v>87.791134064835745</v>
      </c>
      <c r="BA52" s="69">
        <f t="shared" si="122"/>
        <v>90.8515787374767</v>
      </c>
      <c r="BB52" s="69">
        <f t="shared" si="123"/>
        <v>178.64271280231245</v>
      </c>
      <c r="BD52" t="str">
        <f t="shared" si="144"/>
        <v>32 Health and social care associate professionals</v>
      </c>
      <c r="BE52" s="18">
        <f t="shared" si="124"/>
        <v>1.6571811826769454</v>
      </c>
      <c r="BF52" s="18">
        <f t="shared" si="124"/>
        <v>1.9813962782385717</v>
      </c>
      <c r="BG52" s="18">
        <f t="shared" si="124"/>
        <v>2.0910959948631924</v>
      </c>
      <c r="BH52" s="18">
        <f t="shared" si="124"/>
        <v>3.7116445541438234</v>
      </c>
      <c r="BI52" s="18">
        <f t="shared" si="124"/>
        <v>4.4865071429147658</v>
      </c>
      <c r="BK52" s="68">
        <f t="shared" si="125"/>
        <v>124.48640137285298</v>
      </c>
      <c r="BL52" s="69">
        <f t="shared" si="126"/>
        <v>110.21173705092045</v>
      </c>
      <c r="BM52" s="69">
        <f t="shared" si="127"/>
        <v>234.69813842377346</v>
      </c>
      <c r="BO52" t="str">
        <f t="shared" si="145"/>
        <v>32 Health and social care associate professionals</v>
      </c>
      <c r="BP52" s="18">
        <f t="shared" si="128"/>
        <v>1.3305105598312685</v>
      </c>
      <c r="BQ52" s="18">
        <f t="shared" si="128"/>
        <v>1.4615696603824506</v>
      </c>
      <c r="BR52" s="18">
        <f t="shared" si="128"/>
        <v>1.6307907365473502</v>
      </c>
      <c r="BS52" s="18">
        <f t="shared" si="128"/>
        <v>2.4407846919697551</v>
      </c>
      <c r="BT52" s="18">
        <f t="shared" si="128"/>
        <v>2.3789196008604696</v>
      </c>
      <c r="BV52" s="68">
        <f t="shared" si="129"/>
        <v>28.675819860420486</v>
      </c>
      <c r="BW52" s="69">
        <f t="shared" si="130"/>
        <v>67.491275756467843</v>
      </c>
      <c r="BX52" s="69">
        <f t="shared" si="131"/>
        <v>96.167095616888318</v>
      </c>
      <c r="BZ52" t="str">
        <f t="shared" si="146"/>
        <v>32 Health and social care associate professionals</v>
      </c>
      <c r="CA52" s="18">
        <f t="shared" si="132"/>
        <v>0.94874209181234259</v>
      </c>
      <c r="CB52" s="18">
        <f t="shared" si="132"/>
        <v>0.71869793476384181</v>
      </c>
      <c r="CC52" s="18">
        <f t="shared" si="132"/>
        <v>0.88317442194111095</v>
      </c>
      <c r="CD52" s="18">
        <f t="shared" si="132"/>
        <v>1.220038982018163</v>
      </c>
      <c r="CE52" s="18">
        <f t="shared" si="132"/>
        <v>1.0463031951683128</v>
      </c>
      <c r="CG52" s="68">
        <f t="shared" si="133"/>
        <v>-28.438114127725424</v>
      </c>
      <c r="CH52" s="69">
        <f t="shared" si="134"/>
        <v>45.22792264813372</v>
      </c>
      <c r="CI52" s="69">
        <f t="shared" si="135"/>
        <v>16.789808520408304</v>
      </c>
      <c r="CK52" t="str">
        <f t="shared" si="147"/>
        <v>32 Health and social care associate professionals</v>
      </c>
      <c r="CL52" s="18">
        <f t="shared" si="136"/>
        <v>0.29568261541067431</v>
      </c>
      <c r="CM52" s="18">
        <f t="shared" si="136"/>
        <v>0.32465628881522574</v>
      </c>
      <c r="CN52" s="18">
        <f t="shared" si="136"/>
        <v>0.38159231207396543</v>
      </c>
      <c r="CO52" s="18">
        <f t="shared" si="136"/>
        <v>0.68853432266378201</v>
      </c>
      <c r="CP52" s="18">
        <f t="shared" si="136"/>
        <v>0.99341630825197003</v>
      </c>
      <c r="CR52" s="68">
        <f t="shared" si="137"/>
        <v>71.232002363554457</v>
      </c>
      <c r="CS52" s="69">
        <f t="shared" si="138"/>
        <v>63.05790265714991</v>
      </c>
      <c r="CT52" s="69">
        <f t="shared" si="139"/>
        <v>134.28990502070437</v>
      </c>
    </row>
    <row r="53" spans="1:98" x14ac:dyDescent="0.2">
      <c r="A53" t="str">
        <f t="shared" si="103"/>
        <v>33 Protective service occupations</v>
      </c>
      <c r="B53" s="18">
        <f t="shared" si="104"/>
        <v>0.20417634214949693</v>
      </c>
      <c r="C53" s="18">
        <f t="shared" si="104"/>
        <v>0.2454466401952913</v>
      </c>
      <c r="D53" s="18">
        <f t="shared" si="104"/>
        <v>0.21292731584021388</v>
      </c>
      <c r="E53" s="18">
        <f t="shared" si="104"/>
        <v>0.1927209799571008</v>
      </c>
      <c r="F53" s="18">
        <f t="shared" si="104"/>
        <v>0.22608985211822227</v>
      </c>
      <c r="H53" s="68">
        <f t="shared" si="105"/>
        <v>67.110085626363897</v>
      </c>
      <c r="I53" s="69">
        <f t="shared" si="106"/>
        <v>50.802437363351871</v>
      </c>
      <c r="J53" s="69">
        <f t="shared" si="107"/>
        <v>117.91252298971577</v>
      </c>
      <c r="L53" t="str">
        <f t="shared" si="140"/>
        <v>33 Protective service occupations</v>
      </c>
      <c r="M53" s="18">
        <f t="shared" si="108"/>
        <v>0.57377022023116175</v>
      </c>
      <c r="N53" s="18">
        <f t="shared" si="108"/>
        <v>0.71697404684608035</v>
      </c>
      <c r="O53" s="18">
        <f t="shared" si="108"/>
        <v>0.66461078282147446</v>
      </c>
      <c r="P53" s="18">
        <f t="shared" si="108"/>
        <v>0.56056605099990131</v>
      </c>
      <c r="Q53" s="18">
        <f t="shared" si="108"/>
        <v>0.66666595250626948</v>
      </c>
      <c r="S53" s="68">
        <f t="shared" si="109"/>
        <v>50.185987760130878</v>
      </c>
      <c r="T53" s="69">
        <f t="shared" si="110"/>
        <v>42.312136352695937</v>
      </c>
      <c r="U53" s="69">
        <f t="shared" si="111"/>
        <v>92.498124112826801</v>
      </c>
      <c r="W53" t="str">
        <f t="shared" si="141"/>
        <v>33 Protective service occupations</v>
      </c>
      <c r="X53" s="18">
        <f t="shared" si="112"/>
        <v>1.5920932894230972</v>
      </c>
      <c r="Y53" s="18">
        <f t="shared" si="112"/>
        <v>1.7409602144563334</v>
      </c>
      <c r="Z53" s="18">
        <f t="shared" si="112"/>
        <v>1.7313019421015965</v>
      </c>
      <c r="AA53" s="18">
        <f t="shared" si="112"/>
        <v>1.3959560872214802</v>
      </c>
      <c r="AB53" s="18">
        <f t="shared" si="112"/>
        <v>1.5573427071109467</v>
      </c>
      <c r="AD53" s="68">
        <f t="shared" si="113"/>
        <v>28.719849796831998</v>
      </c>
      <c r="AE53" s="69">
        <f t="shared" si="114"/>
        <v>46.870663080241592</v>
      </c>
      <c r="AF53" s="69">
        <f t="shared" si="115"/>
        <v>75.590512877073593</v>
      </c>
      <c r="AH53" t="str">
        <f t="shared" si="142"/>
        <v>33 Protective service occupations</v>
      </c>
      <c r="AI53" s="18">
        <f t="shared" si="116"/>
        <v>1.1850246737809107</v>
      </c>
      <c r="AJ53" s="18">
        <f t="shared" si="116"/>
        <v>1.3766038287635689</v>
      </c>
      <c r="AK53" s="18">
        <f t="shared" si="116"/>
        <v>1.3731536951046235</v>
      </c>
      <c r="AL53" s="18">
        <f t="shared" si="116"/>
        <v>1.2760904674598208</v>
      </c>
      <c r="AM53" s="18">
        <f t="shared" si="116"/>
        <v>1.4988218184815834</v>
      </c>
      <c r="AO53" s="68">
        <f t="shared" si="117"/>
        <v>19.68729171237834</v>
      </c>
      <c r="AP53" s="69">
        <f t="shared" si="118"/>
        <v>40.159793206268276</v>
      </c>
      <c r="AQ53" s="69">
        <f t="shared" si="119"/>
        <v>59.847084918646608</v>
      </c>
      <c r="AS53" t="str">
        <f t="shared" si="143"/>
        <v>33 Protective service occupations</v>
      </c>
      <c r="AT53" s="18">
        <f t="shared" si="120"/>
        <v>1.4127491232850775</v>
      </c>
      <c r="AU53" s="18">
        <f t="shared" si="120"/>
        <v>1.3995264060563548</v>
      </c>
      <c r="AV53" s="18">
        <f t="shared" si="120"/>
        <v>1.3868703046793807</v>
      </c>
      <c r="AW53" s="18">
        <f t="shared" si="120"/>
        <v>1.0024961076992747</v>
      </c>
      <c r="AX53" s="18">
        <f t="shared" si="120"/>
        <v>0.99130409790654583</v>
      </c>
      <c r="AZ53" s="68">
        <f t="shared" si="121"/>
        <v>-7.626843143599447</v>
      </c>
      <c r="BA53" s="69">
        <f t="shared" si="122"/>
        <v>36.46542998619114</v>
      </c>
      <c r="BB53" s="69">
        <f t="shared" si="123"/>
        <v>28.838586842591692</v>
      </c>
      <c r="BD53" t="str">
        <f t="shared" si="144"/>
        <v>33 Protective service occupations</v>
      </c>
      <c r="BE53" s="18">
        <f t="shared" si="124"/>
        <v>1.3677057829837378</v>
      </c>
      <c r="BF53" s="18">
        <f t="shared" si="124"/>
        <v>1.2661156475794255</v>
      </c>
      <c r="BG53" s="18">
        <f t="shared" si="124"/>
        <v>1.4233168227324686</v>
      </c>
      <c r="BH53" s="18">
        <f t="shared" si="124"/>
        <v>1.0028526772305073</v>
      </c>
      <c r="BI53" s="18">
        <f t="shared" si="124"/>
        <v>0.84740816806771757</v>
      </c>
      <c r="BK53" s="68">
        <f t="shared" si="125"/>
        <v>-37.705929784972547</v>
      </c>
      <c r="BL53" s="69">
        <f t="shared" si="126"/>
        <v>17.388608691162176</v>
      </c>
      <c r="BM53" s="69">
        <f t="shared" si="127"/>
        <v>-20.317321093810374</v>
      </c>
      <c r="BO53" t="str">
        <f t="shared" si="145"/>
        <v>33 Protective service occupations</v>
      </c>
      <c r="BP53" s="18">
        <f t="shared" si="128"/>
        <v>1.4881579605287154</v>
      </c>
      <c r="BQ53" s="18">
        <f t="shared" si="128"/>
        <v>1.5892818638702086</v>
      </c>
      <c r="BR53" s="18">
        <f t="shared" si="128"/>
        <v>1.6238511561826925</v>
      </c>
      <c r="BS53" s="18">
        <f t="shared" si="128"/>
        <v>1.3508460684519024</v>
      </c>
      <c r="BT53" s="18">
        <f t="shared" si="128"/>
        <v>1.3270222452517406</v>
      </c>
      <c r="BV53" s="68">
        <f t="shared" si="129"/>
        <v>-27.914585590564862</v>
      </c>
      <c r="BW53" s="69">
        <f t="shared" si="130"/>
        <v>22.127461371924401</v>
      </c>
      <c r="BX53" s="69">
        <f t="shared" si="131"/>
        <v>-5.7871242186404634</v>
      </c>
      <c r="BZ53" t="str">
        <f t="shared" si="146"/>
        <v>33 Protective service occupations</v>
      </c>
      <c r="CA53" s="18">
        <f t="shared" si="132"/>
        <v>1.1510448594770188</v>
      </c>
      <c r="CB53" s="18">
        <f t="shared" si="132"/>
        <v>1.3154735116203746</v>
      </c>
      <c r="CC53" s="18">
        <f t="shared" si="132"/>
        <v>1.3933519651141382</v>
      </c>
      <c r="CD53" s="18">
        <f t="shared" si="132"/>
        <v>1.2341911889751442</v>
      </c>
      <c r="CE53" s="18">
        <f t="shared" si="132"/>
        <v>1.2598718331427663</v>
      </c>
      <c r="CG53" s="68">
        <f t="shared" si="133"/>
        <v>-45.381943758052969</v>
      </c>
      <c r="CH53" s="69">
        <f t="shared" si="134"/>
        <v>26.757806723158073</v>
      </c>
      <c r="CI53" s="69">
        <f t="shared" si="135"/>
        <v>-18.624137034894897</v>
      </c>
      <c r="CK53" t="str">
        <f t="shared" si="147"/>
        <v>33 Protective service occupations</v>
      </c>
      <c r="CL53" s="18">
        <f t="shared" si="136"/>
        <v>0.47568724061576723</v>
      </c>
      <c r="CM53" s="18">
        <f t="shared" si="136"/>
        <v>0.49291720594852501</v>
      </c>
      <c r="CN53" s="18">
        <f t="shared" si="136"/>
        <v>0.56098109152247444</v>
      </c>
      <c r="CO53" s="18">
        <f t="shared" si="136"/>
        <v>0.45282276409057254</v>
      </c>
      <c r="CP53" s="18">
        <f t="shared" si="136"/>
        <v>0.56107026731357412</v>
      </c>
      <c r="CR53" s="68">
        <f t="shared" si="137"/>
        <v>-34.215693887138038</v>
      </c>
      <c r="CS53" s="69">
        <f t="shared" si="138"/>
        <v>16.877694891942845</v>
      </c>
      <c r="CT53" s="69">
        <f t="shared" si="139"/>
        <v>-17.337998995195189</v>
      </c>
    </row>
    <row r="54" spans="1:98" x14ac:dyDescent="0.2">
      <c r="A54" t="str">
        <f t="shared" si="103"/>
        <v>34 Culture, media and sports occupations</v>
      </c>
      <c r="B54" s="18">
        <f t="shared" si="104"/>
        <v>1.2509136679521362</v>
      </c>
      <c r="C54" s="18">
        <f t="shared" si="104"/>
        <v>1.3123537278265263</v>
      </c>
      <c r="D54" s="18">
        <f t="shared" si="104"/>
        <v>1.5317636569463062</v>
      </c>
      <c r="E54" s="18">
        <f t="shared" si="104"/>
        <v>1.2618878500509818</v>
      </c>
      <c r="F54" s="18">
        <f t="shared" si="104"/>
        <v>1.1814659116294699</v>
      </c>
      <c r="H54" s="68">
        <f t="shared" si="105"/>
        <v>21.389858695278708</v>
      </c>
      <c r="I54" s="69">
        <f t="shared" si="106"/>
        <v>65.270951966723885</v>
      </c>
      <c r="J54" s="69">
        <f t="shared" si="107"/>
        <v>86.660810662002604</v>
      </c>
      <c r="L54" t="str">
        <f t="shared" si="140"/>
        <v>34 Culture, media and sports occupations</v>
      </c>
      <c r="M54" s="18">
        <f t="shared" si="108"/>
        <v>3.2803867365227259</v>
      </c>
      <c r="N54" s="18">
        <f t="shared" si="108"/>
        <v>2.8310064774526671</v>
      </c>
      <c r="O54" s="18">
        <f t="shared" si="108"/>
        <v>2.9400866082297616</v>
      </c>
      <c r="P54" s="18">
        <f t="shared" si="108"/>
        <v>2.3559628773047665</v>
      </c>
      <c r="Q54" s="18">
        <f t="shared" si="108"/>
        <v>2.1499724986721431</v>
      </c>
      <c r="S54" s="68">
        <f t="shared" si="109"/>
        <v>9.4866841977153253</v>
      </c>
      <c r="T54" s="69">
        <f t="shared" si="110"/>
        <v>60.829445891031867</v>
      </c>
      <c r="U54" s="69">
        <f t="shared" si="111"/>
        <v>70.316130088747187</v>
      </c>
      <c r="W54" t="str">
        <f t="shared" si="141"/>
        <v>34 Culture, media and sports occupations</v>
      </c>
      <c r="X54" s="18">
        <f t="shared" si="112"/>
        <v>3.1395039698293479</v>
      </c>
      <c r="Y54" s="18">
        <f t="shared" si="112"/>
        <v>3.0095909050886438</v>
      </c>
      <c r="Z54" s="18">
        <f t="shared" si="112"/>
        <v>2.6619890800040831</v>
      </c>
      <c r="AA54" s="18">
        <f t="shared" si="112"/>
        <v>2.145010249093676</v>
      </c>
      <c r="AB54" s="18">
        <f t="shared" si="112"/>
        <v>1.9273480550116333</v>
      </c>
      <c r="AD54" s="68">
        <f t="shared" si="113"/>
        <v>3.606744438269069</v>
      </c>
      <c r="AE54" s="69">
        <f t="shared" si="114"/>
        <v>49.371609488252119</v>
      </c>
      <c r="AF54" s="69">
        <f t="shared" si="115"/>
        <v>52.978353926521194</v>
      </c>
      <c r="AH54" t="str">
        <f t="shared" si="142"/>
        <v>34 Culture, media and sports occupations</v>
      </c>
      <c r="AI54" s="18">
        <f t="shared" si="116"/>
        <v>0.92301933974377171</v>
      </c>
      <c r="AJ54" s="18">
        <f t="shared" si="116"/>
        <v>0.83083820078055348</v>
      </c>
      <c r="AK54" s="18">
        <f t="shared" si="116"/>
        <v>1.1746238841876324</v>
      </c>
      <c r="AL54" s="18">
        <f t="shared" si="116"/>
        <v>1.1104317124818679</v>
      </c>
      <c r="AM54" s="18">
        <f t="shared" si="116"/>
        <v>1.3541522958554872</v>
      </c>
      <c r="AO54" s="68">
        <f t="shared" si="117"/>
        <v>26.41129089597738</v>
      </c>
      <c r="AP54" s="69">
        <f t="shared" si="118"/>
        <v>52.965844880496917</v>
      </c>
      <c r="AQ54" s="69">
        <f t="shared" si="119"/>
        <v>79.37713577647429</v>
      </c>
      <c r="AS54" t="str">
        <f t="shared" si="143"/>
        <v>34 Culture, media and sports occupations</v>
      </c>
      <c r="AT54" s="18">
        <f t="shared" si="120"/>
        <v>1.7702140507894735</v>
      </c>
      <c r="AU54" s="18">
        <f t="shared" si="120"/>
        <v>1.6543829087640511</v>
      </c>
      <c r="AV54" s="18">
        <f t="shared" si="120"/>
        <v>1.6787584631757582</v>
      </c>
      <c r="AW54" s="18">
        <f t="shared" si="120"/>
        <v>1.4461678709968984</v>
      </c>
      <c r="AX54" s="18">
        <f t="shared" si="120"/>
        <v>1.4420168978150583</v>
      </c>
      <c r="AZ54" s="68">
        <f t="shared" si="121"/>
        <v>11.008662008822226</v>
      </c>
      <c r="BA54" s="69">
        <f t="shared" si="122"/>
        <v>49.305615936579919</v>
      </c>
      <c r="BB54" s="69">
        <f t="shared" si="123"/>
        <v>60.314277945402139</v>
      </c>
      <c r="BD54" t="str">
        <f t="shared" si="144"/>
        <v>34 Culture, media and sports occupations</v>
      </c>
      <c r="BE54" s="18">
        <f t="shared" si="124"/>
        <v>1.0929935761849676</v>
      </c>
      <c r="BF54" s="18">
        <f t="shared" si="124"/>
        <v>1.1139517308665141</v>
      </c>
      <c r="BG54" s="18">
        <f t="shared" si="124"/>
        <v>0.97913477987458397</v>
      </c>
      <c r="BH54" s="18">
        <f t="shared" si="124"/>
        <v>0.77857180122922376</v>
      </c>
      <c r="BI54" s="18">
        <f t="shared" si="124"/>
        <v>0.85286578954902703</v>
      </c>
      <c r="BK54" s="68">
        <f t="shared" si="125"/>
        <v>-8.8631819644281862</v>
      </c>
      <c r="BL54" s="69">
        <f t="shared" si="126"/>
        <v>34.583843275170643</v>
      </c>
      <c r="BM54" s="69">
        <f t="shared" si="127"/>
        <v>25.720661310742461</v>
      </c>
      <c r="BO54" t="str">
        <f t="shared" si="145"/>
        <v>34 Culture, media and sports occupations</v>
      </c>
      <c r="BP54" s="18">
        <f t="shared" si="128"/>
        <v>0.62451805311175923</v>
      </c>
      <c r="BQ54" s="18">
        <f t="shared" si="128"/>
        <v>0.5603517332062683</v>
      </c>
      <c r="BR54" s="18">
        <f t="shared" si="128"/>
        <v>0.44028143822597793</v>
      </c>
      <c r="BS54" s="18">
        <f t="shared" si="128"/>
        <v>0.33792666513487929</v>
      </c>
      <c r="BT54" s="18">
        <f t="shared" si="128"/>
        <v>0.23583200927877082</v>
      </c>
      <c r="BV54" s="68">
        <f t="shared" si="129"/>
        <v>-52.751525627045616</v>
      </c>
      <c r="BW54" s="69">
        <f t="shared" si="130"/>
        <v>25.789402683950513</v>
      </c>
      <c r="BX54" s="69">
        <f t="shared" si="131"/>
        <v>-26.962122943095103</v>
      </c>
      <c r="BZ54" t="str">
        <f t="shared" si="146"/>
        <v>34 Culture, media and sports occupations</v>
      </c>
      <c r="CA54" s="18">
        <f t="shared" si="132"/>
        <v>0.68780902837230184</v>
      </c>
      <c r="CB54" s="18">
        <f t="shared" si="132"/>
        <v>0.68166924029751474</v>
      </c>
      <c r="CC54" s="18">
        <f t="shared" si="132"/>
        <v>0.66215289375687281</v>
      </c>
      <c r="CD54" s="18">
        <f t="shared" si="132"/>
        <v>0.45653882638785737</v>
      </c>
      <c r="CE54" s="18">
        <f t="shared" si="132"/>
        <v>0.35399371372361743</v>
      </c>
      <c r="CG54" s="68">
        <f t="shared" si="133"/>
        <v>-67.707030925601771</v>
      </c>
      <c r="CH54" s="69">
        <f t="shared" si="134"/>
        <v>19.675409842685305</v>
      </c>
      <c r="CI54" s="69">
        <f t="shared" si="135"/>
        <v>-48.031621082916473</v>
      </c>
      <c r="CK54" t="str">
        <f t="shared" si="147"/>
        <v>34 Culture, media and sports occupations</v>
      </c>
      <c r="CL54" s="18">
        <f t="shared" si="136"/>
        <v>0.47423723299816956</v>
      </c>
      <c r="CM54" s="18">
        <f t="shared" si="136"/>
        <v>0.70460206319044905</v>
      </c>
      <c r="CN54" s="18">
        <f t="shared" si="136"/>
        <v>0.76018221710393397</v>
      </c>
      <c r="CO54" s="18">
        <f t="shared" si="136"/>
        <v>0.86608970614912439</v>
      </c>
      <c r="CP54" s="18">
        <f t="shared" si="136"/>
        <v>1.8171129046428907</v>
      </c>
      <c r="CR54" s="68">
        <f t="shared" si="137"/>
        <v>57.223504749559297</v>
      </c>
      <c r="CS54" s="69">
        <f t="shared" si="138"/>
        <v>42.084143955066118</v>
      </c>
      <c r="CT54" s="69">
        <f t="shared" si="139"/>
        <v>99.307648704625421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3.5126976323635755</v>
      </c>
      <c r="C55" s="18">
        <f t="shared" si="148"/>
        <v>3.7167703183188241</v>
      </c>
      <c r="D55" s="18">
        <f t="shared" si="148"/>
        <v>3.388130879793954</v>
      </c>
      <c r="E55" s="18">
        <f t="shared" si="148"/>
        <v>3.336693794907887</v>
      </c>
      <c r="F55" s="18">
        <f t="shared" si="148"/>
        <v>3.4742868807709444</v>
      </c>
      <c r="H55" s="68">
        <f t="shared" si="105"/>
        <v>61.383254554250399</v>
      </c>
      <c r="I55" s="69">
        <f t="shared" si="106"/>
        <v>69.491886188584246</v>
      </c>
      <c r="J55" s="69">
        <f t="shared" si="107"/>
        <v>130.87514074283465</v>
      </c>
      <c r="L55" t="str">
        <f t="shared" si="140"/>
        <v>35 Business and public service associate professionals</v>
      </c>
      <c r="M55" s="18">
        <f t="shared" ref="M55:Q64" si="149">M18/M$35*100</f>
        <v>6.1800208014696736</v>
      </c>
      <c r="N55" s="18">
        <f t="shared" si="149"/>
        <v>6.1878492691515543</v>
      </c>
      <c r="O55" s="18">
        <f t="shared" si="149"/>
        <v>5.9165053328606518</v>
      </c>
      <c r="P55" s="18">
        <f t="shared" si="149"/>
        <v>5.6280177350892995</v>
      </c>
      <c r="Q55" s="18">
        <f t="shared" si="149"/>
        <v>5.454342009643848</v>
      </c>
      <c r="S55" s="68">
        <f t="shared" si="109"/>
        <v>38.027502174041153</v>
      </c>
      <c r="T55" s="69">
        <f t="shared" si="110"/>
        <v>66.094576230186036</v>
      </c>
      <c r="U55" s="69">
        <f t="shared" si="111"/>
        <v>104.12207840422718</v>
      </c>
      <c r="W55" t="str">
        <f t="shared" si="141"/>
        <v>35 Business and public service associate professionals</v>
      </c>
      <c r="X55" s="18">
        <f t="shared" ref="X55:AB64" si="150">X18/X$35*100</f>
        <v>6.1530848371617433</v>
      </c>
      <c r="Y55" s="18">
        <f t="shared" si="150"/>
        <v>6.0451940106379469</v>
      </c>
      <c r="Z55" s="18">
        <f t="shared" si="150"/>
        <v>5.9226413573649692</v>
      </c>
      <c r="AA55" s="18">
        <f t="shared" si="150"/>
        <v>5.5374461488337694</v>
      </c>
      <c r="AB55" s="18">
        <f t="shared" si="150"/>
        <v>5.1434218654657888</v>
      </c>
      <c r="AD55" s="68">
        <f t="shared" si="113"/>
        <v>24.271304977843119</v>
      </c>
      <c r="AE55" s="69">
        <f t="shared" si="114"/>
        <v>58.365416850558191</v>
      </c>
      <c r="AF55" s="69">
        <f t="shared" si="115"/>
        <v>82.636721828401321</v>
      </c>
      <c r="AH55" t="str">
        <f t="shared" si="142"/>
        <v>35 Business and public service associate professionals</v>
      </c>
      <c r="AI55" s="18">
        <f t="shared" ref="AI55:AM64" si="151">AI18/AI$35*100</f>
        <v>5.250003092158031</v>
      </c>
      <c r="AJ55" s="18">
        <f t="shared" si="151"/>
        <v>5.6496824253366178</v>
      </c>
      <c r="AK55" s="18">
        <f t="shared" si="151"/>
        <v>5.7802346198467189</v>
      </c>
      <c r="AL55" s="18">
        <f t="shared" si="151"/>
        <v>6.1306669912908713</v>
      </c>
      <c r="AM55" s="18">
        <f t="shared" si="151"/>
        <v>6.4497237294941518</v>
      </c>
      <c r="AO55" s="68">
        <f t="shared" si="117"/>
        <v>22.352494670664655</v>
      </c>
      <c r="AP55" s="69">
        <f t="shared" si="118"/>
        <v>54.268935048669796</v>
      </c>
      <c r="AQ55" s="69">
        <f t="shared" si="119"/>
        <v>76.621429719334472</v>
      </c>
      <c r="AS55" t="str">
        <f t="shared" si="143"/>
        <v>35 Business and public service associate professionals</v>
      </c>
      <c r="AT55" s="18">
        <f t="shared" ref="AT55:AX64" si="152">AT18/AT$35*100</f>
        <v>5.2738199873717289</v>
      </c>
      <c r="AU55" s="18">
        <f t="shared" si="152"/>
        <v>5.2571424251185945</v>
      </c>
      <c r="AV55" s="18">
        <f t="shared" si="152"/>
        <v>5.5057063085359497</v>
      </c>
      <c r="AW55" s="18">
        <f t="shared" si="152"/>
        <v>5.3628769548536743</v>
      </c>
      <c r="AX55" s="18">
        <f t="shared" si="152"/>
        <v>5.3637221824702488</v>
      </c>
      <c r="AZ55" s="68">
        <f t="shared" si="121"/>
        <v>25.900648698960392</v>
      </c>
      <c r="BA55" s="69">
        <f t="shared" si="122"/>
        <v>55.230502539892825</v>
      </c>
      <c r="BB55" s="69">
        <f t="shared" si="123"/>
        <v>81.131151238853221</v>
      </c>
      <c r="BD55" t="str">
        <f t="shared" si="144"/>
        <v>35 Business and public service associate professionals</v>
      </c>
      <c r="BE55" s="18">
        <f t="shared" ref="BE55:BI64" si="153">BE18/BE$35*100</f>
        <v>4.233015367467841</v>
      </c>
      <c r="BF55" s="18">
        <f t="shared" si="153"/>
        <v>4.2228677866389797</v>
      </c>
      <c r="BG55" s="18">
        <f t="shared" si="153"/>
        <v>4.5501441545121191</v>
      </c>
      <c r="BH55" s="18">
        <f t="shared" si="153"/>
        <v>4.2956037247264893</v>
      </c>
      <c r="BI55" s="18">
        <f t="shared" si="153"/>
        <v>4.2499744153125203</v>
      </c>
      <c r="BK55" s="68">
        <f t="shared" si="125"/>
        <v>-2.2724965390143295</v>
      </c>
      <c r="BL55" s="69">
        <f t="shared" si="126"/>
        <v>41.37365954775025</v>
      </c>
      <c r="BM55" s="69">
        <f t="shared" si="127"/>
        <v>39.101163008735924</v>
      </c>
      <c r="BO55" t="str">
        <f t="shared" si="145"/>
        <v>35 Business and public service associate professionals</v>
      </c>
      <c r="BP55" s="18">
        <f t="shared" ref="BP55:BT64" si="154">BP18/BP$35*100</f>
        <v>3.1682818533035451</v>
      </c>
      <c r="BQ55" s="18">
        <f t="shared" si="154"/>
        <v>3.16312950792967</v>
      </c>
      <c r="BR55" s="18">
        <f t="shared" si="154"/>
        <v>3.3640653412543533</v>
      </c>
      <c r="BS55" s="18">
        <f t="shared" si="154"/>
        <v>3.1875947176048962</v>
      </c>
      <c r="BT55" s="18">
        <f t="shared" si="154"/>
        <v>3.1590620472421311</v>
      </c>
      <c r="BV55" s="68">
        <f t="shared" si="129"/>
        <v>-17.165901789180126</v>
      </c>
      <c r="BW55" s="69">
        <f t="shared" si="130"/>
        <v>34.350082590647816</v>
      </c>
      <c r="BX55" s="69">
        <f t="shared" si="131"/>
        <v>17.184180801467686</v>
      </c>
      <c r="BZ55" t="str">
        <f t="shared" si="146"/>
        <v>35 Business and public service associate professionals</v>
      </c>
      <c r="CA55" s="18">
        <f t="shared" ref="CA55:CE64" si="155">CA18/CA$35*100</f>
        <v>2.793977402631505</v>
      </c>
      <c r="CB55" s="18">
        <f t="shared" si="155"/>
        <v>2.9683009103206608</v>
      </c>
      <c r="CC55" s="18">
        <f t="shared" si="155"/>
        <v>3.1697281622327789</v>
      </c>
      <c r="CD55" s="18">
        <f t="shared" si="155"/>
        <v>2.9501734106272304</v>
      </c>
      <c r="CE55" s="18">
        <f t="shared" si="155"/>
        <v>2.8882192088803778</v>
      </c>
      <c r="CG55" s="68">
        <f t="shared" si="133"/>
        <v>-44.959947205820242</v>
      </c>
      <c r="CH55" s="69">
        <f t="shared" si="134"/>
        <v>27.488315806778076</v>
      </c>
      <c r="CI55" s="69">
        <f t="shared" si="135"/>
        <v>-17.471631399042174</v>
      </c>
      <c r="CK55" t="str">
        <f t="shared" si="147"/>
        <v>35 Business and public service associate professionals</v>
      </c>
      <c r="CL55" s="18">
        <f t="shared" ref="CL55:CP64" si="156">CL18/CL$35*100</f>
        <v>1.7494759464868643</v>
      </c>
      <c r="CM55" s="18">
        <f t="shared" si="156"/>
        <v>2.3031541533391739</v>
      </c>
      <c r="CN55" s="18">
        <f t="shared" si="156"/>
        <v>2.3907755315728427</v>
      </c>
      <c r="CO55" s="18">
        <f t="shared" si="156"/>
        <v>2.6506611491709173</v>
      </c>
      <c r="CP55" s="18">
        <f t="shared" si="156"/>
        <v>3.76691958070694</v>
      </c>
      <c r="CR55" s="68">
        <f t="shared" si="137"/>
        <v>3.6336543713199001</v>
      </c>
      <c r="CS55" s="69">
        <f t="shared" si="138"/>
        <v>35.887707676171502</v>
      </c>
      <c r="CT55" s="69">
        <f t="shared" si="139"/>
        <v>39.521362047491401</v>
      </c>
    </row>
    <row r="56" spans="1:98" x14ac:dyDescent="0.2">
      <c r="A56" t="str">
        <f t="shared" si="103"/>
        <v>41 Administrative occupations</v>
      </c>
      <c r="B56" s="18">
        <f t="shared" si="148"/>
        <v>3.9818233827859277</v>
      </c>
      <c r="C56" s="18">
        <f t="shared" si="148"/>
        <v>3.5470377276889518</v>
      </c>
      <c r="D56" s="18">
        <f t="shared" si="148"/>
        <v>3.3142381396845866</v>
      </c>
      <c r="E56" s="18">
        <f t="shared" si="148"/>
        <v>3.3008594852678064</v>
      </c>
      <c r="F56" s="18">
        <f t="shared" si="148"/>
        <v>3.2591883698875681</v>
      </c>
      <c r="H56" s="68">
        <f t="shared" si="105"/>
        <v>54.767127642348754</v>
      </c>
      <c r="I56" s="69">
        <f t="shared" si="106"/>
        <v>74.101588347776797</v>
      </c>
      <c r="J56" s="69">
        <f t="shared" si="107"/>
        <v>128.86871599012557</v>
      </c>
      <c r="L56" t="str">
        <f t="shared" si="140"/>
        <v>41 Administrative occupations</v>
      </c>
      <c r="M56" s="18">
        <f t="shared" si="149"/>
        <v>6.5952803749202067</v>
      </c>
      <c r="N56" s="18">
        <f t="shared" si="149"/>
        <v>6.2425843299860606</v>
      </c>
      <c r="O56" s="18">
        <f t="shared" si="149"/>
        <v>5.9056850244031907</v>
      </c>
      <c r="P56" s="18">
        <f t="shared" si="149"/>
        <v>6.2290890890292143</v>
      </c>
      <c r="Q56" s="18">
        <f t="shared" si="149"/>
        <v>6.260222786181691</v>
      </c>
      <c r="S56" s="68">
        <f t="shared" si="109"/>
        <v>58.71136657565291</v>
      </c>
      <c r="T56" s="69">
        <f t="shared" si="110"/>
        <v>79.984254510865711</v>
      </c>
      <c r="U56" s="69">
        <f t="shared" si="111"/>
        <v>138.69562108651863</v>
      </c>
      <c r="W56" t="str">
        <f t="shared" si="141"/>
        <v>41 Administrative occupations</v>
      </c>
      <c r="X56" s="18">
        <f t="shared" si="150"/>
        <v>10.121864634169667</v>
      </c>
      <c r="Y56" s="18">
        <f t="shared" si="150"/>
        <v>9.598115393116105</v>
      </c>
      <c r="Z56" s="18">
        <f t="shared" si="150"/>
        <v>9.6611331000820435</v>
      </c>
      <c r="AA56" s="18">
        <f t="shared" si="150"/>
        <v>10.194818799164402</v>
      </c>
      <c r="AB56" s="18">
        <f t="shared" si="150"/>
        <v>10.01805949920249</v>
      </c>
      <c r="AD56" s="68">
        <f t="shared" si="113"/>
        <v>48.384893190308716</v>
      </c>
      <c r="AE56" s="69">
        <f t="shared" si="114"/>
        <v>74.100149452454247</v>
      </c>
      <c r="AF56" s="69">
        <f t="shared" si="115"/>
        <v>122.48504264276296</v>
      </c>
      <c r="AH56" t="str">
        <f t="shared" si="142"/>
        <v>41 Administrative occupations</v>
      </c>
      <c r="AI56" s="18">
        <f t="shared" si="151"/>
        <v>10.515046556746384</v>
      </c>
      <c r="AJ56" s="18">
        <f t="shared" si="151"/>
        <v>11.73082201566721</v>
      </c>
      <c r="AK56" s="18">
        <f t="shared" si="151"/>
        <v>11.861665040179064</v>
      </c>
      <c r="AL56" s="18">
        <f t="shared" si="151"/>
        <v>13.69176908898287</v>
      </c>
      <c r="AM56" s="18">
        <f t="shared" si="151"/>
        <v>14.979211579986206</v>
      </c>
      <c r="AO56" s="68">
        <f t="shared" si="117"/>
        <v>38.471527352997001</v>
      </c>
      <c r="AP56" s="69">
        <f t="shared" si="118"/>
        <v>72.916459871176485</v>
      </c>
      <c r="AQ56" s="69">
        <f t="shared" si="119"/>
        <v>111.38798722417349</v>
      </c>
      <c r="AS56" t="str">
        <f t="shared" si="143"/>
        <v>41 Administrative occupations</v>
      </c>
      <c r="AT56" s="18">
        <f t="shared" si="152"/>
        <v>12.725541724255745</v>
      </c>
      <c r="AU56" s="18">
        <f t="shared" si="152"/>
        <v>12.734731460221155</v>
      </c>
      <c r="AV56" s="18">
        <f t="shared" si="152"/>
        <v>13.447902513533741</v>
      </c>
      <c r="AW56" s="18">
        <f t="shared" si="152"/>
        <v>13.839557094580348</v>
      </c>
      <c r="AX56" s="18">
        <f t="shared" si="152"/>
        <v>13.866281562502126</v>
      </c>
      <c r="AZ56" s="68">
        <f t="shared" si="121"/>
        <v>33.253982071031359</v>
      </c>
      <c r="BA56" s="69">
        <f t="shared" si="122"/>
        <v>67.529181237370011</v>
      </c>
      <c r="BB56" s="69">
        <f t="shared" si="123"/>
        <v>100.78316330840138</v>
      </c>
      <c r="BD56" t="str">
        <f t="shared" si="144"/>
        <v>41 Administrative occupations</v>
      </c>
      <c r="BE56" s="18">
        <f t="shared" si="153"/>
        <v>9.7925894870467527</v>
      </c>
      <c r="BF56" s="18">
        <f t="shared" si="153"/>
        <v>9.3280652324964652</v>
      </c>
      <c r="BG56" s="18">
        <f t="shared" si="153"/>
        <v>9.4315414151110044</v>
      </c>
      <c r="BH56" s="18">
        <f t="shared" si="153"/>
        <v>9.7631705554172257</v>
      </c>
      <c r="BI56" s="18">
        <f t="shared" si="153"/>
        <v>8.808758479878918</v>
      </c>
      <c r="BK56" s="68">
        <f t="shared" si="125"/>
        <v>-2.2790520597100499</v>
      </c>
      <c r="BL56" s="69">
        <f t="shared" si="126"/>
        <v>48.369894575563066</v>
      </c>
      <c r="BM56" s="69">
        <f t="shared" si="127"/>
        <v>46.090842515853019</v>
      </c>
      <c r="BO56" t="str">
        <f t="shared" si="145"/>
        <v>41 Administrative occupations</v>
      </c>
      <c r="BP56" s="18">
        <f t="shared" si="154"/>
        <v>10.974352991777106</v>
      </c>
      <c r="BQ56" s="18">
        <f t="shared" si="154"/>
        <v>10.018756269295597</v>
      </c>
      <c r="BR56" s="18">
        <f t="shared" si="154"/>
        <v>10.50032916661273</v>
      </c>
      <c r="BS56" s="18">
        <f t="shared" si="154"/>
        <v>10.184881557467701</v>
      </c>
      <c r="BT56" s="18">
        <f t="shared" si="154"/>
        <v>8.4798400942563052</v>
      </c>
      <c r="BV56" s="68">
        <f t="shared" si="129"/>
        <v>-28.763895165922609</v>
      </c>
      <c r="BW56" s="69">
        <f t="shared" si="130"/>
        <v>35.619732953142368</v>
      </c>
      <c r="BX56" s="69">
        <f t="shared" si="131"/>
        <v>6.8558377872197598</v>
      </c>
      <c r="BZ56" t="str">
        <f t="shared" si="146"/>
        <v>41 Administrative occupations</v>
      </c>
      <c r="CA56" s="18">
        <f t="shared" si="155"/>
        <v>9.8076068907581462</v>
      </c>
      <c r="CB56" s="18">
        <f t="shared" si="155"/>
        <v>7.1568565804903077</v>
      </c>
      <c r="CC56" s="18">
        <f t="shared" si="155"/>
        <v>8.1448503855507788</v>
      </c>
      <c r="CD56" s="18">
        <f t="shared" si="155"/>
        <v>6.7724974319237132</v>
      </c>
      <c r="CE56" s="18">
        <f t="shared" si="155"/>
        <v>3.9197342920328908</v>
      </c>
      <c r="CG56" s="68">
        <f t="shared" si="133"/>
        <v>-70.930053966452661</v>
      </c>
      <c r="CH56" s="69">
        <f t="shared" si="134"/>
        <v>22.46669394582247</v>
      </c>
      <c r="CI56" s="69">
        <f t="shared" si="135"/>
        <v>-48.463360020630205</v>
      </c>
      <c r="CK56" t="str">
        <f t="shared" si="147"/>
        <v>41 Administrative occupations</v>
      </c>
      <c r="CL56" s="18">
        <f t="shared" si="156"/>
        <v>6.6392487641140461</v>
      </c>
      <c r="CM56" s="18">
        <f t="shared" si="156"/>
        <v>6.4902317540846246</v>
      </c>
      <c r="CN56" s="18">
        <f t="shared" si="156"/>
        <v>6.6786013304551588</v>
      </c>
      <c r="CO56" s="18">
        <f t="shared" si="156"/>
        <v>7.9342058027934605</v>
      </c>
      <c r="CP56" s="18">
        <f t="shared" si="156"/>
        <v>9.1979504653277786</v>
      </c>
      <c r="CR56" s="68">
        <f t="shared" si="137"/>
        <v>-9.414473432318287</v>
      </c>
      <c r="CS56" s="69">
        <f t="shared" si="138"/>
        <v>34.87939200550975</v>
      </c>
      <c r="CT56" s="69">
        <f t="shared" si="139"/>
        <v>25.464918573191465</v>
      </c>
    </row>
    <row r="57" spans="1:98" x14ac:dyDescent="0.2">
      <c r="A57" t="str">
        <f t="shared" si="103"/>
        <v>42 Secretarial and related occupations</v>
      </c>
      <c r="B57" s="18">
        <f t="shared" si="148"/>
        <v>0.21368507380723406</v>
      </c>
      <c r="C57" s="18">
        <f t="shared" si="148"/>
        <v>0.22649725796085118</v>
      </c>
      <c r="D57" s="18">
        <f t="shared" si="148"/>
        <v>0.223556210129705</v>
      </c>
      <c r="E57" s="18">
        <f t="shared" si="148"/>
        <v>0.26978820208320797</v>
      </c>
      <c r="F57" s="18">
        <f t="shared" si="148"/>
        <v>0.3359572054145939</v>
      </c>
      <c r="H57" s="68">
        <f t="shared" si="105"/>
        <v>136.5103728999847</v>
      </c>
      <c r="I57" s="69">
        <f t="shared" si="106"/>
        <v>119.77549632051098</v>
      </c>
      <c r="J57" s="69">
        <f t="shared" si="107"/>
        <v>256.28586922049573</v>
      </c>
      <c r="L57" t="str">
        <f t="shared" si="140"/>
        <v>42 Secretarial and related occupations</v>
      </c>
      <c r="M57" s="18">
        <f t="shared" si="149"/>
        <v>0.98710445520251777</v>
      </c>
      <c r="N57" s="18">
        <f t="shared" si="149"/>
        <v>0.8762759116079204</v>
      </c>
      <c r="O57" s="18">
        <f t="shared" si="149"/>
        <v>0.83197657549326476</v>
      </c>
      <c r="P57" s="18">
        <f t="shared" si="149"/>
        <v>0.90308869882445109</v>
      </c>
      <c r="Q57" s="18">
        <f t="shared" si="149"/>
        <v>0.84173066965467624</v>
      </c>
      <c r="S57" s="68">
        <f t="shared" si="109"/>
        <v>51.478353333263996</v>
      </c>
      <c r="T57" s="69">
        <f t="shared" si="110"/>
        <v>88.208296254587182</v>
      </c>
      <c r="U57" s="69">
        <f t="shared" si="111"/>
        <v>139.68664958785118</v>
      </c>
      <c r="W57" t="str">
        <f t="shared" si="141"/>
        <v>42 Secretarial and related occupations</v>
      </c>
      <c r="X57" s="18">
        <f t="shared" si="150"/>
        <v>1.5216379738206107</v>
      </c>
      <c r="Y57" s="18">
        <f t="shared" si="150"/>
        <v>1.5069553629064161</v>
      </c>
      <c r="Z57" s="18">
        <f t="shared" si="150"/>
        <v>1.4885008934884782</v>
      </c>
      <c r="AA57" s="18">
        <f t="shared" si="150"/>
        <v>1.6547295527794079</v>
      </c>
      <c r="AB57" s="18">
        <f t="shared" si="150"/>
        <v>2.1418828730806574</v>
      </c>
      <c r="AD57" s="68">
        <f t="shared" si="113"/>
        <v>105.91157739200735</v>
      </c>
      <c r="AE57" s="69">
        <f t="shared" si="114"/>
        <v>91.368064798161782</v>
      </c>
      <c r="AF57" s="69">
        <f t="shared" si="115"/>
        <v>197.27964219016911</v>
      </c>
      <c r="AH57" t="str">
        <f t="shared" si="142"/>
        <v>42 Secretarial and related occupations</v>
      </c>
      <c r="AI57" s="18">
        <f t="shared" si="151"/>
        <v>1.92736430441162</v>
      </c>
      <c r="AJ57" s="18">
        <f t="shared" si="151"/>
        <v>2.089659441411003</v>
      </c>
      <c r="AK57" s="18">
        <f t="shared" si="151"/>
        <v>2.1576734405405071</v>
      </c>
      <c r="AL57" s="18">
        <f t="shared" si="151"/>
        <v>2.4046260246194713</v>
      </c>
      <c r="AM57" s="18">
        <f t="shared" si="151"/>
        <v>2.076253136589477</v>
      </c>
      <c r="AO57" s="68">
        <f t="shared" si="117"/>
        <v>5.5144085886823113</v>
      </c>
      <c r="AP57" s="69">
        <f t="shared" si="118"/>
        <v>67.728035327978191</v>
      </c>
      <c r="AQ57" s="69">
        <f t="shared" si="119"/>
        <v>73.242443916660505</v>
      </c>
      <c r="AS57" t="str">
        <f t="shared" si="143"/>
        <v>42 Secretarial and related occupations</v>
      </c>
      <c r="AT57" s="18">
        <f t="shared" si="152"/>
        <v>2.1393158686739526</v>
      </c>
      <c r="AU57" s="18">
        <f t="shared" si="152"/>
        <v>2.1603131444133359</v>
      </c>
      <c r="AV57" s="18">
        <f t="shared" si="152"/>
        <v>2.1946597093889437</v>
      </c>
      <c r="AW57" s="18">
        <f t="shared" si="152"/>
        <v>2.2619360173178351</v>
      </c>
      <c r="AX57" s="18">
        <f t="shared" si="152"/>
        <v>2.4501778573152229</v>
      </c>
      <c r="AZ57" s="68">
        <f t="shared" si="121"/>
        <v>44.279674441249767</v>
      </c>
      <c r="BA57" s="69">
        <f t="shared" si="122"/>
        <v>68.056668078456553</v>
      </c>
      <c r="BB57" s="69">
        <f t="shared" si="123"/>
        <v>112.33634251970632</v>
      </c>
      <c r="BD57" t="str">
        <f t="shared" si="144"/>
        <v>42 Secretarial and related occupations</v>
      </c>
      <c r="BE57" s="18">
        <f t="shared" si="153"/>
        <v>1.9287929468707059</v>
      </c>
      <c r="BF57" s="18">
        <f t="shared" si="153"/>
        <v>1.8668441253526034</v>
      </c>
      <c r="BG57" s="18">
        <f t="shared" si="153"/>
        <v>1.7561583282695508</v>
      </c>
      <c r="BH57" s="18">
        <f t="shared" si="153"/>
        <v>2.0559795998015891</v>
      </c>
      <c r="BI57" s="18">
        <f t="shared" si="153"/>
        <v>1.2113220746293434</v>
      </c>
      <c r="BK57" s="68">
        <f t="shared" si="125"/>
        <v>-27.830846914914293</v>
      </c>
      <c r="BL57" s="69">
        <f t="shared" si="126"/>
        <v>54.547786448471868</v>
      </c>
      <c r="BM57" s="69">
        <f t="shared" si="127"/>
        <v>26.716939533557575</v>
      </c>
      <c r="BO57" t="str">
        <f t="shared" si="145"/>
        <v>42 Secretarial and related occupations</v>
      </c>
      <c r="BP57" s="18">
        <f t="shared" si="154"/>
        <v>2.3597509681038029</v>
      </c>
      <c r="BQ57" s="18">
        <f t="shared" si="154"/>
        <v>1.9231411817623123</v>
      </c>
      <c r="BR57" s="18">
        <f t="shared" si="154"/>
        <v>1.9648302077975011</v>
      </c>
      <c r="BS57" s="18">
        <f t="shared" si="154"/>
        <v>1.3780965187136383</v>
      </c>
      <c r="BT57" s="18">
        <f t="shared" si="154"/>
        <v>0.36545427433573974</v>
      </c>
      <c r="BV57" s="68">
        <f t="shared" si="129"/>
        <v>-83.593216982716982</v>
      </c>
      <c r="BW57" s="69">
        <f t="shared" si="130"/>
        <v>22.986474811573181</v>
      </c>
      <c r="BX57" s="69">
        <f t="shared" si="131"/>
        <v>-60.6067421711438</v>
      </c>
      <c r="BZ57" t="str">
        <f t="shared" si="146"/>
        <v>42 Secretarial and related occupations</v>
      </c>
      <c r="CA57" s="18">
        <f t="shared" si="155"/>
        <v>3.986532242379627</v>
      </c>
      <c r="CB57" s="18">
        <f t="shared" si="155"/>
        <v>2.6898774947058022</v>
      </c>
      <c r="CC57" s="18">
        <f t="shared" si="155"/>
        <v>3.4774265832271238</v>
      </c>
      <c r="CD57" s="18">
        <f t="shared" si="155"/>
        <v>2.3937144202674507</v>
      </c>
      <c r="CE57" s="18">
        <f t="shared" si="155"/>
        <v>0.80579405980930241</v>
      </c>
      <c r="CG57" s="68">
        <f t="shared" si="133"/>
        <v>-86.00294078337005</v>
      </c>
      <c r="CH57" s="69">
        <f t="shared" si="134"/>
        <v>20.816655107699646</v>
      </c>
      <c r="CI57" s="69">
        <f t="shared" si="135"/>
        <v>-65.186285675670419</v>
      </c>
      <c r="CK57" t="str">
        <f t="shared" si="147"/>
        <v>42 Secretarial and related occupations</v>
      </c>
      <c r="CL57" s="18">
        <f t="shared" si="156"/>
        <v>2.6251520861726032</v>
      </c>
      <c r="CM57" s="18">
        <f t="shared" si="156"/>
        <v>2.7407826973194167</v>
      </c>
      <c r="CN57" s="18">
        <f t="shared" si="156"/>
        <v>2.5517210823355345</v>
      </c>
      <c r="CO57" s="18">
        <f t="shared" si="156"/>
        <v>3.6664405609600124</v>
      </c>
      <c r="CP57" s="18">
        <f t="shared" si="156"/>
        <v>3.9280801503458243</v>
      </c>
      <c r="CR57" s="68">
        <f t="shared" si="137"/>
        <v>1.2512527764590724</v>
      </c>
      <c r="CS57" s="69">
        <f t="shared" si="138"/>
        <v>52.85325660609228</v>
      </c>
      <c r="CT57" s="69">
        <f t="shared" si="139"/>
        <v>54.104509382551356</v>
      </c>
    </row>
    <row r="58" spans="1:98" x14ac:dyDescent="0.2">
      <c r="A58" t="str">
        <f t="shared" si="103"/>
        <v>51 Skilled agricultural and related trades</v>
      </c>
      <c r="B58" s="18">
        <f t="shared" si="148"/>
        <v>4.0500222338579937E-2</v>
      </c>
      <c r="C58" s="18">
        <f t="shared" si="148"/>
        <v>8.6469278944507594E-2</v>
      </c>
      <c r="D58" s="18">
        <f t="shared" si="148"/>
        <v>0.16076934192243753</v>
      </c>
      <c r="E58" s="18">
        <f t="shared" si="148"/>
        <v>0.13957734928550047</v>
      </c>
      <c r="F58" s="18">
        <f t="shared" si="148"/>
        <v>0.12714269068324757</v>
      </c>
      <c r="H58" s="68">
        <f t="shared" si="105"/>
        <v>24.463249482480606</v>
      </c>
      <c r="I58" s="69">
        <f t="shared" si="106"/>
        <v>78.003162022246414</v>
      </c>
      <c r="J58" s="69">
        <f t="shared" si="107"/>
        <v>102.46641150472703</v>
      </c>
      <c r="L58" t="str">
        <f t="shared" si="140"/>
        <v>51 Skilled agricultural and related trades</v>
      </c>
      <c r="M58" s="18">
        <f t="shared" si="149"/>
        <v>0.14436362624302781</v>
      </c>
      <c r="N58" s="18">
        <f t="shared" si="149"/>
        <v>0.11517589815406117</v>
      </c>
      <c r="O58" s="18">
        <f t="shared" si="149"/>
        <v>0.12713956342562815</v>
      </c>
      <c r="P58" s="18">
        <f t="shared" si="149"/>
        <v>0.10986003380800166</v>
      </c>
      <c r="Q58" s="18">
        <f t="shared" si="149"/>
        <v>0.12227376553637917</v>
      </c>
      <c r="S58" s="68">
        <f t="shared" si="109"/>
        <v>43.992905067900999</v>
      </c>
      <c r="T58" s="69">
        <f t="shared" si="110"/>
        <v>68.749387362807568</v>
      </c>
      <c r="U58" s="69">
        <f t="shared" si="111"/>
        <v>112.74229243070857</v>
      </c>
      <c r="W58" t="str">
        <f t="shared" si="141"/>
        <v>51 Skilled agricultural and related trades</v>
      </c>
      <c r="X58" s="18">
        <f t="shared" si="150"/>
        <v>0.69526227793127493</v>
      </c>
      <c r="Y58" s="18">
        <f t="shared" si="150"/>
        <v>0.52087583788746927</v>
      </c>
      <c r="Z58" s="18">
        <f t="shared" si="150"/>
        <v>0.63074887462951523</v>
      </c>
      <c r="AA58" s="18">
        <f t="shared" si="150"/>
        <v>0.6360807769510517</v>
      </c>
      <c r="AB58" s="18">
        <f t="shared" si="150"/>
        <v>0.68206310377284907</v>
      </c>
      <c r="AD58" s="68">
        <f t="shared" si="113"/>
        <v>54.739867173172193</v>
      </c>
      <c r="AE58" s="69">
        <f t="shared" si="114"/>
        <v>88.71230289685063</v>
      </c>
      <c r="AF58" s="69">
        <f t="shared" si="115"/>
        <v>143.45217007002282</v>
      </c>
      <c r="AH58" t="str">
        <f t="shared" si="142"/>
        <v>51 Skilled agricultural and related trades</v>
      </c>
      <c r="AI58" s="18">
        <f t="shared" si="151"/>
        <v>1.1223028735619922</v>
      </c>
      <c r="AJ58" s="18">
        <f t="shared" si="151"/>
        <v>1.0664054592491741</v>
      </c>
      <c r="AK58" s="18">
        <f t="shared" si="151"/>
        <v>1.0834418305449476</v>
      </c>
      <c r="AL58" s="18">
        <f t="shared" si="151"/>
        <v>1.1946225261436592</v>
      </c>
      <c r="AM58" s="18">
        <f t="shared" si="151"/>
        <v>1.2811230113061718</v>
      </c>
      <c r="AO58" s="68">
        <f t="shared" si="117"/>
        <v>29.658924833875318</v>
      </c>
      <c r="AP58" s="69">
        <f t="shared" si="118"/>
        <v>81.347255994503215</v>
      </c>
      <c r="AQ58" s="69">
        <f t="shared" si="119"/>
        <v>111.00618082837852</v>
      </c>
      <c r="AS58" t="str">
        <f t="shared" si="143"/>
        <v>51 Skilled agricultural and related trades</v>
      </c>
      <c r="AT58" s="18">
        <f t="shared" si="152"/>
        <v>2.0021252840623509</v>
      </c>
      <c r="AU58" s="18">
        <f t="shared" si="152"/>
        <v>1.5779723859919288</v>
      </c>
      <c r="AV58" s="18">
        <f t="shared" si="152"/>
        <v>1.7717168445936282</v>
      </c>
      <c r="AW58" s="18">
        <f t="shared" si="152"/>
        <v>1.8463614068592555</v>
      </c>
      <c r="AX58" s="18">
        <f t="shared" si="152"/>
        <v>2.0475081045745882</v>
      </c>
      <c r="AZ58" s="68">
        <f t="shared" si="121"/>
        <v>49.350282668329768</v>
      </c>
      <c r="BA58" s="69">
        <f t="shared" si="122"/>
        <v>80.611113460266651</v>
      </c>
      <c r="BB58" s="69">
        <f t="shared" si="123"/>
        <v>129.96139612859642</v>
      </c>
      <c r="BD58" t="str">
        <f t="shared" si="144"/>
        <v>51 Skilled agricultural and related trades</v>
      </c>
      <c r="BE58" s="18">
        <f t="shared" si="153"/>
        <v>1.0273351738432337</v>
      </c>
      <c r="BF58" s="18">
        <f t="shared" si="153"/>
        <v>0.72101653654577902</v>
      </c>
      <c r="BG58" s="18">
        <f t="shared" si="153"/>
        <v>0.79027276288319392</v>
      </c>
      <c r="BH58" s="18">
        <f t="shared" si="153"/>
        <v>0.71186846911431545</v>
      </c>
      <c r="BI58" s="18">
        <f t="shared" si="153"/>
        <v>0.73779630124697426</v>
      </c>
      <c r="BK58" s="68">
        <f t="shared" si="125"/>
        <v>-2.3178737447325775</v>
      </c>
      <c r="BL58" s="69">
        <f t="shared" si="126"/>
        <v>49.908997961729632</v>
      </c>
      <c r="BM58" s="69">
        <f t="shared" si="127"/>
        <v>47.591124216997052</v>
      </c>
      <c r="BO58" t="str">
        <f t="shared" si="145"/>
        <v>51 Skilled agricultural and related trades</v>
      </c>
      <c r="BP58" s="18">
        <f t="shared" si="154"/>
        <v>1.5320478108674036</v>
      </c>
      <c r="BQ58" s="18">
        <f t="shared" si="154"/>
        <v>1.2891831572366022</v>
      </c>
      <c r="BR58" s="18">
        <f t="shared" si="154"/>
        <v>1.2784571977791359</v>
      </c>
      <c r="BS58" s="18">
        <f t="shared" si="154"/>
        <v>1.3401450350817623</v>
      </c>
      <c r="BT58" s="18">
        <f t="shared" si="154"/>
        <v>1.6296899534058316</v>
      </c>
      <c r="BV58" s="68">
        <f t="shared" si="129"/>
        <v>12.443462603323212</v>
      </c>
      <c r="BW58" s="69">
        <f t="shared" si="130"/>
        <v>55.409741681484078</v>
      </c>
      <c r="BX58" s="69">
        <f t="shared" si="131"/>
        <v>67.85320428480729</v>
      </c>
      <c r="BZ58" t="str">
        <f t="shared" si="146"/>
        <v>51 Skilled agricultural and related trades</v>
      </c>
      <c r="CA58" s="18">
        <f t="shared" si="155"/>
        <v>1.486592223392762</v>
      </c>
      <c r="CB58" s="18">
        <f t="shared" si="155"/>
        <v>1.5597749335665732</v>
      </c>
      <c r="CC58" s="18">
        <f t="shared" si="155"/>
        <v>1.4558654429444222</v>
      </c>
      <c r="CD58" s="18">
        <f t="shared" si="155"/>
        <v>1.5544367042099807</v>
      </c>
      <c r="CE58" s="18">
        <f t="shared" si="155"/>
        <v>2.5406687528236462</v>
      </c>
      <c r="CG58" s="68">
        <f t="shared" si="133"/>
        <v>5.4138115860444032</v>
      </c>
      <c r="CH58" s="69">
        <f t="shared" si="134"/>
        <v>48.439586404771518</v>
      </c>
      <c r="CI58" s="69">
        <f t="shared" si="135"/>
        <v>53.853397990815921</v>
      </c>
      <c r="CK58" t="str">
        <f t="shared" si="147"/>
        <v>51 Skilled agricultural and related trades</v>
      </c>
      <c r="CL58" s="18">
        <f t="shared" si="156"/>
        <v>3.1755029479904855</v>
      </c>
      <c r="CM58" s="18">
        <f t="shared" si="156"/>
        <v>2.4926490894760276</v>
      </c>
      <c r="CN58" s="18">
        <f t="shared" si="156"/>
        <v>3.1242254544111203</v>
      </c>
      <c r="CO58" s="18">
        <f t="shared" si="156"/>
        <v>2.9517596472297436</v>
      </c>
      <c r="CP58" s="18">
        <f t="shared" si="156"/>
        <v>1.7101883955637502</v>
      </c>
      <c r="CR58" s="68">
        <f t="shared" si="137"/>
        <v>-63.99565991817893</v>
      </c>
      <c r="CS58" s="69">
        <f t="shared" si="138"/>
        <v>27.026946965462876</v>
      </c>
      <c r="CT58" s="69">
        <f t="shared" si="139"/>
        <v>-36.968712952716054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0.22677787714084299</v>
      </c>
      <c r="C59" s="18">
        <f t="shared" si="148"/>
        <v>0.25657177867026981</v>
      </c>
      <c r="D59" s="18">
        <f t="shared" si="148"/>
        <v>0.20791563918553649</v>
      </c>
      <c r="E59" s="18">
        <f t="shared" si="148"/>
        <v>0.20172872023954225</v>
      </c>
      <c r="F59" s="18">
        <f t="shared" si="148"/>
        <v>0.21971649151225695</v>
      </c>
      <c r="H59" s="68">
        <f t="shared" si="105"/>
        <v>66.313869907593187</v>
      </c>
      <c r="I59" s="69">
        <f t="shared" si="106"/>
        <v>66.538754263122101</v>
      </c>
      <c r="J59" s="69">
        <f t="shared" si="107"/>
        <v>132.85262417071527</v>
      </c>
      <c r="L59" t="str">
        <f t="shared" si="140"/>
        <v>52 Skilled metal, electrical and electronic trades</v>
      </c>
      <c r="M59" s="18">
        <f t="shared" si="149"/>
        <v>0.56718717780495986</v>
      </c>
      <c r="N59" s="18">
        <f t="shared" si="149"/>
        <v>0.69281347209074751</v>
      </c>
      <c r="O59" s="18">
        <f t="shared" si="149"/>
        <v>0.46915279404044219</v>
      </c>
      <c r="P59" s="18">
        <f t="shared" si="149"/>
        <v>0.58064409580381771</v>
      </c>
      <c r="Q59" s="18">
        <f t="shared" si="149"/>
        <v>0.65570848885474753</v>
      </c>
      <c r="S59" s="68">
        <f t="shared" si="109"/>
        <v>109.25942209631843</v>
      </c>
      <c r="T59" s="69">
        <f t="shared" si="110"/>
        <v>83.528829584293121</v>
      </c>
      <c r="U59" s="69">
        <f t="shared" si="111"/>
        <v>192.78825168061155</v>
      </c>
      <c r="W59" t="str">
        <f t="shared" si="141"/>
        <v>52 Skilled metal, electrical and electronic trades</v>
      </c>
      <c r="X59" s="18">
        <f t="shared" si="150"/>
        <v>1.1219257944689287</v>
      </c>
      <c r="Y59" s="18">
        <f t="shared" si="150"/>
        <v>0.96749420370018835</v>
      </c>
      <c r="Z59" s="18">
        <f t="shared" si="150"/>
        <v>0.66087269472388788</v>
      </c>
      <c r="AA59" s="18">
        <f t="shared" si="150"/>
        <v>0.69211892832096411</v>
      </c>
      <c r="AB59" s="18">
        <f t="shared" si="150"/>
        <v>0.6164804735397027</v>
      </c>
      <c r="AD59" s="68">
        <f t="shared" si="113"/>
        <v>33.485982945737248</v>
      </c>
      <c r="AE59" s="69">
        <f t="shared" si="114"/>
        <v>58.953054308930753</v>
      </c>
      <c r="AF59" s="69">
        <f t="shared" si="115"/>
        <v>92.439037254667994</v>
      </c>
      <c r="AH59" t="str">
        <f t="shared" si="142"/>
        <v>52 Skilled metal, electrical and electronic trades</v>
      </c>
      <c r="AI59" s="18">
        <f t="shared" si="151"/>
        <v>1.1267701436719937</v>
      </c>
      <c r="AJ59" s="18">
        <f t="shared" si="151"/>
        <v>1.0261642896963719</v>
      </c>
      <c r="AK59" s="18">
        <f t="shared" si="151"/>
        <v>0.80380919103380122</v>
      </c>
      <c r="AL59" s="18">
        <f t="shared" si="151"/>
        <v>0.99179869576090796</v>
      </c>
      <c r="AM59" s="18">
        <f t="shared" si="151"/>
        <v>1.1839860688794683</v>
      </c>
      <c r="AO59" s="68">
        <f t="shared" si="117"/>
        <v>61.514236160647009</v>
      </c>
      <c r="AP59" s="69">
        <f t="shared" si="118"/>
        <v>59.332078358966555</v>
      </c>
      <c r="AQ59" s="69">
        <f t="shared" si="119"/>
        <v>120.84631451961356</v>
      </c>
      <c r="AS59" t="str">
        <f t="shared" si="143"/>
        <v>52 Skilled metal, electrical and electronic trades</v>
      </c>
      <c r="AT59" s="18">
        <f t="shared" si="152"/>
        <v>5.6599176961266853</v>
      </c>
      <c r="AU59" s="18">
        <f t="shared" si="152"/>
        <v>5.0076228861928538</v>
      </c>
      <c r="AV59" s="18">
        <f t="shared" si="152"/>
        <v>3.7108924939198396</v>
      </c>
      <c r="AW59" s="18">
        <f t="shared" si="152"/>
        <v>3.725634620845403</v>
      </c>
      <c r="AX59" s="18">
        <f t="shared" si="152"/>
        <v>3.1926231827510891</v>
      </c>
      <c r="AZ59" s="68">
        <f t="shared" si="121"/>
        <v>11.184442739276252</v>
      </c>
      <c r="BA59" s="69">
        <f t="shared" si="122"/>
        <v>47.692318898571443</v>
      </c>
      <c r="BB59" s="69">
        <f t="shared" si="123"/>
        <v>58.876761637847693</v>
      </c>
      <c r="BD59" t="str">
        <f t="shared" si="144"/>
        <v>52 Skilled metal, electrical and electronic trades</v>
      </c>
      <c r="BE59" s="18">
        <f t="shared" si="153"/>
        <v>7.5967580924330997</v>
      </c>
      <c r="BF59" s="18">
        <f t="shared" si="153"/>
        <v>7.0864584380175959</v>
      </c>
      <c r="BG59" s="18">
        <f t="shared" si="153"/>
        <v>6.3616937183675599</v>
      </c>
      <c r="BH59" s="18">
        <f t="shared" si="153"/>
        <v>5.7098659356816484</v>
      </c>
      <c r="BI59" s="18">
        <f t="shared" si="153"/>
        <v>4.9859188522189148</v>
      </c>
      <c r="BK59" s="68">
        <f t="shared" si="125"/>
        <v>-17.997310905583571</v>
      </c>
      <c r="BL59" s="69">
        <f t="shared" si="126"/>
        <v>30.615291482927116</v>
      </c>
      <c r="BM59" s="69">
        <f t="shared" si="127"/>
        <v>12.617980577343546</v>
      </c>
      <c r="BO59" t="str">
        <f t="shared" si="145"/>
        <v>52 Skilled metal, electrical and electronic trades</v>
      </c>
      <c r="BP59" s="18">
        <f t="shared" si="154"/>
        <v>4.2697666641189036</v>
      </c>
      <c r="BQ59" s="18">
        <f t="shared" si="154"/>
        <v>4.1901066689158499</v>
      </c>
      <c r="BR59" s="18">
        <f t="shared" si="154"/>
        <v>3.3873657191106901</v>
      </c>
      <c r="BS59" s="18">
        <f t="shared" si="154"/>
        <v>3.6038951822746994</v>
      </c>
      <c r="BT59" s="18">
        <f t="shared" si="154"/>
        <v>3.587434157434914</v>
      </c>
      <c r="BV59" s="68">
        <f t="shared" si="129"/>
        <v>-6.5805586009864134</v>
      </c>
      <c r="BW59" s="69">
        <f t="shared" si="130"/>
        <v>35.139794098529372</v>
      </c>
      <c r="BX59" s="69">
        <f t="shared" si="131"/>
        <v>28.559235497542957</v>
      </c>
      <c r="BZ59" t="str">
        <f t="shared" si="146"/>
        <v>52 Skilled metal, electrical and electronic trades</v>
      </c>
      <c r="CA59" s="18">
        <f t="shared" si="155"/>
        <v>2.8667422471127435</v>
      </c>
      <c r="CB59" s="18">
        <f t="shared" si="155"/>
        <v>3.5978273500428504</v>
      </c>
      <c r="CC59" s="18">
        <f t="shared" si="155"/>
        <v>2.4580668863842523</v>
      </c>
      <c r="CD59" s="18">
        <f t="shared" si="155"/>
        <v>2.689550504438837</v>
      </c>
      <c r="CE59" s="18">
        <f t="shared" si="155"/>
        <v>2.1167991727722835</v>
      </c>
      <c r="CG59" s="68">
        <f t="shared" si="133"/>
        <v>-47.981638428639911</v>
      </c>
      <c r="CH59" s="69">
        <f t="shared" si="134"/>
        <v>30.822846924352</v>
      </c>
      <c r="CI59" s="69">
        <f t="shared" si="135"/>
        <v>-17.158791504287919</v>
      </c>
      <c r="CK59" t="str">
        <f t="shared" si="147"/>
        <v>52 Skilled metal, electrical and electronic trades</v>
      </c>
      <c r="CL59" s="18">
        <f t="shared" si="156"/>
        <v>2.6403114833604966</v>
      </c>
      <c r="CM59" s="18">
        <f t="shared" si="156"/>
        <v>2.8487596489486107</v>
      </c>
      <c r="CN59" s="18">
        <f t="shared" si="156"/>
        <v>2.7565771532386218</v>
      </c>
      <c r="CO59" s="18">
        <f t="shared" si="156"/>
        <v>2.8954856564860116</v>
      </c>
      <c r="CP59" s="18">
        <f t="shared" si="156"/>
        <v>2.7137189993611961</v>
      </c>
      <c r="CR59" s="68">
        <f t="shared" si="137"/>
        <v>-35.248774956773453</v>
      </c>
      <c r="CS59" s="69">
        <f t="shared" si="138"/>
        <v>30.23861356642853</v>
      </c>
      <c r="CT59" s="69">
        <f t="shared" si="139"/>
        <v>-5.0101613903449298</v>
      </c>
    </row>
    <row r="60" spans="1:98" x14ac:dyDescent="0.2">
      <c r="A60" t="str">
        <f t="shared" si="103"/>
        <v>53 Skilled construction and building trades</v>
      </c>
      <c r="B60" s="18">
        <f t="shared" si="148"/>
        <v>7.5673016395191695E-2</v>
      </c>
      <c r="C60" s="18">
        <f t="shared" si="148"/>
        <v>6.1083452511989732E-2</v>
      </c>
      <c r="D60" s="18">
        <f t="shared" si="148"/>
        <v>4.2193631520883547E-2</v>
      </c>
      <c r="E60" s="18">
        <f t="shared" si="148"/>
        <v>5.7710619492500503E-2</v>
      </c>
      <c r="F60" s="18">
        <f t="shared" si="148"/>
        <v>5.0632064914322247E-2</v>
      </c>
      <c r="H60" s="68">
        <f t="shared" si="105"/>
        <v>88.856399188955322</v>
      </c>
      <c r="I60" s="69">
        <f t="shared" si="106"/>
        <v>82.198198762463065</v>
      </c>
      <c r="J60" s="69">
        <f t="shared" si="107"/>
        <v>171.05459795141834</v>
      </c>
      <c r="L60" t="str">
        <f t="shared" si="140"/>
        <v>53 Skilled construction and building trades</v>
      </c>
      <c r="M60" s="18">
        <f t="shared" si="149"/>
        <v>0.29619084075106472</v>
      </c>
      <c r="N60" s="18">
        <f t="shared" si="149"/>
        <v>0.27955012836719834</v>
      </c>
      <c r="O60" s="18">
        <f t="shared" si="149"/>
        <v>0.19944901935859766</v>
      </c>
      <c r="P60" s="18">
        <f t="shared" si="149"/>
        <v>0.21080538182518455</v>
      </c>
      <c r="Q60" s="18">
        <f t="shared" si="149"/>
        <v>0.21494314120527339</v>
      </c>
      <c r="S60" s="68">
        <f t="shared" si="109"/>
        <v>61.354175574189476</v>
      </c>
      <c r="T60" s="69">
        <f t="shared" si="110"/>
        <v>74.692026659993701</v>
      </c>
      <c r="U60" s="69">
        <f t="shared" si="111"/>
        <v>136.04620223418317</v>
      </c>
      <c r="W60" t="str">
        <f t="shared" si="141"/>
        <v>53 Skilled construction and building trades</v>
      </c>
      <c r="X60" s="18">
        <f t="shared" si="150"/>
        <v>0.50102475983991579</v>
      </c>
      <c r="Y60" s="18">
        <f t="shared" si="150"/>
        <v>0.43384770454774346</v>
      </c>
      <c r="Z60" s="18">
        <f t="shared" si="150"/>
        <v>0.30156628433207022</v>
      </c>
      <c r="AA60" s="18">
        <f t="shared" si="150"/>
        <v>0.2961344238694526</v>
      </c>
      <c r="AB60" s="18">
        <f t="shared" si="150"/>
        <v>0.22851356388616495</v>
      </c>
      <c r="AD60" s="68">
        <f t="shared" si="113"/>
        <v>8.4334674398849874</v>
      </c>
      <c r="AE60" s="69">
        <f t="shared" si="114"/>
        <v>56.782741609301965</v>
      </c>
      <c r="AF60" s="69">
        <f t="shared" si="115"/>
        <v>65.216209049186958</v>
      </c>
      <c r="AH60" t="str">
        <f t="shared" si="142"/>
        <v>53 Skilled construction and building trades</v>
      </c>
      <c r="AI60" s="18">
        <f t="shared" si="151"/>
        <v>0.94301941086839514</v>
      </c>
      <c r="AJ60" s="18">
        <f t="shared" si="151"/>
        <v>1.018002701950339</v>
      </c>
      <c r="AK60" s="18">
        <f t="shared" si="151"/>
        <v>0.74767189901845554</v>
      </c>
      <c r="AL60" s="18">
        <f t="shared" si="151"/>
        <v>0.85998009456033175</v>
      </c>
      <c r="AM60" s="18">
        <f t="shared" si="151"/>
        <v>0.8064696002375219</v>
      </c>
      <c r="AO60" s="68">
        <f t="shared" si="117"/>
        <v>18.275318563102694</v>
      </c>
      <c r="AP60" s="69">
        <f t="shared" si="118"/>
        <v>62.021480660724379</v>
      </c>
      <c r="AQ60" s="69">
        <f t="shared" si="119"/>
        <v>80.29679922382708</v>
      </c>
      <c r="AS60" t="str">
        <f t="shared" si="143"/>
        <v>53 Skilled construction and building trades</v>
      </c>
      <c r="AT60" s="18">
        <f t="shared" si="152"/>
        <v>1.6534973692207675</v>
      </c>
      <c r="AU60" s="18">
        <f t="shared" si="152"/>
        <v>1.6703881312693232</v>
      </c>
      <c r="AV60" s="18">
        <f t="shared" si="152"/>
        <v>1.2960318949138407</v>
      </c>
      <c r="AW60" s="18">
        <f t="shared" si="152"/>
        <v>1.3025923971241284</v>
      </c>
      <c r="AX60" s="18">
        <f t="shared" si="152"/>
        <v>1.0633611868688575</v>
      </c>
      <c r="AZ60" s="68">
        <f t="shared" si="121"/>
        <v>6.0327068706122988</v>
      </c>
      <c r="BA60" s="69">
        <f t="shared" si="122"/>
        <v>56.590378557949037</v>
      </c>
      <c r="BB60" s="69">
        <f t="shared" si="123"/>
        <v>62.623085428561332</v>
      </c>
      <c r="BD60" t="str">
        <f t="shared" si="144"/>
        <v>53 Skilled construction and building trades</v>
      </c>
      <c r="BE60" s="18">
        <f t="shared" si="153"/>
        <v>5.3932653539257984</v>
      </c>
      <c r="BF60" s="18">
        <f t="shared" si="153"/>
        <v>5.3549379317405856</v>
      </c>
      <c r="BG60" s="18">
        <f t="shared" si="153"/>
        <v>4.6332235325458164</v>
      </c>
      <c r="BH60" s="18">
        <f t="shared" si="153"/>
        <v>3.8936476524208756</v>
      </c>
      <c r="BI60" s="18">
        <f t="shared" si="153"/>
        <v>3.0525097374466688</v>
      </c>
      <c r="BK60" s="68">
        <f t="shared" si="125"/>
        <v>-31.066639756295199</v>
      </c>
      <c r="BL60" s="69">
        <f t="shared" si="126"/>
        <v>30.68450138258461</v>
      </c>
      <c r="BM60" s="69">
        <f t="shared" si="127"/>
        <v>-0.3821383737105904</v>
      </c>
      <c r="BO60" t="str">
        <f t="shared" si="145"/>
        <v>53 Skilled construction and building trades</v>
      </c>
      <c r="BP60" s="18">
        <f t="shared" si="154"/>
        <v>4.4832230689671109</v>
      </c>
      <c r="BQ60" s="18">
        <f t="shared" si="154"/>
        <v>5.1265811480079417</v>
      </c>
      <c r="BR60" s="18">
        <f t="shared" si="154"/>
        <v>4.1586333804938596</v>
      </c>
      <c r="BS60" s="18">
        <f t="shared" si="154"/>
        <v>4.6142743693804267</v>
      </c>
      <c r="BT60" s="18">
        <f t="shared" si="154"/>
        <v>5.1624018883932132</v>
      </c>
      <c r="BV60" s="68">
        <f t="shared" si="129"/>
        <v>9.5006232208317645</v>
      </c>
      <c r="BW60" s="69">
        <f t="shared" si="130"/>
        <v>46.007102105373413</v>
      </c>
      <c r="BX60" s="69">
        <f t="shared" si="131"/>
        <v>55.507725326205183</v>
      </c>
      <c r="BZ60" t="str">
        <f t="shared" si="146"/>
        <v>53 Skilled construction and building trades</v>
      </c>
      <c r="CA60" s="18">
        <f t="shared" si="155"/>
        <v>2.9287444220754426</v>
      </c>
      <c r="CB60" s="18">
        <f t="shared" si="155"/>
        <v>4.0151375878422835</v>
      </c>
      <c r="CC60" s="18">
        <f t="shared" si="155"/>
        <v>2.7332797449031094</v>
      </c>
      <c r="CD60" s="18">
        <f t="shared" si="155"/>
        <v>3.0014679963014643</v>
      </c>
      <c r="CE60" s="18">
        <f t="shared" si="155"/>
        <v>3.3022460828310054</v>
      </c>
      <c r="CG60" s="68">
        <f t="shared" si="133"/>
        <v>-27.021310745040445</v>
      </c>
      <c r="CH60" s="69">
        <f t="shared" si="134"/>
        <v>37.277790280887281</v>
      </c>
      <c r="CI60" s="69">
        <f t="shared" si="135"/>
        <v>10.256479535846838</v>
      </c>
      <c r="CK60" t="str">
        <f t="shared" si="147"/>
        <v>53 Skilled construction and building trades</v>
      </c>
      <c r="CL60" s="18">
        <f t="shared" si="156"/>
        <v>3.5988571748668035</v>
      </c>
      <c r="CM60" s="18">
        <f t="shared" si="156"/>
        <v>4.2344432454240408</v>
      </c>
      <c r="CN60" s="18">
        <f t="shared" si="156"/>
        <v>4.0049423372522819</v>
      </c>
      <c r="CO60" s="18">
        <f t="shared" si="156"/>
        <v>2.9611508165450595</v>
      </c>
      <c r="CP60" s="18">
        <f t="shared" si="156"/>
        <v>0.80054157011053584</v>
      </c>
      <c r="CR60" s="68">
        <f t="shared" si="137"/>
        <v>-86.852569383296569</v>
      </c>
      <c r="CS60" s="69">
        <f t="shared" si="138"/>
        <v>15.559068059152542</v>
      </c>
      <c r="CT60" s="69">
        <f t="shared" si="139"/>
        <v>-71.293501324144032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0.49571058078643271</v>
      </c>
      <c r="C61" s="18">
        <f t="shared" si="148"/>
        <v>0.39422627203339428</v>
      </c>
      <c r="D61" s="18">
        <f t="shared" si="148"/>
        <v>0.34691884251862293</v>
      </c>
      <c r="E61" s="18">
        <f t="shared" si="148"/>
        <v>0.38452673106007312</v>
      </c>
      <c r="F61" s="18">
        <f t="shared" si="148"/>
        <v>0.40114666730701493</v>
      </c>
      <c r="H61" s="68">
        <f t="shared" si="105"/>
        <v>81.981931895725609</v>
      </c>
      <c r="I61" s="69">
        <f t="shared" si="106"/>
        <v>88.054046482490193</v>
      </c>
      <c r="J61" s="69">
        <f t="shared" si="107"/>
        <v>170.03597837821582</v>
      </c>
      <c r="L61" t="str">
        <f t="shared" si="140"/>
        <v>54 Textiles, printing and other skilled trades</v>
      </c>
      <c r="M61" s="18">
        <f t="shared" si="149"/>
        <v>0.53398193967649765</v>
      </c>
      <c r="N61" s="18">
        <f t="shared" si="149"/>
        <v>0.48982652881070121</v>
      </c>
      <c r="O61" s="18">
        <f t="shared" si="149"/>
        <v>0.54375823596465045</v>
      </c>
      <c r="P61" s="18">
        <f t="shared" si="149"/>
        <v>0.56387896315282149</v>
      </c>
      <c r="Q61" s="18">
        <f t="shared" si="149"/>
        <v>0.65414392213915407</v>
      </c>
      <c r="S61" s="68">
        <f t="shared" si="109"/>
        <v>80.117531017298319</v>
      </c>
      <c r="T61" s="69">
        <f t="shared" si="110"/>
        <v>85.316679351702845</v>
      </c>
      <c r="U61" s="69">
        <f t="shared" si="111"/>
        <v>165.43421036900114</v>
      </c>
      <c r="W61" t="str">
        <f t="shared" si="141"/>
        <v>54 Textiles, printing and other skilled trades</v>
      </c>
      <c r="X61" s="18">
        <f t="shared" si="150"/>
        <v>0.92127360129133606</v>
      </c>
      <c r="Y61" s="18">
        <f t="shared" si="150"/>
        <v>0.90519100462598867</v>
      </c>
      <c r="Z61" s="18">
        <f t="shared" si="150"/>
        <v>0.74388986201067253</v>
      </c>
      <c r="AA61" s="18">
        <f t="shared" si="150"/>
        <v>0.84727546615283167</v>
      </c>
      <c r="AB61" s="18">
        <f t="shared" si="150"/>
        <v>0.89341823205823134</v>
      </c>
      <c r="AD61" s="68">
        <f t="shared" si="113"/>
        <v>71.862180636247814</v>
      </c>
      <c r="AE61" s="69">
        <f t="shared" si="114"/>
        <v>83.943740428389773</v>
      </c>
      <c r="AF61" s="69">
        <f t="shared" si="115"/>
        <v>155.80592106463757</v>
      </c>
      <c r="AH61" t="str">
        <f t="shared" si="142"/>
        <v>54 Textiles, printing and other skilled trades</v>
      </c>
      <c r="AI61" s="18">
        <f t="shared" si="151"/>
        <v>1.0780541263530852</v>
      </c>
      <c r="AJ61" s="18">
        <f t="shared" si="151"/>
        <v>1.1940545545315271</v>
      </c>
      <c r="AK61" s="18">
        <f t="shared" si="151"/>
        <v>1.2427128273249843</v>
      </c>
      <c r="AL61" s="18">
        <f t="shared" si="151"/>
        <v>1.4696344670625976</v>
      </c>
      <c r="AM61" s="18">
        <f t="shared" si="151"/>
        <v>1.9647633389583572</v>
      </c>
      <c r="AO61" s="68">
        <f t="shared" si="117"/>
        <v>73.36309351800837</v>
      </c>
      <c r="AP61" s="69">
        <f t="shared" si="118"/>
        <v>83.467558275228569</v>
      </c>
      <c r="AQ61" s="69">
        <f t="shared" si="119"/>
        <v>156.83065179323694</v>
      </c>
      <c r="AS61" t="str">
        <f t="shared" si="143"/>
        <v>54 Textiles, printing and other skilled trades</v>
      </c>
      <c r="AT61" s="18">
        <f t="shared" si="152"/>
        <v>1.3896619788449267</v>
      </c>
      <c r="AU61" s="18">
        <f t="shared" si="152"/>
        <v>1.2741103797557638</v>
      </c>
      <c r="AV61" s="18">
        <f t="shared" si="152"/>
        <v>1.2325256105279128</v>
      </c>
      <c r="AW61" s="18">
        <f t="shared" si="152"/>
        <v>1.3376149105492834</v>
      </c>
      <c r="AX61" s="18">
        <f t="shared" si="152"/>
        <v>1.3059469725667134</v>
      </c>
      <c r="AZ61" s="68">
        <f t="shared" si="121"/>
        <v>36.931802307498025</v>
      </c>
      <c r="BA61" s="69">
        <f t="shared" si="122"/>
        <v>71.180520960507252</v>
      </c>
      <c r="BB61" s="69">
        <f t="shared" si="123"/>
        <v>108.11232326800528</v>
      </c>
      <c r="BD61" t="str">
        <f t="shared" si="144"/>
        <v>54 Textiles, printing and other skilled trades</v>
      </c>
      <c r="BE61" s="18">
        <f t="shared" si="153"/>
        <v>2.4114622390452376</v>
      </c>
      <c r="BF61" s="18">
        <f t="shared" si="153"/>
        <v>2.1871727157316649</v>
      </c>
      <c r="BG61" s="18">
        <f t="shared" si="153"/>
        <v>2.0376333178419235</v>
      </c>
      <c r="BH61" s="18">
        <f t="shared" si="153"/>
        <v>2.292684528296109</v>
      </c>
      <c r="BI61" s="18">
        <f t="shared" si="153"/>
        <v>2.4827946463165831</v>
      </c>
      <c r="BK61" s="68">
        <f t="shared" si="125"/>
        <v>27.48832397273539</v>
      </c>
      <c r="BL61" s="69">
        <f t="shared" si="126"/>
        <v>51.759099510852216</v>
      </c>
      <c r="BM61" s="69">
        <f t="shared" si="127"/>
        <v>79.247423483587596</v>
      </c>
      <c r="BO61" t="str">
        <f t="shared" si="145"/>
        <v>54 Textiles, printing and other skilled trades</v>
      </c>
      <c r="BP61" s="18">
        <f t="shared" si="154"/>
        <v>2.7036267509880503</v>
      </c>
      <c r="BQ61" s="18">
        <f t="shared" si="154"/>
        <v>2.5328154782458472</v>
      </c>
      <c r="BR61" s="18">
        <f t="shared" si="154"/>
        <v>2.52550114285952</v>
      </c>
      <c r="BS61" s="18">
        <f t="shared" si="154"/>
        <v>2.4224262063304649</v>
      </c>
      <c r="BT61" s="18">
        <f t="shared" si="154"/>
        <v>2.5042870136204307</v>
      </c>
      <c r="BV61" s="68">
        <f t="shared" si="129"/>
        <v>-12.531445941455599</v>
      </c>
      <c r="BW61" s="69">
        <f t="shared" si="130"/>
        <v>35.617436629230994</v>
      </c>
      <c r="BX61" s="69">
        <f t="shared" si="131"/>
        <v>23.085990687775393</v>
      </c>
      <c r="BZ61" t="str">
        <f t="shared" si="146"/>
        <v>54 Textiles, printing and other skilled trades</v>
      </c>
      <c r="CA61" s="18">
        <f t="shared" si="155"/>
        <v>3.0375200332411265</v>
      </c>
      <c r="CB61" s="18">
        <f t="shared" si="155"/>
        <v>3.0452119059811196</v>
      </c>
      <c r="CC61" s="18">
        <f t="shared" si="155"/>
        <v>3.0973736975920874</v>
      </c>
      <c r="CD61" s="18">
        <f t="shared" si="155"/>
        <v>3.5594477909714617</v>
      </c>
      <c r="CE61" s="18">
        <f t="shared" si="155"/>
        <v>3.7503932027071079</v>
      </c>
      <c r="CG61" s="68">
        <f t="shared" si="133"/>
        <v>-26.860176997270628</v>
      </c>
      <c r="CH61" s="69">
        <f t="shared" si="134"/>
        <v>36.041758318070919</v>
      </c>
      <c r="CI61" s="69">
        <f t="shared" si="135"/>
        <v>9.1815813208002872</v>
      </c>
      <c r="CK61" t="str">
        <f t="shared" si="147"/>
        <v>54 Textiles, printing and other skilled trades</v>
      </c>
      <c r="CL61" s="18">
        <f t="shared" si="156"/>
        <v>3.7691930720722562</v>
      </c>
      <c r="CM61" s="18">
        <f t="shared" si="156"/>
        <v>3.8400129612786333</v>
      </c>
      <c r="CN61" s="18">
        <f t="shared" si="156"/>
        <v>4.0235974607364344</v>
      </c>
      <c r="CO61" s="18">
        <f t="shared" si="156"/>
        <v>4.0711273775242223</v>
      </c>
      <c r="CP61" s="18">
        <f t="shared" si="156"/>
        <v>4.6735963499510653</v>
      </c>
      <c r="CR61" s="68">
        <f t="shared" si="137"/>
        <v>-23.600601119961471</v>
      </c>
      <c r="CS61" s="69">
        <f t="shared" si="138"/>
        <v>30.548173662614097</v>
      </c>
      <c r="CT61" s="69">
        <f t="shared" si="139"/>
        <v>6.9475725426526243</v>
      </c>
    </row>
    <row r="62" spans="1:98" x14ac:dyDescent="0.2">
      <c r="A62" t="str">
        <f t="shared" si="103"/>
        <v>61 Caring personal service occupations</v>
      </c>
      <c r="B62" s="18">
        <f t="shared" si="148"/>
        <v>0.33036831460360644</v>
      </c>
      <c r="C62" s="18">
        <f t="shared" si="148"/>
        <v>0.31056642361432057</v>
      </c>
      <c r="D62" s="18">
        <f t="shared" si="148"/>
        <v>0.28232358925166906</v>
      </c>
      <c r="E62" s="18">
        <f t="shared" si="148"/>
        <v>0.28546328694148204</v>
      </c>
      <c r="F62" s="18">
        <f t="shared" si="148"/>
        <v>0.28646215483777787</v>
      </c>
      <c r="H62" s="68">
        <f t="shared" si="105"/>
        <v>59.688285890389778</v>
      </c>
      <c r="I62" s="69">
        <f t="shared" si="106"/>
        <v>82.326509889713932</v>
      </c>
      <c r="J62" s="69">
        <f t="shared" si="107"/>
        <v>142.01479578010373</v>
      </c>
      <c r="L62" t="str">
        <f t="shared" si="140"/>
        <v>61 Caring personal service occupations</v>
      </c>
      <c r="M62" s="18">
        <f t="shared" si="149"/>
        <v>2.6885252876922054</v>
      </c>
      <c r="N62" s="18">
        <f t="shared" si="149"/>
        <v>2.7014418217318896</v>
      </c>
      <c r="O62" s="18">
        <f t="shared" si="149"/>
        <v>2.482706859281429</v>
      </c>
      <c r="P62" s="18">
        <f t="shared" si="149"/>
        <v>2.6023647021609988</v>
      </c>
      <c r="Q62" s="18">
        <f t="shared" si="149"/>
        <v>2.6044424266244053</v>
      </c>
      <c r="S62" s="68">
        <f t="shared" si="109"/>
        <v>57.06442904693948</v>
      </c>
      <c r="T62" s="69">
        <f t="shared" si="110"/>
        <v>86.240172701294881</v>
      </c>
      <c r="U62" s="69">
        <f t="shared" si="111"/>
        <v>143.30460174823435</v>
      </c>
      <c r="W62" t="str">
        <f t="shared" si="141"/>
        <v>61 Caring personal service occupations</v>
      </c>
      <c r="X62" s="18">
        <f t="shared" si="150"/>
        <v>4.2058172885879896</v>
      </c>
      <c r="Y62" s="18">
        <f t="shared" si="150"/>
        <v>4.631459036415607</v>
      </c>
      <c r="Z62" s="18">
        <f t="shared" si="150"/>
        <v>4.3463874658918762</v>
      </c>
      <c r="AA62" s="18">
        <f t="shared" si="150"/>
        <v>4.4842016020101374</v>
      </c>
      <c r="AB62" s="18">
        <f t="shared" si="150"/>
        <v>4.5559135828543225</v>
      </c>
      <c r="AD62" s="68">
        <f t="shared" si="113"/>
        <v>49.996520650477983</v>
      </c>
      <c r="AE62" s="69">
        <f t="shared" si="114"/>
        <v>83.519523175592312</v>
      </c>
      <c r="AF62" s="69">
        <f t="shared" si="115"/>
        <v>133.51604382607033</v>
      </c>
      <c r="AH62" t="str">
        <f t="shared" si="142"/>
        <v>61 Caring personal service occupations</v>
      </c>
      <c r="AI62" s="18">
        <f t="shared" si="151"/>
        <v>11.257060020880274</v>
      </c>
      <c r="AJ62" s="18">
        <f t="shared" si="151"/>
        <v>11.926147511462196</v>
      </c>
      <c r="AK62" s="18">
        <f t="shared" si="151"/>
        <v>11.952035584989749</v>
      </c>
      <c r="AL62" s="18">
        <f t="shared" si="151"/>
        <v>11.639941164310921</v>
      </c>
      <c r="AM62" s="18">
        <f t="shared" si="151"/>
        <v>11.094129611452502</v>
      </c>
      <c r="AO62" s="68">
        <f t="shared" si="117"/>
        <v>1.7814283190329523</v>
      </c>
      <c r="AP62" s="69">
        <f t="shared" si="118"/>
        <v>57.877499949813092</v>
      </c>
      <c r="AQ62" s="69">
        <f t="shared" si="119"/>
        <v>59.658928268846047</v>
      </c>
      <c r="AS62" t="str">
        <f t="shared" si="143"/>
        <v>61 Caring personal service occupations</v>
      </c>
      <c r="AT62" s="18">
        <f t="shared" si="152"/>
        <v>7.6250942818619851</v>
      </c>
      <c r="AU62" s="18">
        <f t="shared" si="152"/>
        <v>7.9921964178277936</v>
      </c>
      <c r="AV62" s="18">
        <f t="shared" si="152"/>
        <v>8.1995423856876144</v>
      </c>
      <c r="AW62" s="18">
        <f t="shared" si="152"/>
        <v>7.564840019744044</v>
      </c>
      <c r="AX62" s="18">
        <f t="shared" si="152"/>
        <v>6.9702698250922515</v>
      </c>
      <c r="AZ62" s="68">
        <f t="shared" si="121"/>
        <v>9.8587640643701029</v>
      </c>
      <c r="BA62" s="69">
        <f t="shared" si="122"/>
        <v>63.018185281264351</v>
      </c>
      <c r="BB62" s="69">
        <f t="shared" si="123"/>
        <v>72.876949345634458</v>
      </c>
      <c r="BD62" t="str">
        <f t="shared" si="144"/>
        <v>61 Caring personal service occupations</v>
      </c>
      <c r="BE62" s="18">
        <f t="shared" si="153"/>
        <v>11.837566227304947</v>
      </c>
      <c r="BF62" s="18">
        <f t="shared" si="153"/>
        <v>12.915465642474647</v>
      </c>
      <c r="BG62" s="18">
        <f t="shared" si="153"/>
        <v>12.264979883377226</v>
      </c>
      <c r="BH62" s="18">
        <f t="shared" si="153"/>
        <v>14.004717356136659</v>
      </c>
      <c r="BI62" s="18">
        <f t="shared" si="153"/>
        <v>14.969797056118994</v>
      </c>
      <c r="BK62" s="68">
        <f t="shared" si="125"/>
        <v>27.704063681421516</v>
      </c>
      <c r="BL62" s="69">
        <f t="shared" si="126"/>
        <v>67.270931330970726</v>
      </c>
      <c r="BM62" s="69">
        <f t="shared" si="127"/>
        <v>94.974995012392242</v>
      </c>
      <c r="BO62" t="str">
        <f t="shared" si="145"/>
        <v>61 Caring personal service occupations</v>
      </c>
      <c r="BP62" s="18">
        <f t="shared" si="154"/>
        <v>9.8286717523532783</v>
      </c>
      <c r="BQ62" s="18">
        <f t="shared" si="154"/>
        <v>8.9421391840763196</v>
      </c>
      <c r="BR62" s="18">
        <f t="shared" si="154"/>
        <v>9.5329748136579244</v>
      </c>
      <c r="BS62" s="18">
        <f t="shared" si="154"/>
        <v>8.6976381622196843</v>
      </c>
      <c r="BT62" s="18">
        <f t="shared" si="154"/>
        <v>7.01856245797127</v>
      </c>
      <c r="BV62" s="68">
        <f t="shared" si="129"/>
        <v>-35.056582497857107</v>
      </c>
      <c r="BW62" s="69">
        <f t="shared" si="130"/>
        <v>39.484158919037966</v>
      </c>
      <c r="BX62" s="69">
        <f t="shared" si="131"/>
        <v>4.4275764211808601</v>
      </c>
      <c r="BZ62" t="str">
        <f t="shared" si="146"/>
        <v>61 Caring personal service occupations</v>
      </c>
      <c r="CA62" s="18">
        <f t="shared" si="155"/>
        <v>4.7917481341725434</v>
      </c>
      <c r="CB62" s="18">
        <f t="shared" si="155"/>
        <v>2.380332959940723</v>
      </c>
      <c r="CC62" s="18">
        <f t="shared" si="155"/>
        <v>2.4133669673039058</v>
      </c>
      <c r="CD62" s="18">
        <f t="shared" si="155"/>
        <v>1.9948087541504618</v>
      </c>
      <c r="CE62" s="18">
        <f t="shared" si="155"/>
        <v>2.5025722322992938</v>
      </c>
      <c r="CG62" s="68">
        <f t="shared" si="133"/>
        <v>-37.362564924206744</v>
      </c>
      <c r="CH62" s="69">
        <f t="shared" si="134"/>
        <v>24.564768152715814</v>
      </c>
      <c r="CI62" s="69">
        <f t="shared" si="135"/>
        <v>-12.797796771490933</v>
      </c>
      <c r="CK62" t="str">
        <f t="shared" si="147"/>
        <v>61 Caring personal service occupations</v>
      </c>
      <c r="CL62" s="18">
        <f t="shared" si="156"/>
        <v>1.6630089537282269</v>
      </c>
      <c r="CM62" s="18">
        <f t="shared" si="156"/>
        <v>1.7680872268820733</v>
      </c>
      <c r="CN62" s="18">
        <f t="shared" si="156"/>
        <v>1.947468426513389</v>
      </c>
      <c r="CO62" s="18">
        <f t="shared" si="156"/>
        <v>2.3746332349144645</v>
      </c>
      <c r="CP62" s="18">
        <f t="shared" si="156"/>
        <v>2.7853901816494715</v>
      </c>
      <c r="CR62" s="68">
        <f t="shared" si="137"/>
        <v>-5.9261579141443717</v>
      </c>
      <c r="CS62" s="69">
        <f t="shared" si="138"/>
        <v>31.787412158973943</v>
      </c>
      <c r="CT62" s="69">
        <f t="shared" si="139"/>
        <v>25.861254244829574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0.16437567600837863</v>
      </c>
      <c r="C63" s="18">
        <f t="shared" si="148"/>
        <v>0.13689960749996538</v>
      </c>
      <c r="D63" s="18">
        <f t="shared" si="148"/>
        <v>0.15777270483470751</v>
      </c>
      <c r="E63" s="18">
        <f t="shared" si="148"/>
        <v>0.16422386381016912</v>
      </c>
      <c r="F63" s="18">
        <f t="shared" si="148"/>
        <v>0.19793388625702402</v>
      </c>
      <c r="H63" s="68">
        <f t="shared" si="105"/>
        <v>97.442777611769287</v>
      </c>
      <c r="I63" s="69">
        <f t="shared" si="106"/>
        <v>86.289417482309688</v>
      </c>
      <c r="J63" s="69">
        <f t="shared" si="107"/>
        <v>183.73219509407897</v>
      </c>
      <c r="L63" t="str">
        <f t="shared" si="140"/>
        <v>62 Leisure, travel and related personal service occupations</v>
      </c>
      <c r="M63" s="18">
        <f t="shared" si="149"/>
        <v>0.52853344504755251</v>
      </c>
      <c r="N63" s="18">
        <f t="shared" si="149"/>
        <v>0.59078244794132884</v>
      </c>
      <c r="O63" s="18">
        <f t="shared" si="149"/>
        <v>0.48054416627962038</v>
      </c>
      <c r="P63" s="18">
        <f t="shared" si="149"/>
        <v>0.42788698629979482</v>
      </c>
      <c r="Q63" s="18">
        <f t="shared" si="149"/>
        <v>0.43836236012820889</v>
      </c>
      <c r="S63" s="68">
        <f t="shared" si="109"/>
        <v>36.580428129672818</v>
      </c>
      <c r="T63" s="69">
        <f t="shared" si="110"/>
        <v>71.47106800760929</v>
      </c>
      <c r="U63" s="69">
        <f t="shared" si="111"/>
        <v>108.05149613728209</v>
      </c>
      <c r="W63" t="str">
        <f t="shared" si="141"/>
        <v>62 Leisure, travel and related personal service occupations</v>
      </c>
      <c r="X63" s="18">
        <f t="shared" si="150"/>
        <v>1.020095349223098</v>
      </c>
      <c r="Y63" s="18">
        <f t="shared" si="150"/>
        <v>1.2081858835933132</v>
      </c>
      <c r="Z63" s="18">
        <f t="shared" si="150"/>
        <v>1.1066439113855164</v>
      </c>
      <c r="AA63" s="18">
        <f t="shared" si="150"/>
        <v>1.1263447499496153</v>
      </c>
      <c r="AB63" s="18">
        <f t="shared" si="150"/>
        <v>1.2650459098453291</v>
      </c>
      <c r="AD63" s="68">
        <f t="shared" si="113"/>
        <v>63.58087802126299</v>
      </c>
      <c r="AE63" s="69">
        <f t="shared" si="114"/>
        <v>82.681041300015309</v>
      </c>
      <c r="AF63" s="69">
        <f t="shared" si="115"/>
        <v>146.2619193212783</v>
      </c>
      <c r="AH63" t="str">
        <f t="shared" si="142"/>
        <v>62 Leisure, travel and related personal service occupations</v>
      </c>
      <c r="AI63" s="18">
        <f t="shared" si="151"/>
        <v>1.9985491311991017</v>
      </c>
      <c r="AJ63" s="18">
        <f t="shared" si="151"/>
        <v>2.6979161291898022</v>
      </c>
      <c r="AK63" s="18">
        <f t="shared" si="151"/>
        <v>2.5589311927961504</v>
      </c>
      <c r="AL63" s="18">
        <f t="shared" si="151"/>
        <v>2.8245072162557108</v>
      </c>
      <c r="AM63" s="18">
        <f t="shared" si="151"/>
        <v>3.7109403348863821</v>
      </c>
      <c r="AO63" s="68">
        <f t="shared" si="117"/>
        <v>59.016630505522336</v>
      </c>
      <c r="AP63" s="69">
        <f t="shared" si="118"/>
        <v>79.376830493139451</v>
      </c>
      <c r="AQ63" s="69">
        <f t="shared" si="119"/>
        <v>138.39346099866179</v>
      </c>
      <c r="AS63" t="str">
        <f t="shared" si="143"/>
        <v>62 Leisure, travel and related personal service occupations</v>
      </c>
      <c r="AT63" s="18">
        <f t="shared" si="152"/>
        <v>3.0062587445116939</v>
      </c>
      <c r="AU63" s="18">
        <f t="shared" si="152"/>
        <v>3.8636786250567976</v>
      </c>
      <c r="AV63" s="18">
        <f t="shared" si="152"/>
        <v>3.969222098933805</v>
      </c>
      <c r="AW63" s="18">
        <f t="shared" si="152"/>
        <v>3.9950530181595836</v>
      </c>
      <c r="AX63" s="18">
        <f t="shared" si="152"/>
        <v>4.9363482194013608</v>
      </c>
      <c r="AZ63" s="68">
        <f t="shared" si="121"/>
        <v>60.721923397725533</v>
      </c>
      <c r="BA63" s="69">
        <f t="shared" si="122"/>
        <v>78.427262719983744</v>
      </c>
      <c r="BB63" s="69">
        <f t="shared" si="123"/>
        <v>139.14918611770929</v>
      </c>
      <c r="BD63" t="str">
        <f t="shared" si="144"/>
        <v>62 Leisure, travel and related personal service occupations</v>
      </c>
      <c r="BE63" s="18">
        <f t="shared" si="153"/>
        <v>2.7865261819486542</v>
      </c>
      <c r="BF63" s="18">
        <f t="shared" si="153"/>
        <v>2.9473514564032515</v>
      </c>
      <c r="BG63" s="18">
        <f t="shared" si="153"/>
        <v>2.5627121867645966</v>
      </c>
      <c r="BH63" s="18">
        <f t="shared" si="153"/>
        <v>2.4642025930605072</v>
      </c>
      <c r="BI63" s="18">
        <f t="shared" si="153"/>
        <v>2.396729980498876</v>
      </c>
      <c r="BK63" s="68">
        <f t="shared" si="125"/>
        <v>-2.1468255734670505</v>
      </c>
      <c r="BL63" s="69">
        <f t="shared" si="126"/>
        <v>45.015802168389015</v>
      </c>
      <c r="BM63" s="69">
        <f t="shared" si="127"/>
        <v>42.868976594921968</v>
      </c>
      <c r="BO63" t="str">
        <f t="shared" si="145"/>
        <v>62 Leisure, travel and related personal service occupations</v>
      </c>
      <c r="BP63" s="18">
        <f t="shared" si="154"/>
        <v>3.0206174018290461</v>
      </c>
      <c r="BQ63" s="18">
        <f t="shared" si="154"/>
        <v>3.1403072517948765</v>
      </c>
      <c r="BR63" s="18">
        <f t="shared" si="154"/>
        <v>2.9073011737052759</v>
      </c>
      <c r="BS63" s="18">
        <f t="shared" si="154"/>
        <v>2.4305610944671638</v>
      </c>
      <c r="BT63" s="18">
        <f t="shared" si="154"/>
        <v>2.1567825565020771</v>
      </c>
      <c r="BV63" s="68">
        <f t="shared" si="129"/>
        <v>-34.561738330874668</v>
      </c>
      <c r="BW63" s="69">
        <f t="shared" si="130"/>
        <v>35.497875833198137</v>
      </c>
      <c r="BX63" s="69">
        <f t="shared" si="131"/>
        <v>0.93613750232346593</v>
      </c>
      <c r="BZ63" t="str">
        <f t="shared" si="146"/>
        <v>62 Leisure, travel and related personal service occupations</v>
      </c>
      <c r="CA63" s="18">
        <f t="shared" si="155"/>
        <v>3.331841244198277</v>
      </c>
      <c r="CB63" s="18">
        <f t="shared" si="155"/>
        <v>3.2093388390671911</v>
      </c>
      <c r="CC63" s="18">
        <f t="shared" si="155"/>
        <v>3.495591717127569</v>
      </c>
      <c r="CD63" s="18">
        <f t="shared" si="155"/>
        <v>3.2095040681381621</v>
      </c>
      <c r="CE63" s="18">
        <f t="shared" si="155"/>
        <v>3.1262276764033259</v>
      </c>
      <c r="CG63" s="68">
        <f t="shared" si="133"/>
        <v>-45.978006022178633</v>
      </c>
      <c r="CH63" s="69">
        <f t="shared" si="134"/>
        <v>31.731109225478608</v>
      </c>
      <c r="CI63" s="69">
        <f t="shared" si="135"/>
        <v>-14.246896796700028</v>
      </c>
      <c r="CK63" t="str">
        <f t="shared" si="147"/>
        <v>62 Leisure, travel and related personal service occupations</v>
      </c>
      <c r="CL63" s="18">
        <f t="shared" si="156"/>
        <v>3.6579706061447328</v>
      </c>
      <c r="CM63" s="18">
        <f t="shared" si="156"/>
        <v>3.3656207389552537</v>
      </c>
      <c r="CN63" s="18">
        <f t="shared" si="156"/>
        <v>3.175191811035559</v>
      </c>
      <c r="CO63" s="18">
        <f t="shared" si="156"/>
        <v>2.4982717054282171</v>
      </c>
      <c r="CP63" s="18">
        <f t="shared" si="156"/>
        <v>2.2702628667313904</v>
      </c>
      <c r="CR63" s="68">
        <f t="shared" si="137"/>
        <v>-52.971681982994753</v>
      </c>
      <c r="CS63" s="69">
        <f t="shared" si="138"/>
        <v>21.614730703117775</v>
      </c>
      <c r="CT63" s="69">
        <f t="shared" si="139"/>
        <v>-31.356951279876977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1.2906898368398466E-2</v>
      </c>
      <c r="C64" s="18">
        <f t="shared" si="148"/>
        <v>1.4544433027858681E-2</v>
      </c>
      <c r="D64" s="18">
        <f t="shared" si="148"/>
        <v>1.3158955667343689E-2</v>
      </c>
      <c r="E64" s="18">
        <f t="shared" si="148"/>
        <v>1.2256106374792644E-2</v>
      </c>
      <c r="F64" s="18">
        <f t="shared" si="148"/>
        <v>1.4306034368475044E-2</v>
      </c>
      <c r="H64" s="68">
        <f t="shared" si="105"/>
        <v>71.100316004295621</v>
      </c>
      <c r="I64" s="69">
        <f t="shared" si="106"/>
        <v>77.347625775967785</v>
      </c>
      <c r="J64" s="69">
        <f t="shared" si="107"/>
        <v>148.44794178026339</v>
      </c>
      <c r="L64" t="str">
        <f t="shared" si="140"/>
        <v>63 Community and civil enforcement occupations</v>
      </c>
      <c r="M64" s="18">
        <f t="shared" si="149"/>
        <v>3.8247831839796867E-2</v>
      </c>
      <c r="N64" s="18">
        <f t="shared" si="149"/>
        <v>3.7728212045063471E-2</v>
      </c>
      <c r="O64" s="18">
        <f t="shared" si="149"/>
        <v>4.3537650361050652E-2</v>
      </c>
      <c r="P64" s="18">
        <f t="shared" si="149"/>
        <v>3.1515281441106449E-2</v>
      </c>
      <c r="Q64" s="18">
        <f t="shared" si="149"/>
        <v>3.842980621883222E-2</v>
      </c>
      <c r="S64" s="68">
        <f t="shared" si="109"/>
        <v>32.157474205855621</v>
      </c>
      <c r="T64" s="69">
        <f t="shared" si="110"/>
        <v>59.58737743985747</v>
      </c>
      <c r="U64" s="69">
        <f t="shared" si="111"/>
        <v>91.744851645713084</v>
      </c>
      <c r="W64" t="str">
        <f t="shared" si="141"/>
        <v>63 Community and civil enforcement occupations</v>
      </c>
      <c r="X64" s="18">
        <f t="shared" si="150"/>
        <v>0.10600723396894902</v>
      </c>
      <c r="Y64" s="18">
        <f t="shared" si="150"/>
        <v>0.11169676569665732</v>
      </c>
      <c r="Z64" s="18">
        <f t="shared" si="150"/>
        <v>0.10500568538112531</v>
      </c>
      <c r="AA64" s="18">
        <f t="shared" si="150"/>
        <v>0.10214828224529818</v>
      </c>
      <c r="AB64" s="18">
        <f t="shared" si="150"/>
        <v>0.10533210842798789</v>
      </c>
      <c r="AD64" s="68">
        <f t="shared" si="113"/>
        <v>43.543030420949911</v>
      </c>
      <c r="AE64" s="69">
        <f t="shared" si="114"/>
        <v>81.037146464208078</v>
      </c>
      <c r="AF64" s="69">
        <f t="shared" si="115"/>
        <v>124.58017688515798</v>
      </c>
      <c r="AH64" t="str">
        <f t="shared" si="142"/>
        <v>63 Community and civil enforcement occupations</v>
      </c>
      <c r="AI64" s="18">
        <f t="shared" si="151"/>
        <v>8.3163997382727201E-2</v>
      </c>
      <c r="AJ64" s="18">
        <f t="shared" si="151"/>
        <v>8.9960988965438582E-2</v>
      </c>
      <c r="AK64" s="18">
        <f t="shared" si="151"/>
        <v>9.8962717280678805E-2</v>
      </c>
      <c r="AL64" s="18">
        <f t="shared" si="151"/>
        <v>8.6440628832403762E-2</v>
      </c>
      <c r="AM64" s="18">
        <f t="shared" si="151"/>
        <v>9.5565717147761867E-2</v>
      </c>
      <c r="AO64" s="68">
        <f t="shared" si="117"/>
        <v>5.8882314992642417</v>
      </c>
      <c r="AP64" s="69">
        <f t="shared" si="118"/>
        <v>56.754735912114619</v>
      </c>
      <c r="AQ64" s="69">
        <f t="shared" si="119"/>
        <v>62.642967411378855</v>
      </c>
      <c r="AS64" t="str">
        <f t="shared" si="143"/>
        <v>63 Community and civil enforcement occupations</v>
      </c>
      <c r="AT64" s="18">
        <f t="shared" si="152"/>
        <v>0.10618599643853018</v>
      </c>
      <c r="AU64" s="18">
        <f t="shared" si="152"/>
        <v>0.10108106414231612</v>
      </c>
      <c r="AV64" s="18">
        <f t="shared" si="152"/>
        <v>0.10595912042728338</v>
      </c>
      <c r="AW64" s="18">
        <f t="shared" si="152"/>
        <v>7.9973107163629042E-2</v>
      </c>
      <c r="AX64" s="18">
        <f t="shared" si="152"/>
        <v>7.6553405124919288E-2</v>
      </c>
      <c r="AZ64" s="68">
        <f t="shared" si="121"/>
        <v>-6.6313881149557856</v>
      </c>
      <c r="BA64" s="69">
        <f t="shared" si="122"/>
        <v>56.362873457984897</v>
      </c>
      <c r="BB64" s="69">
        <f t="shared" si="123"/>
        <v>49.731485343029114</v>
      </c>
      <c r="BD64" t="str">
        <f t="shared" si="144"/>
        <v>63 Community and civil enforcement occupations</v>
      </c>
      <c r="BE64" s="18">
        <f t="shared" si="153"/>
        <v>0.10844696580129599</v>
      </c>
      <c r="BF64" s="18">
        <f t="shared" si="153"/>
        <v>7.3937609540694338E-2</v>
      </c>
      <c r="BG64" s="18">
        <f t="shared" si="153"/>
        <v>0.11439180316139325</v>
      </c>
      <c r="BH64" s="18">
        <f t="shared" si="153"/>
        <v>6.2546786796837714E-2</v>
      </c>
      <c r="BI64" s="18">
        <f t="shared" si="153"/>
        <v>6.4828896812575726E-2</v>
      </c>
      <c r="BK64" s="68">
        <f t="shared" si="125"/>
        <v>-40.703457607238683</v>
      </c>
      <c r="BL64" s="69">
        <f t="shared" si="126"/>
        <v>23.000087378416595</v>
      </c>
      <c r="BM64" s="69">
        <f t="shared" si="127"/>
        <v>-17.703370228822081</v>
      </c>
      <c r="BO64" t="str">
        <f t="shared" si="145"/>
        <v>63 Community and civil enforcement occupations</v>
      </c>
      <c r="BP64" s="18">
        <f t="shared" si="154"/>
        <v>0.14812445243616656</v>
      </c>
      <c r="BQ64" s="18">
        <f t="shared" si="154"/>
        <v>0.13381422214075997</v>
      </c>
      <c r="BR64" s="18">
        <f t="shared" si="154"/>
        <v>0.17391867248850601</v>
      </c>
      <c r="BS64" s="18">
        <f t="shared" si="154"/>
        <v>0.12690488282020129</v>
      </c>
      <c r="BT64" s="18">
        <f t="shared" si="154"/>
        <v>0.15175374806351824</v>
      </c>
      <c r="BV64" s="68">
        <f t="shared" si="129"/>
        <v>-23.032278595369085</v>
      </c>
      <c r="BW64" s="69">
        <f t="shared" si="130"/>
        <v>31.291444280974893</v>
      </c>
      <c r="BX64" s="69">
        <f t="shared" si="131"/>
        <v>8.2591656856058115</v>
      </c>
      <c r="BZ64" t="str">
        <f t="shared" si="146"/>
        <v>63 Community and civil enforcement occupations</v>
      </c>
      <c r="CA64" s="18">
        <f t="shared" si="155"/>
        <v>0.16746879157182704</v>
      </c>
      <c r="CB64" s="18">
        <f t="shared" si="155"/>
        <v>0.17778807798841284</v>
      </c>
      <c r="CC64" s="18">
        <f t="shared" si="155"/>
        <v>0.22037433636720019</v>
      </c>
      <c r="CD64" s="18">
        <f t="shared" si="155"/>
        <v>0.1866321247410217</v>
      </c>
      <c r="CE64" s="18">
        <f t="shared" si="155"/>
        <v>0.22273983152341215</v>
      </c>
      <c r="CG64" s="68">
        <f t="shared" si="133"/>
        <v>-38.946920072866078</v>
      </c>
      <c r="CH64" s="69">
        <f t="shared" si="134"/>
        <v>30.297560138382028</v>
      </c>
      <c r="CI64" s="69">
        <f t="shared" si="135"/>
        <v>-8.6493599344840444</v>
      </c>
      <c r="CK64" t="str">
        <f t="shared" si="147"/>
        <v>63 Community and civil enforcement occupations</v>
      </c>
      <c r="CL64" s="18">
        <f t="shared" si="156"/>
        <v>0.13736124242191677</v>
      </c>
      <c r="CM64" s="18">
        <f t="shared" si="156"/>
        <v>0.11041290386595694</v>
      </c>
      <c r="CN64" s="18">
        <f t="shared" si="156"/>
        <v>0.18440950755259544</v>
      </c>
      <c r="CO64" s="18">
        <f t="shared" si="156"/>
        <v>8.2302777101962682E-2</v>
      </c>
      <c r="CP64" s="18">
        <f t="shared" si="156"/>
        <v>6.6995568864740604E-2</v>
      </c>
      <c r="CR64" s="68">
        <f t="shared" si="137"/>
        <v>-76.104504669581857</v>
      </c>
      <c r="CS64" s="69">
        <f t="shared" si="138"/>
        <v>10.933574099273782</v>
      </c>
      <c r="CT64" s="69">
        <f t="shared" si="139"/>
        <v>-65.170930570308059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1.5228670104322364</v>
      </c>
      <c r="C65" s="18">
        <f t="shared" si="157"/>
        <v>1.4818796763332558</v>
      </c>
      <c r="D65" s="18">
        <f t="shared" si="157"/>
        <v>1.0398971855563917</v>
      </c>
      <c r="E65" s="18">
        <f t="shared" si="157"/>
        <v>0.99907369378859601</v>
      </c>
      <c r="F65" s="18">
        <f t="shared" si="157"/>
        <v>1.0208417830950021</v>
      </c>
      <c r="H65" s="68">
        <f t="shared" si="105"/>
        <v>54.497339813604682</v>
      </c>
      <c r="I65" s="69">
        <f t="shared" si="106"/>
        <v>70.8018073941913</v>
      </c>
      <c r="J65" s="69">
        <f t="shared" si="107"/>
        <v>125.29914720779598</v>
      </c>
      <c r="L65" t="str">
        <f t="shared" si="140"/>
        <v>71 Sales occupations</v>
      </c>
      <c r="M65" s="18">
        <f t="shared" ref="M65:Q70" si="158">M28/M$35*100</f>
        <v>2.7031097070015253</v>
      </c>
      <c r="N65" s="18">
        <f t="shared" si="158"/>
        <v>2.6092793886397723</v>
      </c>
      <c r="O65" s="18">
        <f t="shared" si="158"/>
        <v>2.354252179862443</v>
      </c>
      <c r="P65" s="18">
        <f t="shared" si="158"/>
        <v>2.4444880491146175</v>
      </c>
      <c r="Q65" s="18">
        <f t="shared" si="158"/>
        <v>2.7893955218550164</v>
      </c>
      <c r="S65" s="68">
        <f t="shared" si="109"/>
        <v>77.396742510683779</v>
      </c>
      <c r="T65" s="69">
        <f t="shared" si="110"/>
        <v>79.591300217948586</v>
      </c>
      <c r="U65" s="69">
        <f t="shared" si="111"/>
        <v>156.98804272863239</v>
      </c>
      <c r="W65" t="str">
        <f t="shared" si="141"/>
        <v>71 Sales occupations</v>
      </c>
      <c r="X65" s="18">
        <f t="shared" ref="X65:AB70" si="159">X28/X$35*100</f>
        <v>5.2551902156200034</v>
      </c>
      <c r="Y65" s="18">
        <f t="shared" si="159"/>
        <v>5.2501846059350923</v>
      </c>
      <c r="Z65" s="18">
        <f t="shared" si="159"/>
        <v>5.0788006952713332</v>
      </c>
      <c r="AA65" s="18">
        <f t="shared" si="159"/>
        <v>5.2427386333275514</v>
      </c>
      <c r="AB65" s="18">
        <f t="shared" si="159"/>
        <v>5.8293259241120454</v>
      </c>
      <c r="AD65" s="68">
        <f t="shared" si="113"/>
        <v>64.24468121980992</v>
      </c>
      <c r="AE65" s="69">
        <f t="shared" si="114"/>
        <v>79.373456817670501</v>
      </c>
      <c r="AF65" s="69">
        <f t="shared" si="115"/>
        <v>143.61813803748041</v>
      </c>
      <c r="AH65" t="str">
        <f t="shared" si="142"/>
        <v>71 Sales occupations</v>
      </c>
      <c r="AI65" s="18">
        <f t="shared" ref="AI65:AM70" si="160">AI28/AI$35*100</f>
        <v>5.69202055138914</v>
      </c>
      <c r="AJ65" s="18">
        <f t="shared" si="160"/>
        <v>6.3246973993942399</v>
      </c>
      <c r="AK65" s="18">
        <f t="shared" si="160"/>
        <v>6.3493050234131267</v>
      </c>
      <c r="AL65" s="18">
        <f t="shared" si="160"/>
        <v>7.2820892263639569</v>
      </c>
      <c r="AM65" s="18">
        <f t="shared" si="160"/>
        <v>9.3783393396654375</v>
      </c>
      <c r="AO65" s="68">
        <f t="shared" si="117"/>
        <v>61.963418574271422</v>
      </c>
      <c r="AP65" s="69">
        <f t="shared" si="118"/>
        <v>77.518003132920583</v>
      </c>
      <c r="AQ65" s="69">
        <f t="shared" si="119"/>
        <v>139.48142170719203</v>
      </c>
      <c r="AS65" t="str">
        <f t="shared" si="143"/>
        <v>71 Sales occupations</v>
      </c>
      <c r="AT65" s="18">
        <f t="shared" ref="AT65:AX70" si="161">AT28/AT$35*100</f>
        <v>5.8077033120449606</v>
      </c>
      <c r="AU65" s="18">
        <f t="shared" si="161"/>
        <v>5.6582032381014091</v>
      </c>
      <c r="AV65" s="18">
        <f t="shared" si="161"/>
        <v>5.600614889678651</v>
      </c>
      <c r="AW65" s="18">
        <f t="shared" si="161"/>
        <v>5.682267631220391</v>
      </c>
      <c r="AX65" s="18">
        <f t="shared" si="161"/>
        <v>6.4243728111655836</v>
      </c>
      <c r="AZ65" s="68">
        <f t="shared" si="121"/>
        <v>48.241485539374224</v>
      </c>
      <c r="BA65" s="69">
        <f t="shared" si="122"/>
        <v>64.339406285341553</v>
      </c>
      <c r="BB65" s="69">
        <f t="shared" si="123"/>
        <v>112.58089182471578</v>
      </c>
      <c r="BD65" t="str">
        <f t="shared" si="144"/>
        <v>71 Sales occupations</v>
      </c>
      <c r="BE65" s="18">
        <f t="shared" ref="BE65:BI70" si="162">BE28/BE$35*100</f>
        <v>10.543550759817169</v>
      </c>
      <c r="BF65" s="18">
        <f t="shared" si="162"/>
        <v>10.455077189097864</v>
      </c>
      <c r="BG65" s="18">
        <f t="shared" si="162"/>
        <v>10.471445228449888</v>
      </c>
      <c r="BH65" s="18">
        <f t="shared" si="162"/>
        <v>11.205230127951276</v>
      </c>
      <c r="BI65" s="18">
        <f t="shared" si="162"/>
        <v>12.205563969912729</v>
      </c>
      <c r="BK65" s="68">
        <f t="shared" si="125"/>
        <v>21.957038694757145</v>
      </c>
      <c r="BL65" s="69">
        <f t="shared" si="126"/>
        <v>56.494794141250019</v>
      </c>
      <c r="BM65" s="69">
        <f t="shared" si="127"/>
        <v>78.451832836007156</v>
      </c>
      <c r="BO65" t="str">
        <f t="shared" si="145"/>
        <v>71 Sales occupations</v>
      </c>
      <c r="BP65" s="18">
        <f t="shared" ref="BP65:BT70" si="163">BP28/BP$35*100</f>
        <v>11.205296578103338</v>
      </c>
      <c r="BQ65" s="18">
        <f t="shared" si="163"/>
        <v>10.325972939308391</v>
      </c>
      <c r="BR65" s="18">
        <f t="shared" si="163"/>
        <v>10.667197307590644</v>
      </c>
      <c r="BS65" s="18">
        <f t="shared" si="163"/>
        <v>10.417422431295918</v>
      </c>
      <c r="BT65" s="18">
        <f t="shared" si="163"/>
        <v>9.3008373393915083</v>
      </c>
      <c r="BV65" s="68">
        <f t="shared" si="129"/>
        <v>-23.089234098407136</v>
      </c>
      <c r="BW65" s="69">
        <f t="shared" si="130"/>
        <v>43.033790091098119</v>
      </c>
      <c r="BX65" s="69">
        <f t="shared" si="131"/>
        <v>19.944555992690983</v>
      </c>
      <c r="BZ65" t="str">
        <f t="shared" si="146"/>
        <v>71 Sales occupations</v>
      </c>
      <c r="CA65" s="18">
        <f t="shared" ref="CA65:CE70" si="164">CA28/CA$35*100</f>
        <v>12.758382657657908</v>
      </c>
      <c r="CB65" s="18">
        <f t="shared" si="164"/>
        <v>10.865949066778223</v>
      </c>
      <c r="CC65" s="18">
        <f t="shared" si="164"/>
        <v>12.218656798337117</v>
      </c>
      <c r="CD65" s="18">
        <f t="shared" si="164"/>
        <v>11.581319161866958</v>
      </c>
      <c r="CE65" s="18">
        <f t="shared" si="164"/>
        <v>8.4364260822997572</v>
      </c>
      <c r="CG65" s="68">
        <f t="shared" si="133"/>
        <v>-58.293307736785749</v>
      </c>
      <c r="CH65" s="69">
        <f t="shared" si="134"/>
        <v>29.125643459267486</v>
      </c>
      <c r="CI65" s="69">
        <f t="shared" si="135"/>
        <v>-29.16766427751827</v>
      </c>
      <c r="CK65" t="str">
        <f t="shared" si="147"/>
        <v>71 Sales occupations</v>
      </c>
      <c r="CL65" s="18">
        <f t="shared" ref="CL65:CP70" si="165">CL28/CL$35*100</f>
        <v>15.72562687025888</v>
      </c>
      <c r="CM65" s="18">
        <f t="shared" si="165"/>
        <v>14.1732251850718</v>
      </c>
      <c r="CN65" s="18">
        <f t="shared" si="165"/>
        <v>12.647221760592517</v>
      </c>
      <c r="CO65" s="18">
        <f t="shared" si="165"/>
        <v>11.865461016021909</v>
      </c>
      <c r="CP65" s="18">
        <f t="shared" si="165"/>
        <v>8.7350583044137675</v>
      </c>
      <c r="CR65" s="68">
        <f t="shared" si="137"/>
        <v>-54.57196613064815</v>
      </c>
      <c r="CS65" s="69">
        <f t="shared" si="138"/>
        <v>22.942762460551826</v>
      </c>
      <c r="CT65" s="69">
        <f t="shared" si="139"/>
        <v>-31.629203670096327</v>
      </c>
    </row>
    <row r="66" spans="1:98" x14ac:dyDescent="0.2">
      <c r="A66" t="str">
        <f t="shared" si="103"/>
        <v>72 Customer service occupations</v>
      </c>
      <c r="B66" s="18">
        <f t="shared" si="157"/>
        <v>0.41830256450852055</v>
      </c>
      <c r="C66" s="18">
        <f t="shared" si="157"/>
        <v>0.42536291705507784</v>
      </c>
      <c r="D66" s="18">
        <f t="shared" si="157"/>
        <v>0.42129355540595476</v>
      </c>
      <c r="E66" s="18">
        <f t="shared" si="157"/>
        <v>0.51459549768569324</v>
      </c>
      <c r="F66" s="18">
        <f t="shared" si="157"/>
        <v>0.55704446655880102</v>
      </c>
      <c r="H66" s="68">
        <f t="shared" si="105"/>
        <v>108.09326298230846</v>
      </c>
      <c r="I66" s="69">
        <f t="shared" si="106"/>
        <v>78.900557381501997</v>
      </c>
      <c r="J66" s="69">
        <f t="shared" si="107"/>
        <v>186.99382036381044</v>
      </c>
      <c r="L66" t="str">
        <f t="shared" si="140"/>
        <v>72 Customer service occupations</v>
      </c>
      <c r="M66" s="18">
        <f t="shared" si="158"/>
        <v>0.79131114876213016</v>
      </c>
      <c r="N66" s="18">
        <f t="shared" si="158"/>
        <v>0.88574652197588033</v>
      </c>
      <c r="O66" s="18">
        <f t="shared" si="158"/>
        <v>0.73619030697328081</v>
      </c>
      <c r="P66" s="18">
        <f t="shared" si="158"/>
        <v>0.83412516191229813</v>
      </c>
      <c r="Q66" s="18">
        <f t="shared" si="158"/>
        <v>0.9104150602107034</v>
      </c>
      <c r="S66" s="68">
        <f t="shared" si="109"/>
        <v>85.156030219108871</v>
      </c>
      <c r="T66" s="69">
        <f t="shared" si="110"/>
        <v>82.151745689713835</v>
      </c>
      <c r="U66" s="69">
        <f t="shared" si="111"/>
        <v>167.30777590882272</v>
      </c>
      <c r="W66" t="str">
        <f t="shared" si="141"/>
        <v>72 Customer service occupations</v>
      </c>
      <c r="X66" s="18">
        <f t="shared" si="159"/>
        <v>1.5159397225295972</v>
      </c>
      <c r="Y66" s="18">
        <f t="shared" si="159"/>
        <v>1.5851783625901537</v>
      </c>
      <c r="Z66" s="18">
        <f t="shared" si="159"/>
        <v>1.588279943162529</v>
      </c>
      <c r="AA66" s="18">
        <f t="shared" si="159"/>
        <v>1.7010764119627049</v>
      </c>
      <c r="AB66" s="18">
        <f t="shared" si="159"/>
        <v>1.8312392331432252</v>
      </c>
      <c r="AD66" s="68">
        <f t="shared" si="113"/>
        <v>64.987932246350312</v>
      </c>
      <c r="AE66" s="69">
        <f t="shared" si="114"/>
        <v>70.227731713771462</v>
      </c>
      <c r="AF66" s="69">
        <f t="shared" si="115"/>
        <v>135.21566396012176</v>
      </c>
      <c r="AH66" t="str">
        <f t="shared" si="142"/>
        <v>72 Customer service occupations</v>
      </c>
      <c r="AI66" s="18">
        <f t="shared" si="160"/>
        <v>1.1987709140236973</v>
      </c>
      <c r="AJ66" s="18">
        <f t="shared" si="160"/>
        <v>1.4507668669494815</v>
      </c>
      <c r="AK66" s="18">
        <f t="shared" si="160"/>
        <v>1.4912759944139238</v>
      </c>
      <c r="AL66" s="18">
        <f t="shared" si="160"/>
        <v>1.836568339538144</v>
      </c>
      <c r="AM66" s="18">
        <f t="shared" si="160"/>
        <v>2.1747863462055719</v>
      </c>
      <c r="AO66" s="68">
        <f t="shared" si="117"/>
        <v>59.910048153164396</v>
      </c>
      <c r="AP66" s="69">
        <f t="shared" si="118"/>
        <v>72.444377373592815</v>
      </c>
      <c r="AQ66" s="69">
        <f t="shared" si="119"/>
        <v>132.35442552675721</v>
      </c>
      <c r="AS66" t="str">
        <f t="shared" si="143"/>
        <v>72 Customer service occupations</v>
      </c>
      <c r="AT66" s="18">
        <f t="shared" si="161"/>
        <v>2.312071684932167</v>
      </c>
      <c r="AU66" s="18">
        <f t="shared" si="161"/>
        <v>2.3668340020131007</v>
      </c>
      <c r="AV66" s="18">
        <f t="shared" si="161"/>
        <v>2.423581198373661</v>
      </c>
      <c r="AW66" s="18">
        <f t="shared" si="161"/>
        <v>2.7270180425714363</v>
      </c>
      <c r="AX66" s="18">
        <f t="shared" si="161"/>
        <v>2.7593642649935117</v>
      </c>
      <c r="AZ66" s="68">
        <f t="shared" si="121"/>
        <v>47.138456076828234</v>
      </c>
      <c r="BA66" s="69">
        <f t="shared" si="122"/>
        <v>62.316972730579032</v>
      </c>
      <c r="BB66" s="69">
        <f t="shared" si="123"/>
        <v>109.45542880740729</v>
      </c>
      <c r="BD66" t="str">
        <f t="shared" si="144"/>
        <v>72 Customer service occupations</v>
      </c>
      <c r="BE66" s="18">
        <f t="shared" si="162"/>
        <v>2.047680025525084</v>
      </c>
      <c r="BF66" s="18">
        <f t="shared" si="162"/>
        <v>2.1476301738738837</v>
      </c>
      <c r="BG66" s="18">
        <f t="shared" si="162"/>
        <v>2.1701235212495789</v>
      </c>
      <c r="BH66" s="18">
        <f t="shared" si="162"/>
        <v>2.4282422059407929</v>
      </c>
      <c r="BI66" s="18">
        <f t="shared" si="162"/>
        <v>2.6615490214439781</v>
      </c>
      <c r="BK66" s="68">
        <f t="shared" si="125"/>
        <v>28.323341552739613</v>
      </c>
      <c r="BL66" s="69">
        <f t="shared" si="126"/>
        <v>49.741860165682084</v>
      </c>
      <c r="BM66" s="69">
        <f t="shared" si="127"/>
        <v>78.06520171842169</v>
      </c>
      <c r="BO66" t="str">
        <f t="shared" si="145"/>
        <v>72 Customer service occupations</v>
      </c>
      <c r="BP66" s="18">
        <f t="shared" si="163"/>
        <v>2.2459575202240982</v>
      </c>
      <c r="BQ66" s="18">
        <f t="shared" si="163"/>
        <v>2.3558028533533113</v>
      </c>
      <c r="BR66" s="18">
        <f t="shared" si="163"/>
        <v>2.4476694337034983</v>
      </c>
      <c r="BS66" s="18">
        <f t="shared" si="163"/>
        <v>2.6151112141777353</v>
      </c>
      <c r="BT66" s="18">
        <f t="shared" si="163"/>
        <v>2.8205482467267049</v>
      </c>
      <c r="BV66" s="68">
        <f t="shared" si="129"/>
        <v>1.6473787594776916</v>
      </c>
      <c r="BW66" s="69">
        <f t="shared" si="130"/>
        <v>44.97556914753261</v>
      </c>
      <c r="BX66" s="69">
        <f t="shared" si="131"/>
        <v>46.622947907010307</v>
      </c>
      <c r="BZ66" t="str">
        <f t="shared" si="146"/>
        <v>72 Customer service occupations</v>
      </c>
      <c r="CA66" s="18">
        <f t="shared" si="164"/>
        <v>1.7374854851792003</v>
      </c>
      <c r="CB66" s="18">
        <f t="shared" si="164"/>
        <v>1.6309650583732664</v>
      </c>
      <c r="CC66" s="18">
        <f t="shared" si="164"/>
        <v>1.8234200931777966</v>
      </c>
      <c r="CD66" s="18">
        <f t="shared" si="164"/>
        <v>1.9980549043205069</v>
      </c>
      <c r="CE66" s="18">
        <f t="shared" si="164"/>
        <v>2.9562541892777716</v>
      </c>
      <c r="CG66" s="68">
        <f t="shared" si="133"/>
        <v>-2.0677470768738022</v>
      </c>
      <c r="CH66" s="69">
        <f t="shared" si="134"/>
        <v>33.633065474284919</v>
      </c>
      <c r="CI66" s="69">
        <f t="shared" si="135"/>
        <v>31.565318397411112</v>
      </c>
      <c r="CK66" t="str">
        <f t="shared" si="147"/>
        <v>72 Customer service occupations</v>
      </c>
      <c r="CL66" s="18">
        <f t="shared" si="165"/>
        <v>1.4266335660868326</v>
      </c>
      <c r="CM66" s="18">
        <f t="shared" si="165"/>
        <v>2.0450914102150142</v>
      </c>
      <c r="CN66" s="18">
        <f t="shared" si="165"/>
        <v>1.9640910720047238</v>
      </c>
      <c r="CO66" s="18">
        <f t="shared" si="165"/>
        <v>2.9490432243218843</v>
      </c>
      <c r="CP66" s="18">
        <f t="shared" si="165"/>
        <v>4.5016311754501395</v>
      </c>
      <c r="CR66" s="68">
        <f t="shared" si="137"/>
        <v>50.751469668308005</v>
      </c>
      <c r="CS66" s="69">
        <f t="shared" si="138"/>
        <v>53.207864647826895</v>
      </c>
      <c r="CT66" s="69">
        <f t="shared" si="139"/>
        <v>103.95933431613491</v>
      </c>
    </row>
    <row r="67" spans="1:98" x14ac:dyDescent="0.2">
      <c r="A67" t="str">
        <f t="shared" si="103"/>
        <v>81 Process, plant and machine operatives</v>
      </c>
      <c r="B67" s="18">
        <f t="shared" si="157"/>
        <v>0.32137066871824593</v>
      </c>
      <c r="C67" s="18">
        <f t="shared" si="157"/>
        <v>0.44346965613952011</v>
      </c>
      <c r="D67" s="18">
        <f t="shared" si="157"/>
        <v>0.34995053018290256</v>
      </c>
      <c r="E67" s="18">
        <f t="shared" si="157"/>
        <v>0.41706608791043387</v>
      </c>
      <c r="F67" s="18">
        <f t="shared" si="157"/>
        <v>0.49224055853291676</v>
      </c>
      <c r="H67" s="68">
        <f t="shared" si="105"/>
        <v>121.3725207773597</v>
      </c>
      <c r="I67" s="69">
        <f t="shared" si="106"/>
        <v>76.80325703148398</v>
      </c>
      <c r="J67" s="69">
        <f t="shared" si="107"/>
        <v>198.17577780884366</v>
      </c>
      <c r="L67" t="str">
        <f t="shared" si="140"/>
        <v>81 Process, plant and machine operatives</v>
      </c>
      <c r="M67" s="18">
        <f t="shared" si="158"/>
        <v>0.36731085332185848</v>
      </c>
      <c r="N67" s="18">
        <f t="shared" si="158"/>
        <v>0.38105083261059575</v>
      </c>
      <c r="O67" s="18">
        <f t="shared" si="158"/>
        <v>0.30941383870079447</v>
      </c>
      <c r="P67" s="18">
        <f t="shared" si="158"/>
        <v>0.38642328653251568</v>
      </c>
      <c r="Q67" s="18">
        <f t="shared" si="158"/>
        <v>0.46869519250996999</v>
      </c>
      <c r="S67" s="68">
        <f t="shared" si="109"/>
        <v>126.79803510145572</v>
      </c>
      <c r="T67" s="69">
        <f t="shared" si="110"/>
        <v>92.991600132461627</v>
      </c>
      <c r="U67" s="69">
        <f t="shared" si="111"/>
        <v>219.78963523391735</v>
      </c>
      <c r="W67" t="str">
        <f t="shared" si="141"/>
        <v>81 Process, plant and machine operatives</v>
      </c>
      <c r="X67" s="18">
        <f t="shared" si="159"/>
        <v>0.58154780363393255</v>
      </c>
      <c r="Y67" s="18">
        <f t="shared" si="159"/>
        <v>0.48153637027741403</v>
      </c>
      <c r="Z67" s="18">
        <f t="shared" si="159"/>
        <v>0.4012798049855093</v>
      </c>
      <c r="AA67" s="18">
        <f t="shared" si="159"/>
        <v>0.51267206882664695</v>
      </c>
      <c r="AB67" s="18">
        <f t="shared" si="159"/>
        <v>0.61641304397081953</v>
      </c>
      <c r="AD67" s="68">
        <f t="shared" si="113"/>
        <v>119.81567751957314</v>
      </c>
      <c r="AE67" s="69">
        <f t="shared" si="114"/>
        <v>86.639422582617044</v>
      </c>
      <c r="AF67" s="69">
        <f t="shared" si="115"/>
        <v>206.45510010219019</v>
      </c>
      <c r="AH67" t="str">
        <f t="shared" si="142"/>
        <v>81 Process, plant and machine operatives</v>
      </c>
      <c r="AI67" s="18">
        <f t="shared" si="160"/>
        <v>0.85733066812306513</v>
      </c>
      <c r="AJ67" s="18">
        <f t="shared" si="160"/>
        <v>0.89321661026219479</v>
      </c>
      <c r="AK67" s="18">
        <f t="shared" si="160"/>
        <v>0.78404985144281369</v>
      </c>
      <c r="AL67" s="18">
        <f t="shared" si="160"/>
        <v>1.1299960729778011</v>
      </c>
      <c r="AM67" s="18">
        <f t="shared" si="160"/>
        <v>1.3954464112608942</v>
      </c>
      <c r="AO67" s="68">
        <f t="shared" si="117"/>
        <v>95.158139630058798</v>
      </c>
      <c r="AP67" s="69">
        <f t="shared" si="118"/>
        <v>74.550305960759488</v>
      </c>
      <c r="AQ67" s="69">
        <f t="shared" si="119"/>
        <v>169.70844559081831</v>
      </c>
      <c r="AS67" t="str">
        <f t="shared" si="143"/>
        <v>81 Process, plant and machine operatives</v>
      </c>
      <c r="AT67" s="18">
        <f t="shared" si="161"/>
        <v>1.9377712912911613</v>
      </c>
      <c r="AU67" s="18">
        <f t="shared" si="161"/>
        <v>1.5355080505444514</v>
      </c>
      <c r="AV67" s="18">
        <f t="shared" si="161"/>
        <v>1.332673051990247</v>
      </c>
      <c r="AW67" s="18">
        <f t="shared" si="161"/>
        <v>1.5363770928976945</v>
      </c>
      <c r="AX67" s="18">
        <f t="shared" si="161"/>
        <v>1.4743552826160939</v>
      </c>
      <c r="AZ67" s="68">
        <f t="shared" si="121"/>
        <v>42.972749103156239</v>
      </c>
      <c r="BA67" s="69">
        <f t="shared" si="122"/>
        <v>57.363373414881082</v>
      </c>
      <c r="BB67" s="69">
        <f t="shared" si="123"/>
        <v>100.33612251803731</v>
      </c>
      <c r="BD67" t="str">
        <f t="shared" si="144"/>
        <v>81 Process, plant and machine operatives</v>
      </c>
      <c r="BE67" s="18">
        <f t="shared" si="162"/>
        <v>3.7046150688632324</v>
      </c>
      <c r="BF67" s="18">
        <f t="shared" si="162"/>
        <v>3.1607694850489412</v>
      </c>
      <c r="BG67" s="18">
        <f t="shared" si="162"/>
        <v>3.1006636892762565</v>
      </c>
      <c r="BH67" s="18">
        <f t="shared" si="162"/>
        <v>3.2138062000239978</v>
      </c>
      <c r="BI67" s="18">
        <f t="shared" si="162"/>
        <v>3.174966141037566</v>
      </c>
      <c r="BK67" s="68">
        <f t="shared" si="125"/>
        <v>7.137147568310132</v>
      </c>
      <c r="BL67" s="69">
        <f t="shared" si="126"/>
        <v>38.535215789825095</v>
      </c>
      <c r="BM67" s="69">
        <f t="shared" si="127"/>
        <v>45.672363358135229</v>
      </c>
      <c r="BO67" t="str">
        <f t="shared" si="145"/>
        <v>81 Process, plant and machine operatives</v>
      </c>
      <c r="BP67" s="18">
        <f t="shared" si="163"/>
        <v>4.182832576799691</v>
      </c>
      <c r="BQ67" s="18">
        <f t="shared" si="163"/>
        <v>3.8070951349065707</v>
      </c>
      <c r="BR67" s="18">
        <f t="shared" si="163"/>
        <v>3.5011391158491381</v>
      </c>
      <c r="BS67" s="18">
        <f t="shared" si="163"/>
        <v>4.0801996902184552</v>
      </c>
      <c r="BT67" s="18">
        <f t="shared" si="163"/>
        <v>4.2879581198921226</v>
      </c>
      <c r="BV67" s="68">
        <f t="shared" si="129"/>
        <v>8.0330364066988089</v>
      </c>
      <c r="BW67" s="69">
        <f t="shared" si="130"/>
        <v>41.240730516505579</v>
      </c>
      <c r="BX67" s="69">
        <f t="shared" si="131"/>
        <v>49.273766923204391</v>
      </c>
      <c r="BZ67" t="str">
        <f t="shared" si="146"/>
        <v>81 Process, plant and machine operatives</v>
      </c>
      <c r="CA67" s="18">
        <f t="shared" si="164"/>
        <v>4.6789066012834892</v>
      </c>
      <c r="CB67" s="18">
        <f t="shared" si="164"/>
        <v>4.6831554971274043</v>
      </c>
      <c r="CC67" s="18">
        <f t="shared" si="164"/>
        <v>3.9684168643073789</v>
      </c>
      <c r="CD67" s="18">
        <f t="shared" si="164"/>
        <v>4.0652808928946502</v>
      </c>
      <c r="CE67" s="18">
        <f t="shared" si="164"/>
        <v>2.770659672067719</v>
      </c>
      <c r="CG67" s="68">
        <f t="shared" si="133"/>
        <v>-57.826795181406169</v>
      </c>
      <c r="CH67" s="69">
        <f t="shared" si="134"/>
        <v>26.40419416654791</v>
      </c>
      <c r="CI67" s="69">
        <f t="shared" si="135"/>
        <v>-31.422601014858252</v>
      </c>
      <c r="CK67" t="str">
        <f t="shared" si="147"/>
        <v>81 Process, plant and machine operatives</v>
      </c>
      <c r="CL67" s="18">
        <f t="shared" si="165"/>
        <v>6.6372411787325447</v>
      </c>
      <c r="CM67" s="18">
        <f t="shared" si="165"/>
        <v>5.9148218192860211</v>
      </c>
      <c r="CN67" s="18">
        <f t="shared" si="165"/>
        <v>5.8912392065783266</v>
      </c>
      <c r="CO67" s="18">
        <f t="shared" si="165"/>
        <v>4.1539609791656913</v>
      </c>
      <c r="CP67" s="18">
        <f t="shared" si="165"/>
        <v>2.2753311126055924</v>
      </c>
      <c r="CR67" s="68">
        <f t="shared" si="137"/>
        <v>-74.596636963343968</v>
      </c>
      <c r="CS67" s="69">
        <f t="shared" si="138"/>
        <v>14.574536504302223</v>
      </c>
      <c r="CT67" s="69">
        <f t="shared" si="139"/>
        <v>-60.022100459041738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0.35324760483365653</v>
      </c>
      <c r="C68" s="18">
        <f t="shared" si="157"/>
        <v>0.48595425279512067</v>
      </c>
      <c r="D68" s="18">
        <f t="shared" si="157"/>
        <v>0.40613714948693203</v>
      </c>
      <c r="E68" s="18">
        <f t="shared" si="157"/>
        <v>0.46007530065977875</v>
      </c>
      <c r="F68" s="18">
        <f t="shared" si="157"/>
        <v>0.55809364347679091</v>
      </c>
      <c r="H68" s="68">
        <f t="shared" si="105"/>
        <v>116.26554353967309</v>
      </c>
      <c r="I68" s="69">
        <f t="shared" si="106"/>
        <v>110.80185238947276</v>
      </c>
      <c r="J68" s="69">
        <f t="shared" si="107"/>
        <v>227.06739592914587</v>
      </c>
      <c r="L68" t="str">
        <f t="shared" si="140"/>
        <v>82 Transport and mobile machine drivers and operatives</v>
      </c>
      <c r="M68" s="18">
        <f t="shared" si="158"/>
        <v>0.33178501809690769</v>
      </c>
      <c r="N68" s="18">
        <f t="shared" si="158"/>
        <v>0.44063421072848896</v>
      </c>
      <c r="O68" s="18">
        <f t="shared" si="158"/>
        <v>0.37918038935051979</v>
      </c>
      <c r="P68" s="18">
        <f t="shared" si="158"/>
        <v>0.42370581179064087</v>
      </c>
      <c r="Q68" s="18">
        <f t="shared" si="158"/>
        <v>0.5836984499997836</v>
      </c>
      <c r="S68" s="68">
        <f t="shared" si="109"/>
        <v>130.47891164778972</v>
      </c>
      <c r="T68" s="69">
        <f t="shared" si="110"/>
        <v>108.86842332209372</v>
      </c>
      <c r="U68" s="69">
        <f t="shared" si="111"/>
        <v>239.34733496988341</v>
      </c>
      <c r="W68" t="str">
        <f t="shared" si="141"/>
        <v>82 Transport and mobile machine drivers and operatives</v>
      </c>
      <c r="X68" s="18">
        <f t="shared" si="159"/>
        <v>0.66045478004657254</v>
      </c>
      <c r="Y68" s="18">
        <f t="shared" si="159"/>
        <v>0.78295243907982337</v>
      </c>
      <c r="Z68" s="18">
        <f t="shared" si="159"/>
        <v>0.68691734582128294</v>
      </c>
      <c r="AA68" s="18">
        <f t="shared" si="159"/>
        <v>0.74025327722680789</v>
      </c>
      <c r="AB68" s="18">
        <f t="shared" si="159"/>
        <v>0.86243098327281309</v>
      </c>
      <c r="AD68" s="68">
        <f t="shared" si="113"/>
        <v>79.661083401538747</v>
      </c>
      <c r="AE68" s="69">
        <f t="shared" si="114"/>
        <v>92.160043408935834</v>
      </c>
      <c r="AF68" s="69">
        <f t="shared" si="115"/>
        <v>171.8211268104746</v>
      </c>
      <c r="AH68" t="str">
        <f t="shared" si="142"/>
        <v>82 Transport and mobile machine drivers and operatives</v>
      </c>
      <c r="AI68" s="18">
        <f t="shared" si="160"/>
        <v>0.94031609078801159</v>
      </c>
      <c r="AJ68" s="18">
        <f t="shared" si="160"/>
        <v>1.0331592052736582</v>
      </c>
      <c r="AK68" s="18">
        <f t="shared" si="160"/>
        <v>0.9615379082329808</v>
      </c>
      <c r="AL68" s="18">
        <f t="shared" si="160"/>
        <v>1.1118516524830826</v>
      </c>
      <c r="AM68" s="18">
        <f t="shared" si="160"/>
        <v>1.1141456412832722</v>
      </c>
      <c r="AO68" s="68">
        <f t="shared" si="117"/>
        <v>27.055285974985736</v>
      </c>
      <c r="AP68" s="69">
        <f t="shared" si="118"/>
        <v>71.64087419545406</v>
      </c>
      <c r="AQ68" s="69">
        <f t="shared" si="119"/>
        <v>98.696160170439796</v>
      </c>
      <c r="AS68" t="str">
        <f t="shared" si="143"/>
        <v>82 Transport and mobile machine drivers and operatives</v>
      </c>
      <c r="AT68" s="18">
        <f t="shared" si="161"/>
        <v>1.913896552551889</v>
      </c>
      <c r="AU68" s="18">
        <f t="shared" si="161"/>
        <v>2.0803007774607458</v>
      </c>
      <c r="AV68" s="18">
        <f t="shared" si="161"/>
        <v>1.9307310798883455</v>
      </c>
      <c r="AW68" s="18">
        <f t="shared" si="161"/>
        <v>2.0452896349788583</v>
      </c>
      <c r="AX68" s="18">
        <f t="shared" si="161"/>
        <v>1.8638221691534242</v>
      </c>
      <c r="AZ68" s="68">
        <f t="shared" si="121"/>
        <v>24.754844470182313</v>
      </c>
      <c r="BA68" s="69">
        <f t="shared" si="122"/>
        <v>78.197581510792929</v>
      </c>
      <c r="BB68" s="69">
        <f t="shared" si="123"/>
        <v>102.95242598097525</v>
      </c>
      <c r="BD68" t="str">
        <f t="shared" si="144"/>
        <v>82 Transport and mobile machine drivers and operatives</v>
      </c>
      <c r="BE68" s="18">
        <f t="shared" si="162"/>
        <v>3.1094298773159603</v>
      </c>
      <c r="BF68" s="18">
        <f t="shared" si="162"/>
        <v>3.3612626431039989</v>
      </c>
      <c r="BG68" s="18">
        <f t="shared" si="162"/>
        <v>3.4642496607335551</v>
      </c>
      <c r="BH68" s="18">
        <f t="shared" si="162"/>
        <v>3.1960901816965537</v>
      </c>
      <c r="BI68" s="18">
        <f t="shared" si="162"/>
        <v>3.0721255445632876</v>
      </c>
      <c r="BK68" s="68">
        <f t="shared" si="125"/>
        <v>-7.2133658099648219</v>
      </c>
      <c r="BL68" s="69">
        <f t="shared" si="126"/>
        <v>46.880737603434923</v>
      </c>
      <c r="BM68" s="69">
        <f t="shared" si="127"/>
        <v>39.667371793470103</v>
      </c>
      <c r="BO68" t="str">
        <f t="shared" si="145"/>
        <v>82 Transport and mobile machine drivers and operatives</v>
      </c>
      <c r="BP68" s="18">
        <f t="shared" si="163"/>
        <v>4.4706986353226803</v>
      </c>
      <c r="BQ68" s="18">
        <f t="shared" si="163"/>
        <v>5.1810429112365979</v>
      </c>
      <c r="BR68" s="18">
        <f t="shared" si="163"/>
        <v>4.8073332918267697</v>
      </c>
      <c r="BS68" s="18">
        <f t="shared" si="163"/>
        <v>5.3125321884562382</v>
      </c>
      <c r="BT68" s="18">
        <f t="shared" si="163"/>
        <v>6.1931186373430345</v>
      </c>
      <c r="BV68" s="68">
        <f t="shared" si="129"/>
        <v>13.637215125901561</v>
      </c>
      <c r="BW68" s="69">
        <f t="shared" si="130"/>
        <v>55.951594217961087</v>
      </c>
      <c r="BX68" s="69">
        <f t="shared" si="131"/>
        <v>69.58880934386265</v>
      </c>
      <c r="BZ68" t="str">
        <f t="shared" si="146"/>
        <v>82 Transport and mobile machine drivers and operatives</v>
      </c>
      <c r="CA68" s="18">
        <f t="shared" si="164"/>
        <v>5.1378357732662856</v>
      </c>
      <c r="CB68" s="18">
        <f t="shared" si="164"/>
        <v>7.3534267178589214</v>
      </c>
      <c r="CC68" s="18">
        <f t="shared" si="164"/>
        <v>5.7724218379365162</v>
      </c>
      <c r="CD68" s="18">
        <f t="shared" si="164"/>
        <v>6.0179829514267906</v>
      </c>
      <c r="CE68" s="18">
        <f t="shared" si="164"/>
        <v>6.1283132592928746</v>
      </c>
      <c r="CG68" s="68">
        <f t="shared" si="133"/>
        <v>-35.871127532530792</v>
      </c>
      <c r="CH68" s="69">
        <f t="shared" si="134"/>
        <v>40.283611849342321</v>
      </c>
      <c r="CI68" s="69">
        <f t="shared" si="135"/>
        <v>4.412484316811522</v>
      </c>
      <c r="CK68" t="str">
        <f t="shared" si="147"/>
        <v>82 Transport and mobile machine drivers and operatives</v>
      </c>
      <c r="CL68" s="18">
        <f t="shared" si="165"/>
        <v>5.8584734889337238</v>
      </c>
      <c r="CM68" s="18">
        <f t="shared" si="165"/>
        <v>7.2931715839249165</v>
      </c>
      <c r="CN68" s="18">
        <f t="shared" si="165"/>
        <v>8.7629738800734156</v>
      </c>
      <c r="CO68" s="18">
        <f t="shared" si="165"/>
        <v>7.3778843957430844</v>
      </c>
      <c r="CP68" s="18">
        <f t="shared" si="165"/>
        <v>4.5135781499535277</v>
      </c>
      <c r="CR68" s="68">
        <f t="shared" si="137"/>
        <v>-66.121613707375801</v>
      </c>
      <c r="CS68" s="69">
        <f t="shared" si="138"/>
        <v>25.530815216651053</v>
      </c>
      <c r="CT68" s="69">
        <f t="shared" si="139"/>
        <v>-40.590798490724751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5.7483731356819581E-3</v>
      </c>
      <c r="C69" s="18">
        <f t="shared" si="157"/>
        <v>4.3886004083452173E-3</v>
      </c>
      <c r="D69" s="18">
        <f t="shared" si="157"/>
        <v>4.0542537490796827E-3</v>
      </c>
      <c r="E69" s="18">
        <f t="shared" si="157"/>
        <v>1.7951171702212838E-2</v>
      </c>
      <c r="F69" s="18">
        <f t="shared" si="157"/>
        <v>2.1410843586476453E-2</v>
      </c>
      <c r="H69" s="68">
        <f t="shared" si="105"/>
        <v>731.14313714678576</v>
      </c>
      <c r="I69" s="69">
        <f t="shared" si="106"/>
        <v>490.03741907334603</v>
      </c>
      <c r="J69" s="69">
        <f t="shared" si="107"/>
        <v>1221.1805562201318</v>
      </c>
      <c r="L69" t="str">
        <f t="shared" si="140"/>
        <v>91 Elementary trades and related occupations</v>
      </c>
      <c r="M69" s="18">
        <f t="shared" si="158"/>
        <v>0.14284641453268437</v>
      </c>
      <c r="N69" s="18">
        <f t="shared" si="158"/>
        <v>0.18870305747647012</v>
      </c>
      <c r="O69" s="18">
        <f t="shared" si="158"/>
        <v>9.9917202686654785E-2</v>
      </c>
      <c r="P69" s="18">
        <f t="shared" si="158"/>
        <v>0.2075421424587528</v>
      </c>
      <c r="Q69" s="18">
        <f t="shared" si="158"/>
        <v>0.31236668903727249</v>
      </c>
      <c r="S69" s="68">
        <f t="shared" si="109"/>
        <v>368.07233142395791</v>
      </c>
      <c r="T69" s="69">
        <f t="shared" si="110"/>
        <v>183.68986732214572</v>
      </c>
      <c r="U69" s="69">
        <f t="shared" si="111"/>
        <v>551.76219874610365</v>
      </c>
      <c r="W69" t="str">
        <f t="shared" si="141"/>
        <v>91 Elementary trades and related occupations</v>
      </c>
      <c r="X69" s="18">
        <f t="shared" si="159"/>
        <v>0.32955407062958275</v>
      </c>
      <c r="Y69" s="18">
        <f t="shared" si="159"/>
        <v>0.25332186753214642</v>
      </c>
      <c r="Z69" s="18">
        <f t="shared" si="159"/>
        <v>0.20506849252728507</v>
      </c>
      <c r="AA69" s="18">
        <f t="shared" si="159"/>
        <v>0.49096693263126395</v>
      </c>
      <c r="AB69" s="18">
        <f t="shared" si="159"/>
        <v>0.6116061723260211</v>
      </c>
      <c r="AD69" s="68">
        <f t="shared" si="113"/>
        <v>326.78295669392344</v>
      </c>
      <c r="AE69" s="69">
        <f t="shared" si="114"/>
        <v>208.40496987465059</v>
      </c>
      <c r="AF69" s="69">
        <f t="shared" si="115"/>
        <v>535.18792656857397</v>
      </c>
      <c r="AH69" t="str">
        <f t="shared" si="142"/>
        <v>91 Elementary trades and related occupations</v>
      </c>
      <c r="AI69" s="18">
        <f t="shared" si="160"/>
        <v>0.6406220567982589</v>
      </c>
      <c r="AJ69" s="18">
        <f t="shared" si="160"/>
        <v>0.6577900621667816</v>
      </c>
      <c r="AK69" s="18">
        <f t="shared" si="160"/>
        <v>0.5068730942936448</v>
      </c>
      <c r="AL69" s="18">
        <f t="shared" si="160"/>
        <v>1.7265868752457447</v>
      </c>
      <c r="AM69" s="18">
        <f t="shared" si="160"/>
        <v>2.9475738552261355</v>
      </c>
      <c r="AO69" s="68">
        <f t="shared" si="117"/>
        <v>537.65040552327775</v>
      </c>
      <c r="AP69" s="69">
        <f t="shared" si="118"/>
        <v>303.09643294500938</v>
      </c>
      <c r="AQ69" s="69">
        <f t="shared" si="119"/>
        <v>840.74683846828725</v>
      </c>
      <c r="AS69" t="str">
        <f t="shared" si="143"/>
        <v>91 Elementary trades and related occupations</v>
      </c>
      <c r="AT69" s="18">
        <f t="shared" si="161"/>
        <v>0.95375201696618772</v>
      </c>
      <c r="AU69" s="18">
        <f t="shared" si="161"/>
        <v>0.74568757802140162</v>
      </c>
      <c r="AV69" s="18">
        <f t="shared" si="161"/>
        <v>0.65933614141643782</v>
      </c>
      <c r="AW69" s="18">
        <f t="shared" si="161"/>
        <v>1.4738604914705891</v>
      </c>
      <c r="AX69" s="18">
        <f t="shared" si="161"/>
        <v>1.8456333569238945</v>
      </c>
      <c r="AZ69" s="68">
        <f t="shared" si="121"/>
        <v>261.75395030648338</v>
      </c>
      <c r="BA69" s="69">
        <f t="shared" si="122"/>
        <v>164.16847315938804</v>
      </c>
      <c r="BB69" s="69">
        <f t="shared" si="123"/>
        <v>425.92242346587136</v>
      </c>
      <c r="BD69" t="str">
        <f t="shared" si="144"/>
        <v>91 Elementary trades and related occupations</v>
      </c>
      <c r="BE69" s="18">
        <f t="shared" si="162"/>
        <v>1.2032173260956771</v>
      </c>
      <c r="BF69" s="18">
        <f t="shared" si="162"/>
        <v>0.95779273313507296</v>
      </c>
      <c r="BG69" s="18">
        <f t="shared" si="162"/>
        <v>0.92290361073355465</v>
      </c>
      <c r="BH69" s="18">
        <f t="shared" si="162"/>
        <v>1.5544316352972571</v>
      </c>
      <c r="BI69" s="18">
        <f t="shared" si="162"/>
        <v>1.9471297818987088</v>
      </c>
      <c r="BK69" s="68">
        <f t="shared" si="125"/>
        <v>120.74668942180935</v>
      </c>
      <c r="BL69" s="69">
        <f t="shared" si="126"/>
        <v>87.181917775357377</v>
      </c>
      <c r="BM69" s="69">
        <f t="shared" si="127"/>
        <v>207.92860719716671</v>
      </c>
      <c r="BO69" t="str">
        <f t="shared" si="145"/>
        <v>91 Elementary trades and related occupations</v>
      </c>
      <c r="BP69" s="18">
        <f t="shared" si="163"/>
        <v>2.1210446020763034</v>
      </c>
      <c r="BQ69" s="18">
        <f t="shared" si="163"/>
        <v>1.8415229455368105</v>
      </c>
      <c r="BR69" s="18">
        <f t="shared" si="163"/>
        <v>1.7759164257261841</v>
      </c>
      <c r="BS69" s="18">
        <f t="shared" si="163"/>
        <v>3.2164749172804861</v>
      </c>
      <c r="BT69" s="18">
        <f t="shared" si="163"/>
        <v>4.3167710475817378</v>
      </c>
      <c r="BV69" s="68">
        <f t="shared" si="129"/>
        <v>114.41339148485612</v>
      </c>
      <c r="BW69" s="69">
        <f t="shared" si="130"/>
        <v>72.027973286018891</v>
      </c>
      <c r="BX69" s="69">
        <f t="shared" si="131"/>
        <v>186.44136477087503</v>
      </c>
      <c r="BZ69" t="str">
        <f t="shared" si="146"/>
        <v>91 Elementary trades and related occupations</v>
      </c>
      <c r="CA69" s="18">
        <f t="shared" si="164"/>
        <v>3.3650414201205412</v>
      </c>
      <c r="CB69" s="18">
        <f t="shared" si="164"/>
        <v>3.2180291985444733</v>
      </c>
      <c r="CC69" s="18">
        <f t="shared" si="164"/>
        <v>2.9335169548438382</v>
      </c>
      <c r="CD69" s="18">
        <f t="shared" si="164"/>
        <v>5.6523773232639369</v>
      </c>
      <c r="CE69" s="18">
        <f t="shared" si="164"/>
        <v>7.652318900221192</v>
      </c>
      <c r="CG69" s="68">
        <f t="shared" si="133"/>
        <v>57.570591729558672</v>
      </c>
      <c r="CH69" s="69">
        <f t="shared" si="134"/>
        <v>67.435728619814427</v>
      </c>
      <c r="CI69" s="69">
        <f t="shared" si="135"/>
        <v>125.00632034937311</v>
      </c>
      <c r="CK69" t="str">
        <f t="shared" si="147"/>
        <v>91 Elementary trades and related occupations</v>
      </c>
      <c r="CL69" s="18">
        <f t="shared" si="165"/>
        <v>4.2065055626074681</v>
      </c>
      <c r="CM69" s="18">
        <f t="shared" si="165"/>
        <v>4.3338614244453728</v>
      </c>
      <c r="CN69" s="18">
        <f t="shared" si="165"/>
        <v>4.3884213492304234</v>
      </c>
      <c r="CO69" s="18">
        <f t="shared" si="165"/>
        <v>8.0727203488898454</v>
      </c>
      <c r="CP69" s="18">
        <f t="shared" si="165"/>
        <v>9.5027439060299788</v>
      </c>
      <c r="CR69" s="68">
        <f t="shared" si="137"/>
        <v>42.427539814094303</v>
      </c>
      <c r="CS69" s="69">
        <f t="shared" si="138"/>
        <v>52.094905887206401</v>
      </c>
      <c r="CT69" s="69">
        <f t="shared" si="139"/>
        <v>94.522445701300711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0.48887785250762456</v>
      </c>
      <c r="C70" s="18">
        <f t="shared" si="157"/>
        <v>0.53382345330818048</v>
      </c>
      <c r="D70" s="18">
        <f t="shared" si="157"/>
        <v>0.48648462646238477</v>
      </c>
      <c r="E70" s="18">
        <f t="shared" si="157"/>
        <v>0.4392225435052512</v>
      </c>
      <c r="F70" s="18">
        <f t="shared" si="157"/>
        <v>0.4643847424401818</v>
      </c>
      <c r="H70" s="68">
        <f t="shared" si="105"/>
        <v>50.231773161555068</v>
      </c>
      <c r="I70" s="69">
        <f t="shared" si="106"/>
        <v>72.502047009146764</v>
      </c>
      <c r="J70" s="69">
        <f t="shared" si="107"/>
        <v>122.73382017070185</v>
      </c>
      <c r="L70" t="str">
        <f t="shared" ref="L70" si="166">A70</f>
        <v>92 Elementary administration and service occupations</v>
      </c>
      <c r="M70" s="18">
        <f t="shared" si="158"/>
        <v>1.9790452799241895</v>
      </c>
      <c r="N70" s="18">
        <f t="shared" si="158"/>
        <v>2.3229059702951593</v>
      </c>
      <c r="O70" s="18">
        <f t="shared" si="158"/>
        <v>2.2278096650196697</v>
      </c>
      <c r="P70" s="18">
        <f t="shared" si="158"/>
        <v>2.3097900801921205</v>
      </c>
      <c r="Q70" s="18">
        <f t="shared" si="158"/>
        <v>2.8891012165328958</v>
      </c>
      <c r="S70" s="68">
        <f t="shared" si="109"/>
        <v>94.166005447122885</v>
      </c>
      <c r="T70" s="69">
        <f t="shared" si="110"/>
        <v>88.542299340595193</v>
      </c>
      <c r="U70" s="69">
        <f t="shared" si="111"/>
        <v>182.70830478771808</v>
      </c>
      <c r="W70" t="str">
        <f t="shared" ref="W70" si="167">A70</f>
        <v>92 Elementary administration and service occupations</v>
      </c>
      <c r="X70" s="18">
        <f t="shared" si="159"/>
        <v>3.6664766003382359</v>
      </c>
      <c r="Y70" s="18">
        <f t="shared" si="159"/>
        <v>4.0645046369673725</v>
      </c>
      <c r="Z70" s="18">
        <f t="shared" si="159"/>
        <v>3.9102456288293737</v>
      </c>
      <c r="AA70" s="18">
        <f t="shared" si="159"/>
        <v>3.8398418045149727</v>
      </c>
      <c r="AB70" s="18">
        <f t="shared" si="159"/>
        <v>4.3633812124776599</v>
      </c>
      <c r="AD70" s="68">
        <f t="shared" si="113"/>
        <v>59.681007901018901</v>
      </c>
      <c r="AE70" s="69">
        <f t="shared" si="114"/>
        <v>83.597967451513426</v>
      </c>
      <c r="AF70" s="69">
        <f t="shared" si="115"/>
        <v>143.27897535253234</v>
      </c>
      <c r="AH70" t="str">
        <f t="shared" ref="AH70" si="168">L70</f>
        <v>92 Elementary administration and service occupations</v>
      </c>
      <c r="AI70" s="18">
        <f t="shared" si="160"/>
        <v>4.9697339540241181</v>
      </c>
      <c r="AJ70" s="18">
        <f t="shared" si="160"/>
        <v>6.4775148634325275</v>
      </c>
      <c r="AK70" s="18">
        <f t="shared" si="160"/>
        <v>6.3854535577796518</v>
      </c>
      <c r="AL70" s="18">
        <f t="shared" si="160"/>
        <v>7.0299498649141325</v>
      </c>
      <c r="AM70" s="18">
        <f t="shared" si="160"/>
        <v>9.0350420622776788</v>
      </c>
      <c r="AO70" s="68">
        <f t="shared" si="117"/>
        <v>55.151368793617209</v>
      </c>
      <c r="AP70" s="69">
        <f t="shared" si="118"/>
        <v>74.390247152429183</v>
      </c>
      <c r="AQ70" s="69">
        <f t="shared" si="119"/>
        <v>129.54161594604639</v>
      </c>
      <c r="AS70" t="str">
        <f t="shared" ref="AS70" si="169">W70</f>
        <v>92 Elementary administration and service occupations</v>
      </c>
      <c r="AT70" s="18">
        <f t="shared" si="161"/>
        <v>6.0607482580926391</v>
      </c>
      <c r="AU70" s="18">
        <f t="shared" si="161"/>
        <v>6.9290796052335235</v>
      </c>
      <c r="AV70" s="18">
        <f t="shared" si="161"/>
        <v>6.7411238374431388</v>
      </c>
      <c r="AW70" s="18">
        <f t="shared" si="161"/>
        <v>6.5732383800113521</v>
      </c>
      <c r="AX70" s="18">
        <f t="shared" si="161"/>
        <v>7.8230787953301739</v>
      </c>
      <c r="AZ70" s="68">
        <f t="shared" si="121"/>
        <v>49.975435882328767</v>
      </c>
      <c r="BA70" s="69">
        <f t="shared" si="122"/>
        <v>74.309767764764004</v>
      </c>
      <c r="BB70" s="69">
        <f t="shared" si="123"/>
        <v>124.28520364709277</v>
      </c>
      <c r="BD70" t="str">
        <f t="shared" ref="BD70" si="170">AH70</f>
        <v>92 Elementary administration and service occupations</v>
      </c>
      <c r="BE70" s="18">
        <f t="shared" si="162"/>
        <v>9.4662768816790681</v>
      </c>
      <c r="BF70" s="18">
        <f t="shared" si="162"/>
        <v>9.1022685149281717</v>
      </c>
      <c r="BG70" s="18">
        <f t="shared" si="162"/>
        <v>9.1071847647214774</v>
      </c>
      <c r="BH70" s="18">
        <f t="shared" si="162"/>
        <v>7.72058844794664</v>
      </c>
      <c r="BI70" s="18">
        <f t="shared" si="162"/>
        <v>7.4725687227257644</v>
      </c>
      <c r="BK70" s="68">
        <f t="shared" si="125"/>
        <v>-14.14977949494182</v>
      </c>
      <c r="BL70" s="69">
        <f t="shared" si="126"/>
        <v>43.273692867926258</v>
      </c>
      <c r="BM70" s="69">
        <f t="shared" si="127"/>
        <v>29.12391337298444</v>
      </c>
      <c r="BO70" t="str">
        <f t="shared" ref="BO70" si="171">AS70</f>
        <v>92 Elementary administration and service occupations</v>
      </c>
      <c r="BP70" s="18">
        <f t="shared" si="163"/>
        <v>15.288678797894919</v>
      </c>
      <c r="BQ70" s="18">
        <f t="shared" si="163"/>
        <v>16.357979815689141</v>
      </c>
      <c r="BR70" s="18">
        <f t="shared" si="163"/>
        <v>16.30362844673509</v>
      </c>
      <c r="BS70" s="18">
        <f t="shared" si="163"/>
        <v>15.522571889304659</v>
      </c>
      <c r="BT70" s="18">
        <f t="shared" si="163"/>
        <v>16.744006108657803</v>
      </c>
      <c r="BV70" s="68">
        <f t="shared" si="129"/>
        <v>-9.4078598340881925</v>
      </c>
      <c r="BW70" s="69">
        <f t="shared" si="130"/>
        <v>42.60719713874127</v>
      </c>
      <c r="BX70" s="69">
        <f t="shared" si="131"/>
        <v>33.199337304653078</v>
      </c>
      <c r="BZ70" t="str">
        <f t="shared" ref="BZ70" si="172">BD70</f>
        <v>92 Elementary administration and service occupations</v>
      </c>
      <c r="CA70" s="18">
        <f t="shared" si="164"/>
        <v>20.692519672436184</v>
      </c>
      <c r="CB70" s="18">
        <f t="shared" si="164"/>
        <v>21.564688609295178</v>
      </c>
      <c r="CC70" s="18">
        <f t="shared" si="164"/>
        <v>21.853098086902726</v>
      </c>
      <c r="CD70" s="18">
        <f t="shared" si="164"/>
        <v>20.86275890165895</v>
      </c>
      <c r="CE70" s="18">
        <f t="shared" si="164"/>
        <v>22.770076994325503</v>
      </c>
      <c r="CG70" s="68">
        <f t="shared" si="133"/>
        <v>-37.060658867909993</v>
      </c>
      <c r="CH70" s="69">
        <f t="shared" si="134"/>
        <v>32.702902156495803</v>
      </c>
      <c r="CI70" s="69">
        <f t="shared" si="135"/>
        <v>-4.3577567114141864</v>
      </c>
      <c r="CK70" t="str">
        <f t="shared" ref="CK70" si="173">BO70</f>
        <v>92 Elementary administration and service occupations</v>
      </c>
      <c r="CL70" s="18">
        <f t="shared" si="165"/>
        <v>27.061039714934015</v>
      </c>
      <c r="CM70" s="18">
        <f t="shared" si="165"/>
        <v>23.249044784838709</v>
      </c>
      <c r="CN70" s="18">
        <f t="shared" si="165"/>
        <v>21.507340227509449</v>
      </c>
      <c r="CO70" s="18">
        <f t="shared" si="165"/>
        <v>16.473621081544589</v>
      </c>
      <c r="CP70" s="18">
        <f t="shared" si="165"/>
        <v>14.119755008389179</v>
      </c>
      <c r="CR70" s="68">
        <f t="shared" si="137"/>
        <v>-56.818897904726406</v>
      </c>
      <c r="CS70" s="69">
        <f t="shared" si="138"/>
        <v>17.962456969456444</v>
      </c>
      <c r="CT70" s="69">
        <f t="shared" si="139"/>
        <v>-38.856440935269958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57.381243115874135</v>
      </c>
      <c r="I72" s="67">
        <f>IF(D35&gt;0,I35/D35*100,0)</f>
        <v>68.247379785833573</v>
      </c>
      <c r="J72" s="67">
        <f t="shared" ref="J72" si="175">IF(D35&gt;0,(J35/D35)*100,0)</f>
        <v>125.62862290170771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49.723000730471959</v>
      </c>
      <c r="T72" s="67">
        <f t="shared" ref="T72" si="177">IF(O35&gt;0,T35/O35*100,0)</f>
        <v>69.989968559727799</v>
      </c>
      <c r="U72" s="67">
        <f t="shared" ref="U72" si="178">IF(O35&gt;0,(U35/O35)*100,0)</f>
        <v>119.71296929019974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43.098192146608078</v>
      </c>
      <c r="AE72" s="67">
        <f t="shared" ref="AE72" si="180">IF(Z35&gt;0,AE35/Z35*100,0)</f>
        <v>68.854458010542245</v>
      </c>
      <c r="AF72" s="67">
        <f t="shared" ref="AF72" si="181">IF(Z35&gt;0,(AF35/Z35)*100,0)</f>
        <v>111.95265015715033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9.6521580119609993</v>
      </c>
      <c r="AP72" s="67">
        <f t="shared" ref="AP72" si="183">IF(AK35&gt;0,AP35/AK35*100,0)</f>
        <v>55.877122331135389</v>
      </c>
      <c r="AQ72" s="67">
        <f t="shared" ref="AQ72" si="184">IF(AK35&gt;0,(AQ35/AK35)*100,0)</f>
        <v>65.529280343096389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29.233389092385092</v>
      </c>
      <c r="BA72" s="67">
        <f t="shared" ref="BA72" si="186">IF(AV35&gt;0,BA35/AV35*100,0)</f>
        <v>60.867177877247755</v>
      </c>
      <c r="BB72" s="67">
        <f t="shared" ref="BB72" si="187">IF(AV35&gt;0,(BB35/AV35)*100,0)</f>
        <v>90.100566969632851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4.6298601247856928</v>
      </c>
      <c r="BL72" s="67">
        <f t="shared" ref="BL72" si="189">IF(BG35&gt;0,BL35/BG35*100,0)</f>
        <v>47.984581367640978</v>
      </c>
      <c r="BM72" s="67">
        <f t="shared" ref="BM72" si="190">IF(BG35&gt;0,(BM35/BG35)*100,0)</f>
        <v>52.614441492426664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-11.79048885464322</v>
      </c>
      <c r="BW72" s="67">
        <f t="shared" ref="BW72" si="192">IF(BR35&gt;0,BW35/BR35*100,0)</f>
        <v>41.323981517565961</v>
      </c>
      <c r="BX72" s="67">
        <f t="shared" ref="BX72" si="193">IF(BR35&gt;0,(BX35/BR35)*100,0)</f>
        <v>29.53349266292274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-39.595303273354745</v>
      </c>
      <c r="CH72" s="67">
        <f t="shared" ref="CH72" si="195">IF(CC35&gt;0,CH35/CC35*100,0)</f>
        <v>32.639910881559338</v>
      </c>
      <c r="CI72" s="67">
        <f t="shared" ref="CI72" si="196">IF(CC35&gt;0,(CI35/CC35)*100,0)</f>
        <v>-6.9553923917954048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-34.226149560662925</v>
      </c>
      <c r="CS72" s="67">
        <f t="shared" ref="CS72" si="198">IF(CN35&gt;0,CS35/CN35*100,0)</f>
        <v>28.135028936682176</v>
      </c>
      <c r="CT72" s="67">
        <f t="shared" ref="CT72" si="199">IF(CN35&gt;0,(CT35/CN35)*100,0)</f>
        <v>-6.0911206239807489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North of Tyne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North of Tyne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North of Tyne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North of Tyne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North of Tyne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North of Tyne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North of Tyne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North of Tyne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North of Tyne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10.329556194617462</v>
      </c>
      <c r="C82" s="18">
        <f t="shared" si="210"/>
        <v>-14.242883661121986</v>
      </c>
      <c r="D82" s="18">
        <f t="shared" si="210"/>
        <v>2.4571787478675056</v>
      </c>
      <c r="E82" s="18">
        <f t="shared" si="210"/>
        <v>2.9893896857628111</v>
      </c>
      <c r="F82" s="18">
        <f t="shared" ref="F82:F107" si="211">IF(AND(F$6-C$6 &lt;&gt; 0,C8&lt;&gt;0,F8&lt;&gt;0),(EXP(LN(F8/C8)/(F$6-C$6))-1)*100,0)</f>
        <v>1.6527626768183312</v>
      </c>
      <c r="H82" s="18">
        <f t="shared" ref="H82:H107" si="212">IF($F$6-$D$6 &lt;&gt; 0,(EXP(LN(1+(H45/100))/($F$6-$D$6))-1)*100,0)</f>
        <v>2.8116795740595446</v>
      </c>
      <c r="I82" s="18">
        <f t="shared" ref="I82:I107" si="213">IF(D8&gt;0,((1+(I8/D8))^(1/($F$6-$D$6))-1)*100,0)</f>
        <v>3.6344423071868803</v>
      </c>
      <c r="J82" s="18">
        <f t="shared" ref="J82:J107" si="214">IF($F$6-$D$6 &lt;&gt; 0,(EXP(LN(1+(J45/100))/($F$6-$D$6))-1)*100,0)</f>
        <v>5.4734775552406578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11.906982185183757</v>
      </c>
      <c r="N82" s="18">
        <f t="shared" si="215"/>
        <v>-17.016354259137024</v>
      </c>
      <c r="O82" s="18">
        <f t="shared" si="215"/>
        <v>0.84839173667905499</v>
      </c>
      <c r="P82" s="18">
        <f t="shared" si="215"/>
        <v>1.9535711874794526</v>
      </c>
      <c r="Q82" s="18">
        <f t="shared" ref="Q82:Q107" si="216">IF(AND(Q$6-N$6 &lt;&gt; 0,N8&lt;&gt;0,Q8&lt;&gt;0),(EXP(LN(Q8/N8)/(Q$6-N$6))-1)*100,0)</f>
        <v>0.30789434554026052</v>
      </c>
      <c r="S82" s="18">
        <f t="shared" ref="S82:S107" si="217">IF($F$6-$D$6 &lt;&gt; 0,(EXP(LN(1+(S45/100))/($F$6-$D$6))-1)*100,0)</f>
        <v>1.5838388318837326</v>
      </c>
      <c r="T82" s="18">
        <f t="shared" ref="T82:T107" si="218">IF(O8&gt;0,((1+(T8/O8))^(1/($F$6-$D$6))-1)*100,0)</f>
        <v>3.4114622181707022</v>
      </c>
      <c r="U82" s="18">
        <f t="shared" ref="U82:U107" si="219">IF($F$6-$D$6 &lt;&gt; 0,(EXP(LN(1+(U45/100))/($F$6-$D$6))-1)*100,0)</f>
        <v>4.4440279665090676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2.4539274681351531</v>
      </c>
      <c r="Y82" s="18">
        <f t="shared" si="220"/>
        <v>5.8312091111606401</v>
      </c>
      <c r="Z82" s="18">
        <f t="shared" si="220"/>
        <v>-0.31889722157012468</v>
      </c>
      <c r="AA82" s="18">
        <f t="shared" si="220"/>
        <v>1.9687787447958183</v>
      </c>
      <c r="AB82" s="18">
        <f t="shared" ref="AB82:AB107" si="221">IF(AND(AB$6-Y$6 &lt;&gt; 0,Y8&lt;&gt;0,AB8&lt;&gt;0),(EXP(LN(AB8/Y8)/(AB$6-Y$6))-1)*100,0)</f>
        <v>1.4838376029079337</v>
      </c>
      <c r="AD82" s="18">
        <f t="shared" ref="AD82:AD107" si="222">IF($F$6-$D$6 &lt;&gt; 0,(EXP(LN(1+(AD45/100))/($F$6-$D$6))-1)*100,0)</f>
        <v>1.200445246828985</v>
      </c>
      <c r="AE82" s="18">
        <f t="shared" ref="AE82:AE107" si="223">IF(Z8&gt;0,((1+(AE8/Z8))^(1/($F$6-$D$6))-1)*100,0)</f>
        <v>3.2932715721303074</v>
      </c>
      <c r="AF82" s="18">
        <f t="shared" ref="AF82:AF107" si="224">IF($F$6-$D$6 &lt;&gt; 0,(EXP(LN(1+(AF45/100))/($F$6-$D$6))-1)*100,0)</f>
        <v>4.0801082161114444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-0.31727436609462201</v>
      </c>
      <c r="AJ82" s="18">
        <f t="shared" si="225"/>
        <v>18.392333089782898</v>
      </c>
      <c r="AK82" s="18">
        <f t="shared" si="225"/>
        <v>-1.5422324155550227</v>
      </c>
      <c r="AL82" s="18">
        <f t="shared" si="225"/>
        <v>1.3340049662901698</v>
      </c>
      <c r="AM82" s="18">
        <f t="shared" ref="AM82:AM107" si="226">IF(AND(AM$6-AJ$6 &lt;&gt; 0,AJ8&lt;&gt;0,AM8&lt;&gt;0),(EXP(LN(AM8/AJ8)/(AM$6-AJ$6))-1)*100,0)</f>
        <v>1.4075635686593424</v>
      </c>
      <c r="AO82" s="18">
        <f t="shared" ref="AO82:AO107" si="227">IF($F$6-$D$6 &lt;&gt; 0,(EXP(LN(1+(AO45/100))/($F$6-$D$6))-1)*100,0)</f>
        <v>0.36604244265572294</v>
      </c>
      <c r="AP82" s="18">
        <f t="shared" ref="AP82:AP107" si="228">IF(AK8&gt;0,((1+(AP8/AK8))^(1/($F$6-$D$6))-1)*100,0)</f>
        <v>2.8827129647197358</v>
      </c>
      <c r="AQ82" s="18">
        <f t="shared" ref="AQ82:AQ107" si="229">IF($F$6-$D$6 &lt;&gt; 0,(EXP(LN(1+(AQ45/100))/($F$6-$D$6))-1)*100,0)</f>
        <v>3.1307719216199681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-0.36417559550081524</v>
      </c>
      <c r="AU82" s="18">
        <f t="shared" si="230"/>
        <v>7.26185539143267</v>
      </c>
      <c r="AV82" s="18">
        <f t="shared" si="230"/>
        <v>-2.133581004563101</v>
      </c>
      <c r="AW82" s="18">
        <f t="shared" si="230"/>
        <v>1.176420721231497</v>
      </c>
      <c r="AX82" s="18">
        <f t="shared" ref="AX82:AX107" si="231">IF(AND(AX$6-AU$6 &lt;&gt; 0,AU8&lt;&gt;0,AX8&lt;&gt;0),(EXP(LN(AX8/AU8)/(AX$6-AU$6))-1)*100,0)</f>
        <v>0.49638311488147124</v>
      </c>
      <c r="AZ82" s="18">
        <f t="shared" ref="AZ82:AZ107" si="232">IF($F$6-$D$6 &lt;&gt; 0,(EXP(LN(1+(AZ45/100))/($F$6-$D$6))-1)*100,0)</f>
        <v>6.0831333536404131E-2</v>
      </c>
      <c r="BA82" s="18">
        <f t="shared" ref="BA82:BA107" si="233">IF(AV8&gt;0,((1+(BA8/AV8))^(1/($F$6-$D$6))-1)*100,0)</f>
        <v>2.8135783877341058</v>
      </c>
      <c r="BB82" s="18">
        <f t="shared" ref="BB82:BB107" si="234">IF($F$6-$D$6 &lt;&gt; 0,(EXP(LN(1+(BB45/100))/($F$6-$D$6))-1)*100,0)</f>
        <v>2.8548878043791914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2.9785185939765535</v>
      </c>
      <c r="BF82" s="18">
        <f t="shared" si="235"/>
        <v>19.30295508398061</v>
      </c>
      <c r="BG82" s="18">
        <f t="shared" si="235"/>
        <v>-4.8420317005360758</v>
      </c>
      <c r="BH82" s="18">
        <f t="shared" si="235"/>
        <v>0.90977580097892918</v>
      </c>
      <c r="BI82" s="18">
        <f t="shared" ref="BI82:BI107" si="236">IF(AND(BI$6-BF$6 &lt;&gt; 0,BF8&lt;&gt;0,BI8&lt;&gt;0),(EXP(LN(BI8/BF8)/(BI$6-BF$6))-1)*100,0)</f>
        <v>0.11821284398310095</v>
      </c>
      <c r="BK82" s="18">
        <f t="shared" ref="BK82:BK107" si="237">IF($F$6-$D$6 &lt;&gt; 0,(EXP(LN(1+(BK45/100))/($F$6-$D$6))-1)*100,0)</f>
        <v>-1.0451204539280723</v>
      </c>
      <c r="BL82" s="18">
        <f t="shared" ref="BL82:BL107" si="238">IF(BG8&gt;0,((1+(BL8/BG8))^(1/($F$6-$D$6))-1)*100,0)</f>
        <v>2.1288745526939934</v>
      </c>
      <c r="BM82" s="18">
        <f t="shared" ref="BM82:BM107" si="239">IF($F$6-$D$6 &lt;&gt; 0,(EXP(LN(1+(BM45/100))/($F$6-$D$6))-1)*100,0)</f>
        <v>1.3665420990227384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3.0873385370159934</v>
      </c>
      <c r="BQ82" s="18">
        <f t="shared" si="240"/>
        <v>-1.3413020130876419</v>
      </c>
      <c r="BR82" s="18">
        <f t="shared" si="240"/>
        <v>-3.4372640992165637</v>
      </c>
      <c r="BS82" s="18">
        <f t="shared" si="240"/>
        <v>-0.52993807185547359</v>
      </c>
      <c r="BT82" s="18">
        <f t="shared" ref="BT82:BT107" si="241">IF(AND(BT$6-BQ$6 &lt;&gt; 0,BQ8&lt;&gt;0,BT8&lt;&gt;0),(EXP(LN(BT8/BQ8)/(BT$6-BQ$6))-1)*100,0)</f>
        <v>-1.4981942585177266</v>
      </c>
      <c r="BV82" s="18">
        <f t="shared" ref="BV82:BV107" si="242">IF($F$6-$D$6 &lt;&gt; 0,(EXP(LN(1+(BV45/100))/($F$6-$D$6))-1)*100,0)</f>
        <v>-1.5086448661037144</v>
      </c>
      <c r="BW82" s="18">
        <f t="shared" ref="BW82:BW107" si="243">IF(BR8&gt;0,((1+(BW8/BR8))^(1/($F$6-$D$6))-1)*100,0)</f>
        <v>2.1123396004862682</v>
      </c>
      <c r="BX82" s="18">
        <f t="shared" ref="BX82:BX107" si="244">IF($F$6-$D$6 &lt;&gt; 0,(EXP(LN(1+(BX45/100))/($F$6-$D$6))-1)*100,0)</f>
        <v>1.0197705752148067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10.18995555709019</v>
      </c>
      <c r="CB82" s="18">
        <f t="shared" si="245"/>
        <v>-20.896221555504024</v>
      </c>
      <c r="CC82" s="18">
        <f t="shared" si="245"/>
        <v>-2.5859795120469098</v>
      </c>
      <c r="CD82" s="18">
        <f t="shared" si="245"/>
        <v>-3.4762655003016896</v>
      </c>
      <c r="CE82" s="18">
        <f t="shared" ref="CE82:CE107" si="246">IF(AND(CE$6-CB$6 &lt;&gt; 0,CB8&lt;&gt;0,CE8&lt;&gt;0),(EXP(LN(CE8/CB8)/(CE$6-CB$6))-1)*100,0)</f>
        <v>-4.3956048421597949</v>
      </c>
      <c r="CG82" s="18">
        <f t="shared" ref="CG82:CG107" si="247">IF($F$6-$D$6 &lt;&gt; 0,(EXP(LN(1+(CG45/100))/($F$6-$D$6))-1)*100,0)</f>
        <v>-3.1804112515793848</v>
      </c>
      <c r="CH82" s="18">
        <f t="shared" ref="CH82:CH107" si="248">IF(CC8&gt;0,((1+(CH8/CC8))^(1/($F$6-$D$6))-1)*100,0)</f>
        <v>1.9823995422287188</v>
      </c>
      <c r="CI82" s="18">
        <f t="shared" ref="CI82:CI107" si="249">IF($F$6-$D$6 &lt;&gt; 0,(EXP(LN(1+(CI45/100))/($F$6-$D$6))-1)*100,0)</f>
        <v>-0.28424295545267375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5.9952318262984194</v>
      </c>
      <c r="CM82" s="18">
        <f t="shared" si="250"/>
        <v>-25.237417806565155</v>
      </c>
      <c r="CN82" s="18">
        <f t="shared" si="250"/>
        <v>-1.1819832524648688</v>
      </c>
      <c r="CO82" s="18">
        <f t="shared" si="250"/>
        <v>1.5781821959405695</v>
      </c>
      <c r="CP82" s="18">
        <f t="shared" ref="CP82:CP107" si="251">IF(AND(CP$6-CM$6 &lt;&gt; 0,CM8&lt;&gt;0,CP8&lt;&gt;0),(EXP(LN(CP8/CM8)/(CP$6-CM$6))-1)*100,0)</f>
        <v>-1.2034377834466037</v>
      </c>
      <c r="CR82" s="18">
        <f t="shared" ref="CR82:CR107" si="252">IF($F$6-$D$6 &lt;&gt; 0,(EXP(LN(1+(CR45/100))/($F$6-$D$6))-1)*100,0)</f>
        <v>0.64966542157067764</v>
      </c>
      <c r="CS82" s="18">
        <f t="shared" ref="CS82:CS107" si="253">IF(CN8&gt;0,((1+(CS8/CN8))^(1/($F$6-$D$6))-1)*100,0)</f>
        <v>2.2132928031129984</v>
      </c>
      <c r="CT82" s="18">
        <f t="shared" ref="CT82:CT107" si="254">IF($F$6-$D$6 &lt;&gt; 0,(EXP(LN(1+(CT45/100))/($F$6-$D$6))-1)*100,0)</f>
        <v>2.6974498737210251</v>
      </c>
    </row>
    <row r="83" spans="1:98" x14ac:dyDescent="0.2">
      <c r="A83" t="str">
        <f t="shared" si="209"/>
        <v>12 Other managers and proprietors</v>
      </c>
      <c r="B83" s="18">
        <f t="shared" si="210"/>
        <v>16.270411085065884</v>
      </c>
      <c r="C83" s="18">
        <f t="shared" si="210"/>
        <v>-29.437205038875135</v>
      </c>
      <c r="D83" s="18">
        <f t="shared" si="210"/>
        <v>5.4640745393966572</v>
      </c>
      <c r="E83" s="18">
        <f t="shared" si="210"/>
        <v>4.9026970027582051</v>
      </c>
      <c r="F83" s="18">
        <f t="shared" si="211"/>
        <v>2.5056526716230376</v>
      </c>
      <c r="H83" s="18">
        <f t="shared" si="212"/>
        <v>5.0894900413320565</v>
      </c>
      <c r="I83" s="18">
        <f t="shared" si="213"/>
        <v>4.6870661332040653</v>
      </c>
      <c r="J83" s="18">
        <f t="shared" si="214"/>
        <v>7.8195018829960272</v>
      </c>
      <c r="L83" t="str">
        <f t="shared" ref="L83:L106" si="255">A83</f>
        <v>12 Other managers and proprietors</v>
      </c>
      <c r="M83" s="18">
        <f t="shared" si="215"/>
        <v>12.56529002654403</v>
      </c>
      <c r="N83" s="18">
        <f t="shared" si="215"/>
        <v>-15.122375897434392</v>
      </c>
      <c r="O83" s="18">
        <f t="shared" si="215"/>
        <v>4.3364870508045383</v>
      </c>
      <c r="P83" s="18">
        <f t="shared" si="215"/>
        <v>4.600315627455176</v>
      </c>
      <c r="Q83" s="18">
        <f t="shared" si="216"/>
        <v>3.1618242789996254</v>
      </c>
      <c r="S83" s="18">
        <f t="shared" si="217"/>
        <v>4.5122987267119052</v>
      </c>
      <c r="T83" s="18">
        <f t="shared" si="218"/>
        <v>4.4922746229817845</v>
      </c>
      <c r="U83" s="18">
        <f t="shared" si="219"/>
        <v>7.2862358942569649</v>
      </c>
      <c r="W83" t="str">
        <f t="shared" ref="W83:W106" si="256">A83</f>
        <v>12 Other managers and proprietors</v>
      </c>
      <c r="X83" s="18">
        <f t="shared" si="220"/>
        <v>3.7043972993087371</v>
      </c>
      <c r="Y83" s="18">
        <f t="shared" si="220"/>
        <v>1.5914109751398176</v>
      </c>
      <c r="Z83" s="18">
        <f t="shared" si="220"/>
        <v>2.8029719448594781</v>
      </c>
      <c r="AA83" s="18">
        <f t="shared" si="220"/>
        <v>2.9355694294026735</v>
      </c>
      <c r="AB83" s="18">
        <f t="shared" si="221"/>
        <v>2.8096198844492326</v>
      </c>
      <c r="AD83" s="18">
        <f t="shared" si="222"/>
        <v>2.891351275763876</v>
      </c>
      <c r="AE83" s="18">
        <f t="shared" si="223"/>
        <v>4.1428805851431605</v>
      </c>
      <c r="AF83" s="18">
        <f t="shared" si="224"/>
        <v>5.9269796954174225</v>
      </c>
      <c r="AH83" t="str">
        <f t="shared" ref="AH83:AH106" si="257">L83</f>
        <v>12 Other managers and proprietors</v>
      </c>
      <c r="AI83" s="18">
        <f t="shared" si="225"/>
        <v>2.7962904614600381</v>
      </c>
      <c r="AJ83" s="18">
        <f t="shared" si="225"/>
        <v>13.842289848377476</v>
      </c>
      <c r="AK83" s="18">
        <f t="shared" si="225"/>
        <v>0.43047817762409402</v>
      </c>
      <c r="AL83" s="18">
        <f t="shared" si="225"/>
        <v>3.2824322936373607</v>
      </c>
      <c r="AM83" s="18">
        <f t="shared" si="226"/>
        <v>3.0074154134700271</v>
      </c>
      <c r="AO83" s="18">
        <f t="shared" si="227"/>
        <v>2.3228940041496671</v>
      </c>
      <c r="AP83" s="18">
        <f t="shared" si="228"/>
        <v>3.7817335602249758</v>
      </c>
      <c r="AQ83" s="18">
        <f t="shared" si="229"/>
        <v>5.2560546777623118</v>
      </c>
      <c r="AS83" t="str">
        <f t="shared" ref="AS83:AS106" si="258">W83</f>
        <v>12 Other managers and proprietors</v>
      </c>
      <c r="AT83" s="18">
        <f t="shared" si="230"/>
        <v>2.2318920534490694</v>
      </c>
      <c r="AU83" s="18">
        <f t="shared" si="230"/>
        <v>-2.2547802023961672</v>
      </c>
      <c r="AV83" s="18">
        <f t="shared" si="230"/>
        <v>1.5108692034156768</v>
      </c>
      <c r="AW83" s="18">
        <f t="shared" si="230"/>
        <v>1.8812385233361928</v>
      </c>
      <c r="AX83" s="18">
        <f t="shared" si="231"/>
        <v>1.5020996720731539</v>
      </c>
      <c r="AZ83" s="18">
        <f t="shared" si="232"/>
        <v>1.7576321799111838</v>
      </c>
      <c r="BA83" s="18">
        <f t="shared" si="233"/>
        <v>3.5799058884565582</v>
      </c>
      <c r="BB83" s="18">
        <f t="shared" si="234"/>
        <v>4.7068394615514819</v>
      </c>
      <c r="BD83" t="str">
        <f t="shared" ref="BD83:BD106" si="259">AH83</f>
        <v>12 Other managers and proprietors</v>
      </c>
      <c r="BE83" s="18">
        <f t="shared" si="235"/>
        <v>-0.37205774503746847</v>
      </c>
      <c r="BF83" s="18">
        <f t="shared" si="235"/>
        <v>10.254400711715794</v>
      </c>
      <c r="BG83" s="18">
        <f t="shared" si="235"/>
        <v>-3.0794156720914678</v>
      </c>
      <c r="BH83" s="18">
        <f t="shared" si="235"/>
        <v>1.2203195927440014</v>
      </c>
      <c r="BI83" s="18">
        <f t="shared" si="236"/>
        <v>0.39152891630560571</v>
      </c>
      <c r="BK83" s="18">
        <f t="shared" si="237"/>
        <v>-0.23371268851255511</v>
      </c>
      <c r="BL83" s="18">
        <f t="shared" si="238"/>
        <v>2.4524047577167973</v>
      </c>
      <c r="BM83" s="18">
        <f t="shared" si="239"/>
        <v>2.2867554487848274</v>
      </c>
      <c r="BO83" t="str">
        <f t="shared" ref="BO83:BO106" si="260">AS83</f>
        <v>12 Other managers and proprietors</v>
      </c>
      <c r="BP83" s="18">
        <f t="shared" si="240"/>
        <v>3.5450796896766557</v>
      </c>
      <c r="BQ83" s="18">
        <f t="shared" si="240"/>
        <v>-4.2273618879790416</v>
      </c>
      <c r="BR83" s="18">
        <f t="shared" si="240"/>
        <v>-0.14802414328587421</v>
      </c>
      <c r="BS83" s="18">
        <f t="shared" si="240"/>
        <v>0.91152386654687056</v>
      </c>
      <c r="BT83" s="18">
        <f t="shared" si="241"/>
        <v>0.25118750675814372</v>
      </c>
      <c r="BV83" s="18">
        <f t="shared" si="242"/>
        <v>0.55709782271564645</v>
      </c>
      <c r="BW83" s="18">
        <f t="shared" si="243"/>
        <v>2.8349521066684646</v>
      </c>
      <c r="BX83" s="18">
        <f t="shared" si="244"/>
        <v>3.2165957920353039</v>
      </c>
      <c r="BZ83" t="str">
        <f t="shared" ref="BZ83:BZ106" si="261">BD83</f>
        <v>12 Other managers and proprietors</v>
      </c>
      <c r="CA83" s="18">
        <f t="shared" si="245"/>
        <v>9.4058503262103521</v>
      </c>
      <c r="CB83" s="18">
        <f t="shared" si="245"/>
        <v>-25.333626316545597</v>
      </c>
      <c r="CC83" s="18">
        <f t="shared" si="245"/>
        <v>-3.0599309186229995E-2</v>
      </c>
      <c r="CD83" s="18">
        <f t="shared" si="245"/>
        <v>-2.3973289968578726</v>
      </c>
      <c r="CE83" s="18">
        <f t="shared" si="246"/>
        <v>-3.2964659789050499</v>
      </c>
      <c r="CG83" s="18">
        <f t="shared" si="247"/>
        <v>-1.6147112202693936</v>
      </c>
      <c r="CH83" s="18">
        <f t="shared" si="248"/>
        <v>2.4345341590202629</v>
      </c>
      <c r="CI83" s="18">
        <f t="shared" si="249"/>
        <v>1.322465074912893</v>
      </c>
      <c r="CK83" t="str">
        <f t="shared" ref="CK83:CK106" si="262">BO83</f>
        <v>12 Other managers and proprietors</v>
      </c>
      <c r="CL83" s="18">
        <f t="shared" si="250"/>
        <v>0.52103423063964982</v>
      </c>
      <c r="CM83" s="18">
        <f t="shared" si="250"/>
        <v>-27.7367177638031</v>
      </c>
      <c r="CN83" s="18">
        <f t="shared" si="250"/>
        <v>-1.0463309794203068</v>
      </c>
      <c r="CO83" s="18">
        <f t="shared" si="250"/>
        <v>-1.140359742320618</v>
      </c>
      <c r="CP83" s="18">
        <f t="shared" si="251"/>
        <v>-3.0290354202029524</v>
      </c>
      <c r="CR83" s="18">
        <f t="shared" si="252"/>
        <v>-1.1090267532120279</v>
      </c>
      <c r="CS83" s="18">
        <f t="shared" si="253"/>
        <v>1.9190469275452537</v>
      </c>
      <c r="CT83" s="18">
        <f t="shared" si="254"/>
        <v>1.08604965662773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8.6293206840869718</v>
      </c>
      <c r="C84" s="18">
        <f t="shared" si="210"/>
        <v>-13.221463430262926</v>
      </c>
      <c r="D84" s="18">
        <f t="shared" si="210"/>
        <v>6.7520974452514482</v>
      </c>
      <c r="E84" s="18">
        <f t="shared" si="210"/>
        <v>2.768263126445758</v>
      </c>
      <c r="F84" s="18">
        <f t="shared" si="211"/>
        <v>2.903533008220438</v>
      </c>
      <c r="H84" s="18">
        <f t="shared" si="212"/>
        <v>4.0794088034074916</v>
      </c>
      <c r="I84" s="18">
        <f t="shared" si="213"/>
        <v>3.1841255566712467</v>
      </c>
      <c r="J84" s="18">
        <f t="shared" si="214"/>
        <v>6.0745070188938932</v>
      </c>
      <c r="L84" t="str">
        <f t="shared" si="255"/>
        <v>21 Science, research, engineering and technology professionals</v>
      </c>
      <c r="M84" s="18">
        <f t="shared" si="215"/>
        <v>12.404164524033877</v>
      </c>
      <c r="N84" s="18">
        <f t="shared" si="215"/>
        <v>-13.224889623103319</v>
      </c>
      <c r="O84" s="18">
        <f t="shared" si="215"/>
        <v>8.5174264360742047</v>
      </c>
      <c r="P84" s="18">
        <f t="shared" si="215"/>
        <v>3.6144683097371066</v>
      </c>
      <c r="Q84" s="18">
        <f t="shared" si="216"/>
        <v>3.9635353179673816</v>
      </c>
      <c r="S84" s="18">
        <f t="shared" si="217"/>
        <v>5.2236664420642676</v>
      </c>
      <c r="T84" s="18">
        <f t="shared" si="218"/>
        <v>3.6173749609666794</v>
      </c>
      <c r="U84" s="18">
        <f t="shared" si="219"/>
        <v>7.2327285822980647</v>
      </c>
      <c r="W84" t="str">
        <f t="shared" si="256"/>
        <v>21 Science, research, engineering and technology professionals</v>
      </c>
      <c r="X84" s="18">
        <f t="shared" si="220"/>
        <v>-1.0356038003638157</v>
      </c>
      <c r="Y84" s="18">
        <f t="shared" si="220"/>
        <v>5.4645185823111841</v>
      </c>
      <c r="Z84" s="18">
        <f t="shared" si="220"/>
        <v>4.6413277708922562</v>
      </c>
      <c r="AA84" s="18">
        <f t="shared" si="220"/>
        <v>1.1453776601882515</v>
      </c>
      <c r="AB84" s="18">
        <f t="shared" si="221"/>
        <v>2.4926416107897031</v>
      </c>
      <c r="AD84" s="18">
        <f t="shared" si="222"/>
        <v>2.2975205198733972</v>
      </c>
      <c r="AE84" s="18">
        <f t="shared" si="223"/>
        <v>2.7591246692115767</v>
      </c>
      <c r="AF84" s="18">
        <f t="shared" si="224"/>
        <v>4.4090588048909307</v>
      </c>
      <c r="AH84" t="str">
        <f t="shared" si="257"/>
        <v>21 Science, research, engineering and technology professionals</v>
      </c>
      <c r="AI84" s="18">
        <f t="shared" si="225"/>
        <v>8.0739576018418191E-2</v>
      </c>
      <c r="AJ84" s="18">
        <f t="shared" si="225"/>
        <v>12.930117756921122</v>
      </c>
      <c r="AK84" s="18">
        <f t="shared" si="225"/>
        <v>5.0842046585457989</v>
      </c>
      <c r="AL84" s="18">
        <f t="shared" si="225"/>
        <v>1.754173271350612</v>
      </c>
      <c r="AM84" s="18">
        <f t="shared" si="226"/>
        <v>3.454933436273544</v>
      </c>
      <c r="AO84" s="18">
        <f t="shared" si="227"/>
        <v>2.8522903738846583</v>
      </c>
      <c r="AP84" s="18">
        <f t="shared" si="228"/>
        <v>2.7600453120985469</v>
      </c>
      <c r="AQ84" s="18">
        <f t="shared" si="229"/>
        <v>4.8306317555650846</v>
      </c>
      <c r="AS84" t="str">
        <f t="shared" si="258"/>
        <v>21 Science, research, engineering and technology professionals</v>
      </c>
      <c r="AT84" s="18">
        <f t="shared" si="230"/>
        <v>-1.9440204894148549</v>
      </c>
      <c r="AU84" s="18">
        <f t="shared" si="230"/>
        <v>4.1893136303161382</v>
      </c>
      <c r="AV84" s="18">
        <f t="shared" si="230"/>
        <v>2.7355055508540893</v>
      </c>
      <c r="AW84" s="18">
        <f t="shared" si="230"/>
        <v>0.52705308866130007</v>
      </c>
      <c r="AX84" s="18">
        <f t="shared" si="231"/>
        <v>1.4386519361149208</v>
      </c>
      <c r="AZ84" s="18">
        <f t="shared" si="232"/>
        <v>1.257877986495215</v>
      </c>
      <c r="BA84" s="18">
        <f t="shared" si="233"/>
        <v>2.2999162970991138</v>
      </c>
      <c r="BB84" s="18">
        <f t="shared" si="234"/>
        <v>3.2373718655143824</v>
      </c>
      <c r="BD84" t="str">
        <f t="shared" si="259"/>
        <v>21 Science, research, engineering and technology professionals</v>
      </c>
      <c r="BE84" s="18">
        <f t="shared" si="235"/>
        <v>-0.89693066122180642</v>
      </c>
      <c r="BF84" s="18">
        <f t="shared" si="235"/>
        <v>26.732591264866379</v>
      </c>
      <c r="BG84" s="18">
        <f t="shared" si="235"/>
        <v>-1.9306727262353829</v>
      </c>
      <c r="BH84" s="18">
        <f t="shared" si="235"/>
        <v>-5.4179986306579497E-2</v>
      </c>
      <c r="BI84" s="18">
        <f t="shared" si="236"/>
        <v>0.84109216941463671</v>
      </c>
      <c r="BK84" s="18">
        <f t="shared" si="237"/>
        <v>-0.68363350925200184</v>
      </c>
      <c r="BL84" s="18">
        <f t="shared" si="238"/>
        <v>1.6138717747032238</v>
      </c>
      <c r="BM84" s="18">
        <f t="shared" si="239"/>
        <v>1.0732159600759683</v>
      </c>
      <c r="BO84" t="str">
        <f t="shared" si="260"/>
        <v>21 Science, research, engineering and technology professionals</v>
      </c>
      <c r="BP84" s="18">
        <f t="shared" si="240"/>
        <v>-0.13096411848725342</v>
      </c>
      <c r="BQ84" s="18">
        <f t="shared" si="240"/>
        <v>5.7637922972227695</v>
      </c>
      <c r="BR84" s="18">
        <f t="shared" si="240"/>
        <v>1.8712446700300811</v>
      </c>
      <c r="BS84" s="18">
        <f t="shared" si="240"/>
        <v>0.41828822125340448</v>
      </c>
      <c r="BT84" s="18">
        <f t="shared" si="241"/>
        <v>1.1975972229803844</v>
      </c>
      <c r="BV84" s="18">
        <f t="shared" si="242"/>
        <v>0.90028975843967629</v>
      </c>
      <c r="BW84" s="18">
        <f t="shared" si="243"/>
        <v>2.0318822594314279</v>
      </c>
      <c r="BX84" s="18">
        <f t="shared" si="244"/>
        <v>2.7220786136732178</v>
      </c>
      <c r="BZ84" t="str">
        <f t="shared" si="261"/>
        <v>21 Science, research, engineering and technology professionals</v>
      </c>
      <c r="CA84" s="18">
        <f t="shared" si="245"/>
        <v>13.664163172933797</v>
      </c>
      <c r="CB84" s="18">
        <f t="shared" si="245"/>
        <v>-26.793675542854778</v>
      </c>
      <c r="CC84" s="18">
        <f t="shared" si="245"/>
        <v>5.4924748632428022</v>
      </c>
      <c r="CD84" s="18">
        <f t="shared" si="245"/>
        <v>-1.3955419049789586</v>
      </c>
      <c r="CE84" s="18">
        <f t="shared" si="246"/>
        <v>-1.1500748869760269</v>
      </c>
      <c r="CG84" s="18">
        <f t="shared" si="247"/>
        <v>0.84898403968987068</v>
      </c>
      <c r="CH84" s="18">
        <f t="shared" si="248"/>
        <v>2.0694209250131657</v>
      </c>
      <c r="CI84" s="18">
        <f t="shared" si="249"/>
        <v>2.716527960183468</v>
      </c>
      <c r="CK84" t="str">
        <f t="shared" si="262"/>
        <v>21 Science, research, engineering and technology professionals</v>
      </c>
      <c r="CL84" s="18">
        <f t="shared" si="250"/>
        <v>7.643833722857396</v>
      </c>
      <c r="CM84" s="18">
        <f t="shared" si="250"/>
        <v>-9.5905525646905243</v>
      </c>
      <c r="CN84" s="18">
        <f t="shared" si="250"/>
        <v>6.274604042310683</v>
      </c>
      <c r="CO84" s="18">
        <f t="shared" si="250"/>
        <v>-1.3807330370330106E-2</v>
      </c>
      <c r="CP84" s="18">
        <f t="shared" si="251"/>
        <v>1.2710004591331758</v>
      </c>
      <c r="CR84" s="18">
        <f t="shared" si="252"/>
        <v>2.0398596929167123</v>
      </c>
      <c r="CS84" s="18">
        <f t="shared" si="253"/>
        <v>2.3935951045958026</v>
      </c>
      <c r="CT84" s="18">
        <f t="shared" si="254"/>
        <v>3.9177167184629269</v>
      </c>
    </row>
    <row r="85" spans="1:98" x14ac:dyDescent="0.2">
      <c r="A85" t="str">
        <f t="shared" si="209"/>
        <v>22 Health professionals</v>
      </c>
      <c r="B85" s="18">
        <f t="shared" si="210"/>
        <v>7.9997298475397161</v>
      </c>
      <c r="C85" s="18">
        <f t="shared" si="210"/>
        <v>-5.8897668070654667</v>
      </c>
      <c r="D85" s="18">
        <f t="shared" si="210"/>
        <v>4.7716712764843905</v>
      </c>
      <c r="E85" s="18">
        <f t="shared" si="210"/>
        <v>2.4681296463542335</v>
      </c>
      <c r="F85" s="18">
        <f t="shared" si="211"/>
        <v>2.6352438933328948</v>
      </c>
      <c r="H85" s="18">
        <f t="shared" si="212"/>
        <v>3.2302937780819496</v>
      </c>
      <c r="I85" s="18">
        <f t="shared" si="213"/>
        <v>3.6975944545288186</v>
      </c>
      <c r="J85" s="18">
        <f t="shared" si="214"/>
        <v>5.8163216240468385</v>
      </c>
      <c r="L85" t="str">
        <f t="shared" si="255"/>
        <v>22 Health professionals</v>
      </c>
      <c r="M85" s="18">
        <f t="shared" si="215"/>
        <v>7.0353817162913224</v>
      </c>
      <c r="N85" s="18">
        <f t="shared" si="215"/>
        <v>-8.2298553539929316</v>
      </c>
      <c r="O85" s="18">
        <f t="shared" si="215"/>
        <v>2.0398821276925272</v>
      </c>
      <c r="P85" s="18">
        <f t="shared" si="215"/>
        <v>1.0900948082576578</v>
      </c>
      <c r="Q85" s="18">
        <f t="shared" si="216"/>
        <v>0.77488813847308435</v>
      </c>
      <c r="S85" s="18">
        <f t="shared" si="217"/>
        <v>1.4057042043183809</v>
      </c>
      <c r="T85" s="18">
        <f t="shared" si="218"/>
        <v>3.3522017202807675</v>
      </c>
      <c r="U85" s="18">
        <f t="shared" si="219"/>
        <v>4.271397362532392</v>
      </c>
      <c r="W85" t="str">
        <f t="shared" si="256"/>
        <v>22 Health professionals</v>
      </c>
      <c r="X85" s="18">
        <f t="shared" si="220"/>
        <v>0.758900456367817</v>
      </c>
      <c r="Y85" s="18">
        <f t="shared" si="220"/>
        <v>18.030517243761967</v>
      </c>
      <c r="Z85" s="18">
        <f t="shared" si="220"/>
        <v>1.7770532664083127</v>
      </c>
      <c r="AA85" s="18">
        <f t="shared" si="220"/>
        <v>2.3912081157630993</v>
      </c>
      <c r="AB85" s="18">
        <f t="shared" si="221"/>
        <v>3.1108570394817514</v>
      </c>
      <c r="AD85" s="18">
        <f t="shared" si="222"/>
        <v>2.1860791548926839</v>
      </c>
      <c r="AE85" s="18">
        <f t="shared" si="223"/>
        <v>3.5780240367418115</v>
      </c>
      <c r="AF85" s="18">
        <f t="shared" si="224"/>
        <v>4.9954092943753414</v>
      </c>
      <c r="AH85" t="str">
        <f t="shared" si="257"/>
        <v>22 Health professionals</v>
      </c>
      <c r="AI85" s="18">
        <f t="shared" si="225"/>
        <v>-9.2195052680706944</v>
      </c>
      <c r="AJ85" s="18">
        <f t="shared" si="225"/>
        <v>8.0298689464465056</v>
      </c>
      <c r="AK85" s="18">
        <f t="shared" si="225"/>
        <v>-12.042933258659005</v>
      </c>
      <c r="AL85" s="18">
        <f t="shared" si="225"/>
        <v>-11.566671503277249</v>
      </c>
      <c r="AM85" s="18">
        <f t="shared" si="226"/>
        <v>-10.604413437148919</v>
      </c>
      <c r="AO85" s="18">
        <f t="shared" si="227"/>
        <v>-11.725711269674422</v>
      </c>
      <c r="AP85" s="18">
        <f t="shared" si="228"/>
        <v>1.0820538487945175</v>
      </c>
      <c r="AQ85" s="18">
        <f t="shared" si="229"/>
        <v>-7.1396730847603678</v>
      </c>
      <c r="AS85" t="str">
        <f t="shared" si="258"/>
        <v>22 Health professionals</v>
      </c>
      <c r="AT85" s="18">
        <f t="shared" si="230"/>
        <v>0.90021653285443648</v>
      </c>
      <c r="AU85" s="18">
        <f t="shared" si="230"/>
        <v>30.01787369409028</v>
      </c>
      <c r="AV85" s="18">
        <f t="shared" si="230"/>
        <v>1.5449652329532881</v>
      </c>
      <c r="AW85" s="18">
        <f t="shared" si="230"/>
        <v>1.8836003145021651</v>
      </c>
      <c r="AX85" s="18">
        <f t="shared" si="231"/>
        <v>3.3406328681444775</v>
      </c>
      <c r="AZ85" s="18">
        <f t="shared" si="232"/>
        <v>1.7705966629278924</v>
      </c>
      <c r="BA85" s="18">
        <f t="shared" si="233"/>
        <v>3.1074894419477195</v>
      </c>
      <c r="BB85" s="18">
        <f t="shared" si="234"/>
        <v>4.3119875257927598</v>
      </c>
      <c r="BD85" t="str">
        <f t="shared" si="259"/>
        <v>22 Health professionals</v>
      </c>
      <c r="BE85" s="18">
        <f t="shared" si="235"/>
        <v>3.9825548999006477</v>
      </c>
      <c r="BF85" s="18">
        <f t="shared" si="235"/>
        <v>18.299744416253393</v>
      </c>
      <c r="BG85" s="18">
        <f t="shared" si="235"/>
        <v>2.1055428456331793</v>
      </c>
      <c r="BH85" s="18">
        <f t="shared" si="235"/>
        <v>1.6633040049681247</v>
      </c>
      <c r="BI85" s="18">
        <f t="shared" si="236"/>
        <v>2.7701611249705715</v>
      </c>
      <c r="BK85" s="18">
        <f t="shared" si="237"/>
        <v>1.8105037164814819</v>
      </c>
      <c r="BL85" s="18">
        <f t="shared" si="238"/>
        <v>3.4102179462872417</v>
      </c>
      <c r="BM85" s="18">
        <f t="shared" si="239"/>
        <v>4.5974404154491832</v>
      </c>
      <c r="BO85" t="str">
        <f t="shared" si="260"/>
        <v>22 Health professionals</v>
      </c>
      <c r="BP85" s="18">
        <f t="shared" si="240"/>
        <v>2.2123935045145648</v>
      </c>
      <c r="BQ85" s="18">
        <f t="shared" si="240"/>
        <v>12.061559258164722</v>
      </c>
      <c r="BR85" s="18">
        <f t="shared" si="240"/>
        <v>-0.90663977980970367</v>
      </c>
      <c r="BS85" s="18">
        <f t="shared" si="240"/>
        <v>-1.1365339558213394</v>
      </c>
      <c r="BT85" s="18">
        <f t="shared" si="241"/>
        <v>-0.28686745877254394</v>
      </c>
      <c r="BV85" s="18">
        <f t="shared" si="242"/>
        <v>-1.0599618859903792</v>
      </c>
      <c r="BW85" s="18">
        <f t="shared" si="243"/>
        <v>2.2870111725082909</v>
      </c>
      <c r="BX85" s="18">
        <f t="shared" si="244"/>
        <v>1.5316058425053791</v>
      </c>
      <c r="BZ85" t="str">
        <f t="shared" si="261"/>
        <v>22 Health professionals</v>
      </c>
      <c r="CA85" s="18">
        <f t="shared" si="245"/>
        <v>-2.2032257879230133</v>
      </c>
      <c r="CB85" s="18">
        <f t="shared" si="245"/>
        <v>-1.3100128014269186</v>
      </c>
      <c r="CC85" s="18">
        <f t="shared" si="245"/>
        <v>-3.0437193026787268</v>
      </c>
      <c r="CD85" s="18">
        <f t="shared" si="245"/>
        <v>-6.8941195485272662</v>
      </c>
      <c r="CE85" s="18">
        <f t="shared" si="246"/>
        <v>-5.3637012845658134</v>
      </c>
      <c r="CG85" s="18">
        <f t="shared" si="247"/>
        <v>-5.6279498081787231</v>
      </c>
      <c r="CH85" s="18">
        <f t="shared" si="248"/>
        <v>1.6813862298903581</v>
      </c>
      <c r="CI85" s="18">
        <f t="shared" si="249"/>
        <v>-2.3164801502491561</v>
      </c>
      <c r="CK85" t="str">
        <f t="shared" si="262"/>
        <v>22 Health professionals</v>
      </c>
      <c r="CL85" s="18">
        <f t="shared" si="250"/>
        <v>0.81406872531248897</v>
      </c>
      <c r="CM85" s="18">
        <f t="shared" si="250"/>
        <v>-14.916908349527969</v>
      </c>
      <c r="CN85" s="18">
        <f t="shared" si="250"/>
        <v>1.3829346459471648</v>
      </c>
      <c r="CO85" s="18">
        <f t="shared" si="250"/>
        <v>8.467572457051542E-2</v>
      </c>
      <c r="CP85" s="18">
        <f t="shared" si="251"/>
        <v>-0.52614162901551964</v>
      </c>
      <c r="CR85" s="18">
        <f t="shared" si="252"/>
        <v>0.5155709003779041</v>
      </c>
      <c r="CS85" s="18">
        <f t="shared" si="253"/>
        <v>2.3073052748803891</v>
      </c>
      <c r="CT85" s="18">
        <f t="shared" si="254"/>
        <v>2.6857954379881033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4.5173603070635338</v>
      </c>
      <c r="C86" s="18">
        <f t="shared" si="210"/>
        <v>-6.2062829558116146</v>
      </c>
      <c r="D86" s="18">
        <f t="shared" si="210"/>
        <v>3.0541036333258997</v>
      </c>
      <c r="E86" s="18">
        <f t="shared" si="210"/>
        <v>1.205702340887993</v>
      </c>
      <c r="F86" s="18">
        <f t="shared" si="211"/>
        <v>1.2970684069137928</v>
      </c>
      <c r="H86" s="18">
        <f t="shared" si="212"/>
        <v>1.8181227248397214</v>
      </c>
      <c r="I86" s="18">
        <f t="shared" si="213"/>
        <v>3.2185825659783784</v>
      </c>
      <c r="J86" s="18">
        <f t="shared" si="214"/>
        <v>4.4397814480540587</v>
      </c>
      <c r="L86" t="str">
        <f t="shared" si="255"/>
        <v>23 Teaching and other educational professionals</v>
      </c>
      <c r="M86" s="18">
        <f t="shared" si="215"/>
        <v>5.9995096297073225</v>
      </c>
      <c r="N86" s="18">
        <f t="shared" si="215"/>
        <v>-5.3122527428057449</v>
      </c>
      <c r="O86" s="18">
        <f t="shared" si="215"/>
        <v>2.7484831107379204</v>
      </c>
      <c r="P86" s="18">
        <f t="shared" si="215"/>
        <v>0.98686779165364502</v>
      </c>
      <c r="Q86" s="18">
        <f t="shared" si="216"/>
        <v>1.1262129886413286</v>
      </c>
      <c r="S86" s="18">
        <f t="shared" si="217"/>
        <v>1.5706912046995702</v>
      </c>
      <c r="T86" s="18">
        <f t="shared" si="218"/>
        <v>3.2497614074807668</v>
      </c>
      <c r="U86" s="18">
        <f t="shared" si="219"/>
        <v>4.2944598081563923</v>
      </c>
      <c r="W86" t="str">
        <f t="shared" si="256"/>
        <v>23 Teaching and other educational professionals</v>
      </c>
      <c r="X86" s="18">
        <f t="shared" si="220"/>
        <v>-4.7245964006338292</v>
      </c>
      <c r="Y86" s="18">
        <f t="shared" si="220"/>
        <v>25.266302688325325</v>
      </c>
      <c r="Z86" s="18">
        <f t="shared" si="220"/>
        <v>-2.0050063619288849</v>
      </c>
      <c r="AA86" s="18">
        <f t="shared" si="220"/>
        <v>0.18339325354086444</v>
      </c>
      <c r="AB86" s="18">
        <f t="shared" si="221"/>
        <v>0.89350101548899552</v>
      </c>
      <c r="AD86" s="18">
        <f t="shared" si="222"/>
        <v>-0.55145016983114692</v>
      </c>
      <c r="AE86" s="18">
        <f t="shared" si="223"/>
        <v>2.4839285879437734</v>
      </c>
      <c r="AF86" s="18">
        <f t="shared" si="224"/>
        <v>2.0975034812030557</v>
      </c>
      <c r="AH86" t="str">
        <f t="shared" si="257"/>
        <v>23 Teaching and other educational professionals</v>
      </c>
      <c r="AI86" s="18">
        <f t="shared" si="225"/>
        <v>-19.025600464906699</v>
      </c>
      <c r="AJ86" s="18">
        <f t="shared" si="225"/>
        <v>-1.9397655171905615</v>
      </c>
      <c r="AK86" s="18">
        <f t="shared" si="225"/>
        <v>-14.289437791907822</v>
      </c>
      <c r="AL86" s="18">
        <f t="shared" si="225"/>
        <v>0.79405245763650711</v>
      </c>
      <c r="AM86" s="18">
        <f t="shared" si="226"/>
        <v>-4.3492550042587457</v>
      </c>
      <c r="AO86" s="18">
        <f t="shared" si="227"/>
        <v>-4.5077662900844579</v>
      </c>
      <c r="AP86" s="18">
        <f t="shared" si="228"/>
        <v>0.86794592457173358</v>
      </c>
      <c r="AQ86" s="18">
        <f t="shared" si="229"/>
        <v>-2.9411183704410537</v>
      </c>
      <c r="AS86" t="str">
        <f t="shared" si="258"/>
        <v>23 Teaching and other educational professionals</v>
      </c>
      <c r="AT86" s="18">
        <f t="shared" si="230"/>
        <v>-9.065138479742874</v>
      </c>
      <c r="AU86" s="18">
        <f t="shared" si="230"/>
        <v>13.273394840372109</v>
      </c>
      <c r="AV86" s="18">
        <f t="shared" si="230"/>
        <v>-4.6985267404573205</v>
      </c>
      <c r="AW86" s="18">
        <f t="shared" si="230"/>
        <v>-1.5043837602780386</v>
      </c>
      <c r="AX86" s="18">
        <f t="shared" si="231"/>
        <v>-1.6584185761883918</v>
      </c>
      <c r="AZ86" s="18">
        <f t="shared" si="232"/>
        <v>-2.5808193443291882</v>
      </c>
      <c r="BA86" s="18">
        <f t="shared" si="233"/>
        <v>1.8055685524816178</v>
      </c>
      <c r="BB86" s="18">
        <f t="shared" si="234"/>
        <v>-0.11112495545875234</v>
      </c>
      <c r="BD86" t="str">
        <f t="shared" si="259"/>
        <v>23 Teaching and other educational professionals</v>
      </c>
      <c r="BE86" s="18">
        <f t="shared" si="235"/>
        <v>-2.6943307921513671</v>
      </c>
      <c r="BF86" s="18">
        <f t="shared" si="235"/>
        <v>41.529131755021979</v>
      </c>
      <c r="BG86" s="18">
        <f t="shared" si="235"/>
        <v>-1.5999660992352283</v>
      </c>
      <c r="BH86" s="18">
        <f t="shared" si="235"/>
        <v>0.92142352649084991</v>
      </c>
      <c r="BI86" s="18">
        <f t="shared" si="236"/>
        <v>2.2653443377420812</v>
      </c>
      <c r="BK86" s="18">
        <f t="shared" si="237"/>
        <v>7.3862229697252424E-2</v>
      </c>
      <c r="BL86" s="18">
        <f t="shared" si="238"/>
        <v>2.1556011089229221</v>
      </c>
      <c r="BM86" s="18">
        <f t="shared" si="239"/>
        <v>2.2104748985884326</v>
      </c>
      <c r="BO86" t="str">
        <f t="shared" si="260"/>
        <v>23 Teaching and other educational professionals</v>
      </c>
      <c r="BP86" s="18">
        <f t="shared" si="240"/>
        <v>-1.3856543629566898</v>
      </c>
      <c r="BQ86" s="18">
        <f t="shared" si="240"/>
        <v>24.821184424811051</v>
      </c>
      <c r="BR86" s="18">
        <f t="shared" si="240"/>
        <v>-3.0974107638818582</v>
      </c>
      <c r="BS86" s="18">
        <f t="shared" si="240"/>
        <v>-1.5421306881745034</v>
      </c>
      <c r="BT86" s="18">
        <f t="shared" si="241"/>
        <v>-0.56727396224985904</v>
      </c>
      <c r="BV86" s="18">
        <f t="shared" si="242"/>
        <v>-2.063311349868624</v>
      </c>
      <c r="BW86" s="18">
        <f t="shared" si="243"/>
        <v>2.0852363561653098</v>
      </c>
      <c r="BX86" s="18">
        <f t="shared" si="244"/>
        <v>0.602462470206655</v>
      </c>
      <c r="BZ86" t="str">
        <f t="shared" si="261"/>
        <v>23 Teaching and other educational professionals</v>
      </c>
      <c r="CA86" s="18">
        <f t="shared" si="245"/>
        <v>-0.11678303036468662</v>
      </c>
      <c r="CB86" s="18">
        <f t="shared" si="245"/>
        <v>2.7440589536478877</v>
      </c>
      <c r="CC86" s="18">
        <f t="shared" si="245"/>
        <v>-2.4716196908272314</v>
      </c>
      <c r="CD86" s="18">
        <f t="shared" si="245"/>
        <v>-3.8309351395638958</v>
      </c>
      <c r="CE86" s="18">
        <f t="shared" si="246"/>
        <v>-3.0081246067553691</v>
      </c>
      <c r="CG86" s="18">
        <f t="shared" si="247"/>
        <v>-3.3799482090248745</v>
      </c>
      <c r="CH86" s="18">
        <f t="shared" si="248"/>
        <v>1.869363184611661</v>
      </c>
      <c r="CI86" s="18">
        <f t="shared" si="249"/>
        <v>-0.57388641600886192</v>
      </c>
      <c r="CK86" t="str">
        <f t="shared" si="262"/>
        <v>23 Teaching and other educational professionals</v>
      </c>
      <c r="CL86" s="18">
        <f t="shared" si="250"/>
        <v>3.9175459044042293</v>
      </c>
      <c r="CM86" s="18">
        <f t="shared" si="250"/>
        <v>-4.9353393414839797</v>
      </c>
      <c r="CN86" s="18">
        <f t="shared" si="250"/>
        <v>1.3843292561190434</v>
      </c>
      <c r="CO86" s="18">
        <f t="shared" si="250"/>
        <v>0.53934292457933353</v>
      </c>
      <c r="CP86" s="18">
        <f t="shared" si="251"/>
        <v>0.45050063873597335</v>
      </c>
      <c r="CR86" s="18">
        <f t="shared" si="252"/>
        <v>0.82021961933453902</v>
      </c>
      <c r="CS86" s="18">
        <f t="shared" si="253"/>
        <v>2.3539641581525883</v>
      </c>
      <c r="CT86" s="18">
        <f t="shared" si="254"/>
        <v>2.9559707430208082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8.8127072349667213</v>
      </c>
      <c r="C87" s="18">
        <f t="shared" si="210"/>
        <v>-7.7111332245950681</v>
      </c>
      <c r="D87" s="18">
        <f t="shared" si="210"/>
        <v>4.1244721923368477</v>
      </c>
      <c r="E87" s="18">
        <f t="shared" si="210"/>
        <v>2.9383799260613408</v>
      </c>
      <c r="F87" s="18">
        <f t="shared" si="211"/>
        <v>2.6048563558454862</v>
      </c>
      <c r="H87" s="18">
        <f t="shared" si="212"/>
        <v>3.3322351531231753</v>
      </c>
      <c r="I87" s="18">
        <f t="shared" si="213"/>
        <v>3.7083256893425842</v>
      </c>
      <c r="J87" s="18">
        <f t="shared" si="214"/>
        <v>5.8965817380353114</v>
      </c>
      <c r="L87" t="str">
        <f t="shared" si="255"/>
        <v>24 Business, media and public service professionals</v>
      </c>
      <c r="M87" s="18">
        <f t="shared" si="215"/>
        <v>7.8855404084513525</v>
      </c>
      <c r="N87" s="18">
        <f t="shared" si="215"/>
        <v>-7.7189348591912061</v>
      </c>
      <c r="O87" s="18">
        <f t="shared" si="215"/>
        <v>2.7171377034569177</v>
      </c>
      <c r="P87" s="18">
        <f t="shared" si="215"/>
        <v>1.669434598077868</v>
      </c>
      <c r="Q87" s="18">
        <f t="shared" si="216"/>
        <v>1.3799217526670793</v>
      </c>
      <c r="S87" s="18">
        <f t="shared" si="217"/>
        <v>2.017476167951826</v>
      </c>
      <c r="T87" s="18">
        <f t="shared" si="218"/>
        <v>3.4183971392123036</v>
      </c>
      <c r="U87" s="18">
        <f t="shared" si="219"/>
        <v>4.7467622142265409</v>
      </c>
      <c r="W87" t="str">
        <f t="shared" si="256"/>
        <v>24 Business, media and public service professionals</v>
      </c>
      <c r="X87" s="18">
        <f t="shared" si="220"/>
        <v>-0.48123989746983176</v>
      </c>
      <c r="Y87" s="18">
        <f t="shared" si="220"/>
        <v>23.249816181488203</v>
      </c>
      <c r="Z87" s="18">
        <f t="shared" si="220"/>
        <v>0.97782031360731381</v>
      </c>
      <c r="AA87" s="18">
        <f t="shared" si="220"/>
        <v>1.8733656296907819</v>
      </c>
      <c r="AB87" s="18">
        <f t="shared" si="221"/>
        <v>2.8093643361268628</v>
      </c>
      <c r="AD87" s="18">
        <f t="shared" si="222"/>
        <v>1.573971501311644</v>
      </c>
      <c r="AE87" s="18">
        <f t="shared" si="223"/>
        <v>3.1617398988815326</v>
      </c>
      <c r="AF87" s="18">
        <f t="shared" si="224"/>
        <v>4.2203620649357676</v>
      </c>
      <c r="AH87" t="str">
        <f t="shared" si="257"/>
        <v>24 Business, media and public service professionals</v>
      </c>
      <c r="AI87" s="18">
        <f t="shared" si="225"/>
        <v>-4.0486533296433151</v>
      </c>
      <c r="AJ87" s="18">
        <f t="shared" si="225"/>
        <v>17.850286383075641</v>
      </c>
      <c r="AK87" s="18">
        <f t="shared" si="225"/>
        <v>-2.6558880898359449</v>
      </c>
      <c r="AL87" s="18">
        <f t="shared" si="225"/>
        <v>1.0022169424956262</v>
      </c>
      <c r="AM87" s="18">
        <f t="shared" si="226"/>
        <v>0.81189047622305388</v>
      </c>
      <c r="AO87" s="18">
        <f t="shared" si="227"/>
        <v>-0.23217600825814477</v>
      </c>
      <c r="AP87" s="18">
        <f t="shared" si="228"/>
        <v>2.0244641557066734</v>
      </c>
      <c r="AQ87" s="18">
        <f t="shared" si="229"/>
        <v>1.8498384486806296</v>
      </c>
      <c r="AS87" t="str">
        <f t="shared" si="258"/>
        <v>24 Business, media and public service professionals</v>
      </c>
      <c r="AT87" s="18">
        <f t="shared" si="230"/>
        <v>-2.2994509479325131</v>
      </c>
      <c r="AU87" s="18">
        <f t="shared" si="230"/>
        <v>18.737813925558712</v>
      </c>
      <c r="AV87" s="18">
        <f t="shared" si="230"/>
        <v>1.3647315999904208</v>
      </c>
      <c r="AW87" s="18">
        <f t="shared" si="230"/>
        <v>1.6970108085842206</v>
      </c>
      <c r="AX87" s="18">
        <f t="shared" si="231"/>
        <v>2.5815085189870857</v>
      </c>
      <c r="AZ87" s="18">
        <f t="shared" si="232"/>
        <v>1.5861302228554308</v>
      </c>
      <c r="BA87" s="18">
        <f t="shared" si="233"/>
        <v>2.9303449304642015</v>
      </c>
      <c r="BB87" s="18">
        <f t="shared" si="234"/>
        <v>4.0289528796745522</v>
      </c>
      <c r="BD87" t="str">
        <f t="shared" si="259"/>
        <v>24 Business, media and public service professionals</v>
      </c>
      <c r="BE87" s="18">
        <f t="shared" si="235"/>
        <v>0.67491178300276289</v>
      </c>
      <c r="BF87" s="18">
        <f t="shared" si="235"/>
        <v>32.778138565390577</v>
      </c>
      <c r="BG87" s="18">
        <f t="shared" si="235"/>
        <v>-1.2283687194931225</v>
      </c>
      <c r="BH87" s="18">
        <f t="shared" si="235"/>
        <v>1.1346372180111253</v>
      </c>
      <c r="BI87" s="18">
        <f t="shared" si="236"/>
        <v>2.1128581612767983</v>
      </c>
      <c r="BK87" s="18">
        <f t="shared" si="237"/>
        <v>0.34075306627847635</v>
      </c>
      <c r="BL87" s="18">
        <f t="shared" si="238"/>
        <v>2.355326015655379</v>
      </c>
      <c r="BM87" s="18">
        <f t="shared" si="239"/>
        <v>2.6030171411228542</v>
      </c>
      <c r="BO87" t="str">
        <f t="shared" si="260"/>
        <v>24 Business, media and public service professionals</v>
      </c>
      <c r="BP87" s="18">
        <f t="shared" si="240"/>
        <v>-0.22387285276924684</v>
      </c>
      <c r="BQ87" s="18">
        <f t="shared" si="240"/>
        <v>14.964509305209916</v>
      </c>
      <c r="BR87" s="18">
        <f t="shared" si="240"/>
        <v>-0.70850147584311518</v>
      </c>
      <c r="BS87" s="18">
        <f t="shared" si="240"/>
        <v>-0.19551457046065313</v>
      </c>
      <c r="BT87" s="18">
        <f t="shared" si="241"/>
        <v>0.52846347902499868</v>
      </c>
      <c r="BV87" s="18">
        <f t="shared" si="242"/>
        <v>-0.36680401290551945</v>
      </c>
      <c r="BW87" s="18">
        <f t="shared" si="243"/>
        <v>2.182512415056248</v>
      </c>
      <c r="BX87" s="18">
        <f t="shared" si="244"/>
        <v>1.9133367091925146</v>
      </c>
      <c r="BZ87" t="str">
        <f t="shared" si="261"/>
        <v>24 Business, media and public service professionals</v>
      </c>
      <c r="CA87" s="18">
        <f t="shared" si="245"/>
        <v>6.1280873951174986</v>
      </c>
      <c r="CB87" s="18">
        <f t="shared" si="245"/>
        <v>-8.6807673240510415</v>
      </c>
      <c r="CC87" s="18">
        <f t="shared" si="245"/>
        <v>-0.45342803513506169</v>
      </c>
      <c r="CD87" s="18">
        <f t="shared" si="245"/>
        <v>-4.4889467931078952</v>
      </c>
      <c r="CE87" s="18">
        <f t="shared" si="246"/>
        <v>-3.5167589642551289</v>
      </c>
      <c r="CG87" s="18">
        <f t="shared" si="247"/>
        <v>-3.1622866640358294</v>
      </c>
      <c r="CH87" s="18">
        <f t="shared" si="248"/>
        <v>1.8942795741705432</v>
      </c>
      <c r="CI87" s="18">
        <f t="shared" si="249"/>
        <v>-0.39303772608302312</v>
      </c>
      <c r="CK87" t="str">
        <f t="shared" si="262"/>
        <v>24 Business, media and public service professionals</v>
      </c>
      <c r="CL87" s="18">
        <f t="shared" si="250"/>
        <v>4.8263482843318606</v>
      </c>
      <c r="CM87" s="18">
        <f t="shared" si="250"/>
        <v>-9.066457698580022</v>
      </c>
      <c r="CN87" s="18">
        <f t="shared" si="250"/>
        <v>2.3771670957412283</v>
      </c>
      <c r="CO87" s="18">
        <f t="shared" si="250"/>
        <v>1.5647002682424027</v>
      </c>
      <c r="CP87" s="18">
        <f t="shared" si="251"/>
        <v>1.1167197485663305</v>
      </c>
      <c r="CR87" s="18">
        <f t="shared" si="252"/>
        <v>1.8348035887986835</v>
      </c>
      <c r="CS87" s="18">
        <f t="shared" si="253"/>
        <v>2.5321404392441238</v>
      </c>
      <c r="CT87" s="18">
        <f t="shared" si="254"/>
        <v>3.8746840319259235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9.0653834351610119</v>
      </c>
      <c r="C88" s="18">
        <f t="shared" si="210"/>
        <v>-10.886616379280611</v>
      </c>
      <c r="D88" s="18">
        <f t="shared" si="210"/>
        <v>3.5126659734935117</v>
      </c>
      <c r="E88" s="18">
        <f t="shared" si="210"/>
        <v>3.9638215369664387</v>
      </c>
      <c r="F88" s="18">
        <f t="shared" si="211"/>
        <v>2.8272679783563071</v>
      </c>
      <c r="H88" s="18">
        <f t="shared" si="212"/>
        <v>3.8132182888027888</v>
      </c>
      <c r="I88" s="18">
        <f t="shared" si="213"/>
        <v>3.5325413431865016</v>
      </c>
      <c r="J88" s="18">
        <f t="shared" si="214"/>
        <v>6.1162863495575648</v>
      </c>
      <c r="L88" t="str">
        <f t="shared" si="255"/>
        <v>31 Science, engineering and technology associate professionals</v>
      </c>
      <c r="M88" s="18">
        <f t="shared" si="215"/>
        <v>11.776022485140846</v>
      </c>
      <c r="N88" s="18">
        <f t="shared" si="215"/>
        <v>-8.1481045342725267</v>
      </c>
      <c r="O88" s="18">
        <f t="shared" si="215"/>
        <v>2.1422311498191071</v>
      </c>
      <c r="P88" s="18">
        <f t="shared" si="215"/>
        <v>3.2052697344218117</v>
      </c>
      <c r="Q88" s="18">
        <f t="shared" si="216"/>
        <v>2.1253004573128287</v>
      </c>
      <c r="S88" s="18">
        <f t="shared" si="217"/>
        <v>2.8496999130550593</v>
      </c>
      <c r="T88" s="18">
        <f t="shared" si="218"/>
        <v>3.0929677653730003</v>
      </c>
      <c r="U88" s="18">
        <f t="shared" si="219"/>
        <v>5.0819726993492464</v>
      </c>
      <c r="W88" t="str">
        <f t="shared" si="256"/>
        <v>31 Science, engineering and technology associate professionals</v>
      </c>
      <c r="X88" s="18">
        <f t="shared" si="220"/>
        <v>1.4277617007332211</v>
      </c>
      <c r="Y88" s="18">
        <f t="shared" si="220"/>
        <v>9.9199648438930375</v>
      </c>
      <c r="Z88" s="18">
        <f t="shared" si="220"/>
        <v>0.4418755848010214</v>
      </c>
      <c r="AA88" s="18">
        <f t="shared" si="220"/>
        <v>1.4255353938629423</v>
      </c>
      <c r="AB88" s="18">
        <f t="shared" si="221"/>
        <v>1.6266789840073015</v>
      </c>
      <c r="AD88" s="18">
        <f t="shared" si="222"/>
        <v>1.0965830567088775</v>
      </c>
      <c r="AE88" s="18">
        <f t="shared" si="223"/>
        <v>2.6310602984889853</v>
      </c>
      <c r="AF88" s="18">
        <f t="shared" si="224"/>
        <v>3.4117956691867901</v>
      </c>
      <c r="AH88" t="str">
        <f t="shared" si="257"/>
        <v>31 Science, engineering and technology associate professionals</v>
      </c>
      <c r="AI88" s="18">
        <f t="shared" si="225"/>
        <v>0.80871026747464381</v>
      </c>
      <c r="AJ88" s="18">
        <f t="shared" si="225"/>
        <v>15.554060710220297</v>
      </c>
      <c r="AK88" s="18">
        <f t="shared" si="225"/>
        <v>1.9552846423330772</v>
      </c>
      <c r="AL88" s="18">
        <f t="shared" si="225"/>
        <v>2.9537280009528377</v>
      </c>
      <c r="AM88" s="18">
        <f t="shared" si="226"/>
        <v>3.3840206853495758</v>
      </c>
      <c r="AO88" s="18">
        <f t="shared" si="227"/>
        <v>2.6198318376183138</v>
      </c>
      <c r="AP88" s="18">
        <f t="shared" si="228"/>
        <v>3.0575525315459151</v>
      </c>
      <c r="AQ88" s="18">
        <f t="shared" si="229"/>
        <v>4.8848174513858478</v>
      </c>
      <c r="AS88" t="str">
        <f t="shared" si="258"/>
        <v>31 Science, engineering and technology associate professionals</v>
      </c>
      <c r="AT88" s="18">
        <f t="shared" si="230"/>
        <v>-4.8389791171299041</v>
      </c>
      <c r="AU88" s="18">
        <f t="shared" si="230"/>
        <v>6.3908138260622138</v>
      </c>
      <c r="AV88" s="18">
        <f t="shared" si="230"/>
        <v>-2.2637171473389062</v>
      </c>
      <c r="AW88" s="18">
        <f t="shared" si="230"/>
        <v>-8.3712712179750959E-2</v>
      </c>
      <c r="AX88" s="18">
        <f t="shared" si="231"/>
        <v>-0.37997846862144469</v>
      </c>
      <c r="AZ88" s="18">
        <f t="shared" si="232"/>
        <v>-0.8157307538831704</v>
      </c>
      <c r="BA88" s="18">
        <f t="shared" si="233"/>
        <v>1.9857531562743169</v>
      </c>
      <c r="BB88" s="18">
        <f t="shared" si="234"/>
        <v>1.3755664345099117</v>
      </c>
      <c r="BD88" t="str">
        <f t="shared" si="259"/>
        <v>31 Science, engineering and technology associate professionals</v>
      </c>
      <c r="BE88" s="18">
        <f t="shared" si="235"/>
        <v>-0.97021177507208289</v>
      </c>
      <c r="BF88" s="18">
        <f t="shared" si="235"/>
        <v>28.017865552917055</v>
      </c>
      <c r="BG88" s="18">
        <f t="shared" si="235"/>
        <v>-5.537257010877239</v>
      </c>
      <c r="BH88" s="18">
        <f t="shared" si="235"/>
        <v>-1.2077426542206227</v>
      </c>
      <c r="BI88" s="18">
        <f t="shared" si="236"/>
        <v>-0.99089104004738138</v>
      </c>
      <c r="BK88" s="18">
        <f t="shared" si="237"/>
        <v>-2.6725249398270368</v>
      </c>
      <c r="BL88" s="18">
        <f t="shared" si="238"/>
        <v>1.5190539108137502</v>
      </c>
      <c r="BM88" s="18">
        <f t="shared" si="239"/>
        <v>-0.55544847308658385</v>
      </c>
      <c r="BO88" t="str">
        <f t="shared" si="260"/>
        <v>31 Science, engineering and technology associate professionals</v>
      </c>
      <c r="BP88" s="18">
        <f t="shared" si="240"/>
        <v>0.89446096911223183</v>
      </c>
      <c r="BQ88" s="18">
        <f t="shared" si="240"/>
        <v>8.5916765545221985</v>
      </c>
      <c r="BR88" s="18">
        <f t="shared" si="240"/>
        <v>-2.1581157582793664</v>
      </c>
      <c r="BS88" s="18">
        <f t="shared" si="240"/>
        <v>0.37402846219212194</v>
      </c>
      <c r="BT88" s="18">
        <f t="shared" si="241"/>
        <v>6.671264896336293E-2</v>
      </c>
      <c r="BV88" s="18">
        <f t="shared" si="242"/>
        <v>-0.47721841373130625</v>
      </c>
      <c r="BW88" s="18">
        <f t="shared" si="243"/>
        <v>1.860268193617487</v>
      </c>
      <c r="BX88" s="18">
        <f t="shared" si="244"/>
        <v>1.4946055179345441</v>
      </c>
      <c r="BZ88" t="str">
        <f t="shared" si="261"/>
        <v>31 Science, engineering and technology associate professionals</v>
      </c>
      <c r="CA88" s="18">
        <f t="shared" si="245"/>
        <v>13.623717488709829</v>
      </c>
      <c r="CB88" s="18">
        <f t="shared" si="245"/>
        <v>-22.317959003999256</v>
      </c>
      <c r="CC88" s="18">
        <f t="shared" si="245"/>
        <v>-0.17795778663655115</v>
      </c>
      <c r="CD88" s="18">
        <f t="shared" si="245"/>
        <v>-1.571984212187949</v>
      </c>
      <c r="CE88" s="18">
        <f t="shared" si="246"/>
        <v>-2.5902314474797627</v>
      </c>
      <c r="CG88" s="18">
        <f t="shared" si="247"/>
        <v>-1.1094853553910267</v>
      </c>
      <c r="CH88" s="18">
        <f t="shared" si="248"/>
        <v>1.904778315539768</v>
      </c>
      <c r="CI88" s="18">
        <f t="shared" si="249"/>
        <v>1.0697037252561437</v>
      </c>
      <c r="CK88" t="str">
        <f t="shared" si="262"/>
        <v>31 Science, engineering and technology associate professionals</v>
      </c>
      <c r="CL88" s="18">
        <f t="shared" si="250"/>
        <v>8.3297312416769742</v>
      </c>
      <c r="CM88" s="18">
        <f t="shared" si="250"/>
        <v>-10.086108455461329</v>
      </c>
      <c r="CN88" s="18">
        <f t="shared" si="250"/>
        <v>1.4672303062193581</v>
      </c>
      <c r="CO88" s="18">
        <f t="shared" si="250"/>
        <v>1.84465475868969</v>
      </c>
      <c r="CP88" s="18">
        <f t="shared" si="251"/>
        <v>0.93746401638667987</v>
      </c>
      <c r="CR88" s="18">
        <f t="shared" si="252"/>
        <v>1.7186908769836196</v>
      </c>
      <c r="CS88" s="18">
        <f t="shared" si="253"/>
        <v>2.4637598123059767</v>
      </c>
      <c r="CT88" s="18">
        <f t="shared" si="254"/>
        <v>3.7292754548606366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12.191334049063919</v>
      </c>
      <c r="C89" s="18">
        <f t="shared" si="210"/>
        <v>-28.74178977124734</v>
      </c>
      <c r="D89" s="18">
        <f t="shared" si="210"/>
        <v>13.374991413404324</v>
      </c>
      <c r="E89" s="18">
        <f t="shared" si="210"/>
        <v>3.2384887667237683</v>
      </c>
      <c r="F89" s="18">
        <f t="shared" si="211"/>
        <v>3.8699331225892974</v>
      </c>
      <c r="H89" s="18">
        <f t="shared" si="212"/>
        <v>6.5124026690686065</v>
      </c>
      <c r="I89" s="18">
        <f t="shared" si="213"/>
        <v>5.9045869952165431</v>
      </c>
      <c r="J89" s="18">
        <f t="shared" si="214"/>
        <v>9.5734132245216319</v>
      </c>
      <c r="L89" t="str">
        <f t="shared" si="255"/>
        <v>32 Health and social care associate professionals</v>
      </c>
      <c r="M89" s="18">
        <f t="shared" si="215"/>
        <v>8.229253777835055</v>
      </c>
      <c r="N89" s="18">
        <f t="shared" si="215"/>
        <v>-12.341273138735875</v>
      </c>
      <c r="O89" s="18">
        <f t="shared" si="215"/>
        <v>12.899293620112751</v>
      </c>
      <c r="P89" s="18">
        <f t="shared" si="215"/>
        <v>2.7059981885026563</v>
      </c>
      <c r="Q89" s="18">
        <f t="shared" si="216"/>
        <v>4.7461538110233459</v>
      </c>
      <c r="S89" s="18">
        <f t="shared" si="217"/>
        <v>5.9971723984697967</v>
      </c>
      <c r="T89" s="18">
        <f t="shared" si="218"/>
        <v>5.5748600693152239</v>
      </c>
      <c r="U89" s="18">
        <f t="shared" si="219"/>
        <v>9.0188764402026287</v>
      </c>
      <c r="W89" t="str">
        <f t="shared" si="256"/>
        <v>32 Health and social care associate professionals</v>
      </c>
      <c r="X89" s="18">
        <f t="shared" si="220"/>
        <v>1.6003631498664905</v>
      </c>
      <c r="Y89" s="18">
        <f t="shared" si="220"/>
        <v>17.26981769716307</v>
      </c>
      <c r="Z89" s="18">
        <f t="shared" si="220"/>
        <v>12.862565227158385</v>
      </c>
      <c r="AA89" s="18">
        <f t="shared" si="220"/>
        <v>3.8533471507654182</v>
      </c>
      <c r="AB89" s="18">
        <f t="shared" si="221"/>
        <v>7.4011177234674541</v>
      </c>
      <c r="AD89" s="18">
        <f t="shared" si="222"/>
        <v>6.7735390520859751</v>
      </c>
      <c r="AE89" s="18">
        <f t="shared" si="223"/>
        <v>5.7587721104363832</v>
      </c>
      <c r="AF89" s="18">
        <f t="shared" si="224"/>
        <v>9.6619356788273603</v>
      </c>
      <c r="AH89" t="str">
        <f t="shared" si="257"/>
        <v>32 Health and social care associate professionals</v>
      </c>
      <c r="AI89" s="18">
        <f t="shared" si="225"/>
        <v>-6.6937058520260102</v>
      </c>
      <c r="AJ89" s="18">
        <f t="shared" si="225"/>
        <v>12.304394712600653</v>
      </c>
      <c r="AK89" s="18">
        <f t="shared" si="225"/>
        <v>2.4291387477433757</v>
      </c>
      <c r="AL89" s="18">
        <f t="shared" si="225"/>
        <v>-5.5140273227299863</v>
      </c>
      <c r="AM89" s="18">
        <f t="shared" si="226"/>
        <v>-2.0483550536523398</v>
      </c>
      <c r="AO89" s="18">
        <f t="shared" si="227"/>
        <v>-2.9372185218488944</v>
      </c>
      <c r="AP89" s="18">
        <f t="shared" si="228"/>
        <v>2.4282831171364982</v>
      </c>
      <c r="AQ89" s="18">
        <f t="shared" si="229"/>
        <v>0.46832627435269281</v>
      </c>
      <c r="AS89" t="str">
        <f t="shared" si="258"/>
        <v>32 Health and social care associate professionals</v>
      </c>
      <c r="AT89" s="18">
        <f t="shared" si="230"/>
        <v>1.5013439415721974</v>
      </c>
      <c r="AU89" s="18">
        <f t="shared" si="230"/>
        <v>22.558905604046476</v>
      </c>
      <c r="AV89" s="18">
        <f t="shared" si="230"/>
        <v>8.451833118491404</v>
      </c>
      <c r="AW89" s="18">
        <f t="shared" si="230"/>
        <v>2.2701893199241097</v>
      </c>
      <c r="AX89" s="18">
        <f t="shared" si="231"/>
        <v>5.3479884433841773</v>
      </c>
      <c r="AZ89" s="18">
        <f t="shared" si="232"/>
        <v>4.2905614852706719</v>
      </c>
      <c r="BA89" s="18">
        <f t="shared" si="233"/>
        <v>4.4030173664664662</v>
      </c>
      <c r="BB89" s="18">
        <f t="shared" si="234"/>
        <v>7.0705037523949965</v>
      </c>
      <c r="BD89" t="str">
        <f t="shared" si="259"/>
        <v>32 Health and social care associate professionals</v>
      </c>
      <c r="BE89" s="18">
        <f t="shared" si="235"/>
        <v>4.1518086967398338</v>
      </c>
      <c r="BF89" s="18">
        <f t="shared" si="235"/>
        <v>17.592427440471738</v>
      </c>
      <c r="BG89" s="18">
        <f t="shared" si="235"/>
        <v>11.700372490889865</v>
      </c>
      <c r="BH89" s="18">
        <f t="shared" si="235"/>
        <v>2.5868496240452732</v>
      </c>
      <c r="BI89" s="18">
        <f t="shared" si="236"/>
        <v>6.2546847470400513</v>
      </c>
      <c r="BK89" s="18">
        <f t="shared" si="237"/>
        <v>5.5389257248449564</v>
      </c>
      <c r="BL89" s="18">
        <f t="shared" si="238"/>
        <v>5.0776772392583602</v>
      </c>
      <c r="BM89" s="18">
        <f t="shared" si="239"/>
        <v>8.3869227987989792</v>
      </c>
      <c r="BO89" t="str">
        <f t="shared" si="260"/>
        <v>32 Health and social care associate professionals</v>
      </c>
      <c r="BP89" s="18">
        <f t="shared" si="240"/>
        <v>1.5989717098446876</v>
      </c>
      <c r="BQ89" s="18">
        <f t="shared" si="240"/>
        <v>10.830538008129832</v>
      </c>
      <c r="BR89" s="18">
        <f t="shared" si="240"/>
        <v>7.6384896085093024</v>
      </c>
      <c r="BS89" s="18">
        <f t="shared" si="240"/>
        <v>-1.1524528795265665</v>
      </c>
      <c r="BT89" s="18">
        <f t="shared" si="241"/>
        <v>2.2432801736429475</v>
      </c>
      <c r="BV89" s="18">
        <f t="shared" si="242"/>
        <v>1.6950458058073492</v>
      </c>
      <c r="BW89" s="18">
        <f t="shared" si="243"/>
        <v>3.4982037946458933</v>
      </c>
      <c r="BX89" s="18">
        <f t="shared" si="244"/>
        <v>4.5943946645275346</v>
      </c>
      <c r="BZ89" t="str">
        <f t="shared" si="261"/>
        <v>32 Health and social care associate professionals</v>
      </c>
      <c r="CA89" s="18">
        <f t="shared" si="245"/>
        <v>-4.8085686805996897</v>
      </c>
      <c r="CB89" s="18">
        <f t="shared" si="245"/>
        <v>-3.4268139672171904</v>
      </c>
      <c r="CC89" s="18">
        <f t="shared" si="245"/>
        <v>5.5558564328474835</v>
      </c>
      <c r="CD89" s="18">
        <f t="shared" si="245"/>
        <v>-5.8702271175079535</v>
      </c>
      <c r="CE89" s="18">
        <f t="shared" si="246"/>
        <v>-2.282770328829975</v>
      </c>
      <c r="CG89" s="18">
        <f t="shared" si="247"/>
        <v>-2.2060206419362571</v>
      </c>
      <c r="CH89" s="18">
        <f t="shared" si="248"/>
        <v>2.5187593107199424</v>
      </c>
      <c r="CI89" s="18">
        <f t="shared" si="249"/>
        <v>1.0400757393997928</v>
      </c>
      <c r="CK89" t="str">
        <f t="shared" si="262"/>
        <v>32 Health and social care associate professionals</v>
      </c>
      <c r="CL89" s="18">
        <f t="shared" si="250"/>
        <v>-1.7114235248029241</v>
      </c>
      <c r="CM89" s="18">
        <f t="shared" si="250"/>
        <v>-12.273922227621792</v>
      </c>
      <c r="CN89" s="18">
        <f t="shared" si="250"/>
        <v>9.4359548883198094</v>
      </c>
      <c r="CO89" s="18">
        <f t="shared" si="250"/>
        <v>0.87382236660289436</v>
      </c>
      <c r="CP89" s="18">
        <f t="shared" si="251"/>
        <v>2.5757268343681083</v>
      </c>
      <c r="CR89" s="18">
        <f t="shared" si="252"/>
        <v>3.6507213825918594</v>
      </c>
      <c r="CS89" s="18">
        <f t="shared" si="253"/>
        <v>3.3132737368455789</v>
      </c>
      <c r="CT89" s="18">
        <f t="shared" si="254"/>
        <v>5.8400992470557744</v>
      </c>
    </row>
    <row r="90" spans="1:98" x14ac:dyDescent="0.2">
      <c r="A90" t="str">
        <f t="shared" si="209"/>
        <v>33 Protective service occupations</v>
      </c>
      <c r="B90" s="18">
        <f t="shared" si="210"/>
        <v>12.447243139314113</v>
      </c>
      <c r="C90" s="18">
        <f t="shared" si="210"/>
        <v>-21.944204052387796</v>
      </c>
      <c r="D90" s="18">
        <f t="shared" si="210"/>
        <v>2.3899993016982757</v>
      </c>
      <c r="E90" s="18">
        <f t="shared" si="210"/>
        <v>4.0330895265491051</v>
      </c>
      <c r="F90" s="18">
        <f t="shared" si="211"/>
        <v>1.6747208349824794</v>
      </c>
      <c r="H90" s="18">
        <f t="shared" si="212"/>
        <v>3.4824837890279348</v>
      </c>
      <c r="I90" s="18">
        <f t="shared" si="213"/>
        <v>2.776515808165092</v>
      </c>
      <c r="J90" s="18">
        <f t="shared" si="214"/>
        <v>5.3300149756491777</v>
      </c>
      <c r="L90" t="str">
        <f t="shared" si="255"/>
        <v>33 Protective service occupations</v>
      </c>
      <c r="M90" s="18">
        <f t="shared" si="215"/>
        <v>14.47723244578909</v>
      </c>
      <c r="N90" s="18">
        <f t="shared" si="215"/>
        <v>-17.962147198973145</v>
      </c>
      <c r="O90" s="18">
        <f t="shared" si="215"/>
        <v>0.37817646888849143</v>
      </c>
      <c r="P90" s="18">
        <f t="shared" si="215"/>
        <v>3.9544992229457065</v>
      </c>
      <c r="Q90" s="18">
        <f t="shared" si="216"/>
        <v>1.3130130009895824</v>
      </c>
      <c r="S90" s="18">
        <f t="shared" si="217"/>
        <v>2.7484536078423272</v>
      </c>
      <c r="T90" s="18">
        <f t="shared" si="218"/>
        <v>2.3802366819433374</v>
      </c>
      <c r="U90" s="18">
        <f t="shared" si="219"/>
        <v>4.462825106831203</v>
      </c>
      <c r="W90" t="str">
        <f t="shared" si="256"/>
        <v>33 Protective service occupations</v>
      </c>
      <c r="X90" s="18">
        <f t="shared" si="220"/>
        <v>2.3587880200760747</v>
      </c>
      <c r="Y90" s="18">
        <f t="shared" si="220"/>
        <v>10.218340323897612</v>
      </c>
      <c r="Z90" s="18">
        <f t="shared" si="220"/>
        <v>-1.7684083799346384</v>
      </c>
      <c r="AA90" s="18">
        <f t="shared" si="220"/>
        <v>3.4758403293150275</v>
      </c>
      <c r="AB90" s="18">
        <f t="shared" si="221"/>
        <v>2.2100761762174681</v>
      </c>
      <c r="AD90" s="18">
        <f t="shared" si="222"/>
        <v>1.6973652840968745</v>
      </c>
      <c r="AE90" s="18">
        <f t="shared" si="223"/>
        <v>2.5956633215382885</v>
      </c>
      <c r="AF90" s="18">
        <f t="shared" si="224"/>
        <v>3.8245529576910187</v>
      </c>
      <c r="AH90" t="str">
        <f t="shared" si="257"/>
        <v>33 Protective service occupations</v>
      </c>
      <c r="AI90" s="18">
        <f t="shared" si="225"/>
        <v>0.68512960485147545</v>
      </c>
      <c r="AJ90" s="18">
        <f t="shared" si="225"/>
        <v>10.80919413570054</v>
      </c>
      <c r="AK90" s="18">
        <f t="shared" si="225"/>
        <v>-1.834536113662566</v>
      </c>
      <c r="AL90" s="18">
        <f t="shared" si="225"/>
        <v>2.7603186689282078</v>
      </c>
      <c r="AM90" s="18">
        <f t="shared" si="226"/>
        <v>1.7803616682917855</v>
      </c>
      <c r="AO90" s="18">
        <f t="shared" si="227"/>
        <v>1.2052874342949327</v>
      </c>
      <c r="AP90" s="18">
        <f t="shared" si="228"/>
        <v>2.2762736615272727</v>
      </c>
      <c r="AQ90" s="18">
        <f t="shared" si="229"/>
        <v>3.1763867379837718</v>
      </c>
      <c r="AS90" t="str">
        <f t="shared" si="258"/>
        <v>33 Protective service occupations</v>
      </c>
      <c r="AT90" s="18">
        <f t="shared" si="230"/>
        <v>-1.335367028744483</v>
      </c>
      <c r="AU90" s="18">
        <f t="shared" si="230"/>
        <v>6.4073167526748076</v>
      </c>
      <c r="AV90" s="18">
        <f t="shared" si="230"/>
        <v>-4.8638041106802588</v>
      </c>
      <c r="AW90" s="18">
        <f t="shared" si="230"/>
        <v>1.7142234367053755</v>
      </c>
      <c r="AX90" s="18">
        <f t="shared" si="231"/>
        <v>-0.10762707004834393</v>
      </c>
      <c r="AZ90" s="18">
        <f t="shared" si="232"/>
        <v>-0.52749556189951585</v>
      </c>
      <c r="BA90" s="18">
        <f t="shared" si="233"/>
        <v>2.0943033100660369</v>
      </c>
      <c r="BB90" s="18">
        <f t="shared" si="234"/>
        <v>1.7036166119414053</v>
      </c>
      <c r="BD90" t="str">
        <f t="shared" si="259"/>
        <v>33 Protective service occupations</v>
      </c>
      <c r="BE90" s="18">
        <f t="shared" si="235"/>
        <v>-2.3017798003625023</v>
      </c>
      <c r="BF90" s="18">
        <f t="shared" si="235"/>
        <v>25.257844695491215</v>
      </c>
      <c r="BG90" s="18">
        <f t="shared" si="235"/>
        <v>-7.1454369394721384</v>
      </c>
      <c r="BH90" s="18">
        <f t="shared" si="235"/>
        <v>-1.0210037154249951</v>
      </c>
      <c r="BI90" s="18">
        <f t="shared" si="236"/>
        <v>-1.5386632427076385</v>
      </c>
      <c r="BK90" s="18">
        <f t="shared" si="237"/>
        <v>-3.1060976572643173</v>
      </c>
      <c r="BL90" s="18">
        <f t="shared" si="238"/>
        <v>1.0745299600879665</v>
      </c>
      <c r="BM90" s="18">
        <f t="shared" si="239"/>
        <v>-1.5027145261672925</v>
      </c>
      <c r="BO90" t="str">
        <f t="shared" si="260"/>
        <v>33 Protective service occupations</v>
      </c>
      <c r="BP90" s="18">
        <f t="shared" si="240"/>
        <v>0.88509051267520178</v>
      </c>
      <c r="BQ90" s="18">
        <f t="shared" si="240"/>
        <v>1.49064586116463</v>
      </c>
      <c r="BR90" s="18">
        <f t="shared" si="240"/>
        <v>-4.2908901773240027</v>
      </c>
      <c r="BS90" s="18">
        <f t="shared" si="240"/>
        <v>-1.0745347415193618</v>
      </c>
      <c r="BT90" s="18">
        <f t="shared" si="241"/>
        <v>-1.9343099852867973</v>
      </c>
      <c r="BV90" s="18">
        <f t="shared" si="242"/>
        <v>-2.158486988606978</v>
      </c>
      <c r="BW90" s="18">
        <f t="shared" si="243"/>
        <v>1.3415529987984565</v>
      </c>
      <c r="BX90" s="18">
        <f t="shared" si="244"/>
        <v>-0.39663351095695631</v>
      </c>
      <c r="BZ90" t="str">
        <f t="shared" si="261"/>
        <v>33 Protective service occupations</v>
      </c>
      <c r="CA90" s="18">
        <f t="shared" si="245"/>
        <v>5.498373611150198</v>
      </c>
      <c r="CB90" s="18">
        <f t="shared" si="245"/>
        <v>-16.759400295775574</v>
      </c>
      <c r="CC90" s="18">
        <f t="shared" si="245"/>
        <v>-3.4213322380053923</v>
      </c>
      <c r="CD90" s="18">
        <f t="shared" si="245"/>
        <v>-4.2159891082262586</v>
      </c>
      <c r="CE90" s="18">
        <f t="shared" si="246"/>
        <v>-4.8071202797192676</v>
      </c>
      <c r="CG90" s="18">
        <f t="shared" si="247"/>
        <v>-3.9518326543066862</v>
      </c>
      <c r="CH90" s="18">
        <f t="shared" si="248"/>
        <v>1.5932797801693432</v>
      </c>
      <c r="CI90" s="18">
        <f t="shared" si="249"/>
        <v>-1.3645476840888682</v>
      </c>
      <c r="CK90" t="str">
        <f t="shared" si="262"/>
        <v>33 Protective service occupations</v>
      </c>
      <c r="CL90" s="18">
        <f t="shared" si="250"/>
        <v>-3.1238977617280117</v>
      </c>
      <c r="CM90" s="18">
        <f t="shared" si="250"/>
        <v>-15.057084924166354</v>
      </c>
      <c r="CN90" s="18">
        <f t="shared" si="250"/>
        <v>-6.8268363909793965</v>
      </c>
      <c r="CO90" s="18">
        <f t="shared" si="250"/>
        <v>-0.65024306719569935</v>
      </c>
      <c r="CP90" s="18">
        <f t="shared" si="251"/>
        <v>-3.5720151009528522</v>
      </c>
      <c r="CR90" s="18">
        <f t="shared" si="252"/>
        <v>-2.753311842178463</v>
      </c>
      <c r="CS90" s="18">
        <f t="shared" si="253"/>
        <v>1.0451429216661312</v>
      </c>
      <c r="CT90" s="18">
        <f t="shared" si="254"/>
        <v>-1.261378217660547</v>
      </c>
    </row>
    <row r="91" spans="1:98" x14ac:dyDescent="0.2">
      <c r="A91" t="str">
        <f t="shared" si="209"/>
        <v>34 Culture, media and sports occupations</v>
      </c>
      <c r="B91" s="18">
        <f t="shared" si="210"/>
        <v>8.684293616104144</v>
      </c>
      <c r="C91" s="18">
        <f t="shared" si="210"/>
        <v>5.0199290985850853</v>
      </c>
      <c r="D91" s="18">
        <f t="shared" si="210"/>
        <v>0.48096941944506533</v>
      </c>
      <c r="E91" s="18">
        <f t="shared" si="210"/>
        <v>1.7129691974789862</v>
      </c>
      <c r="F91" s="18">
        <f t="shared" si="211"/>
        <v>1.5291810037088682</v>
      </c>
      <c r="H91" s="18">
        <f t="shared" si="212"/>
        <v>1.3006332881616789</v>
      </c>
      <c r="I91" s="18">
        <f t="shared" si="213"/>
        <v>3.4061658081191881</v>
      </c>
      <c r="J91" s="18">
        <f t="shared" si="214"/>
        <v>4.2485948359871406</v>
      </c>
      <c r="L91" t="str">
        <f t="shared" si="255"/>
        <v>34 Culture, media and sports occupations</v>
      </c>
      <c r="M91" s="18">
        <f t="shared" si="215"/>
        <v>4.3594346286555119</v>
      </c>
      <c r="N91" s="18">
        <f t="shared" si="215"/>
        <v>-8.088554153108662</v>
      </c>
      <c r="O91" s="18">
        <f t="shared" si="215"/>
        <v>-0.64514732587775958</v>
      </c>
      <c r="P91" s="18">
        <f t="shared" si="215"/>
        <v>1.2375411457165919</v>
      </c>
      <c r="Q91" s="18">
        <f t="shared" si="216"/>
        <v>3.93085534629245E-2</v>
      </c>
      <c r="S91" s="18">
        <f t="shared" si="217"/>
        <v>0.60604741683603081</v>
      </c>
      <c r="T91" s="18">
        <f t="shared" si="218"/>
        <v>3.2185382377337479</v>
      </c>
      <c r="U91" s="18">
        <f t="shared" si="219"/>
        <v>3.6136688867085098</v>
      </c>
      <c r="W91" t="str">
        <f t="shared" si="256"/>
        <v>34 Culture, media and sports occupations</v>
      </c>
      <c r="X91" s="18">
        <f t="shared" si="220"/>
        <v>-0.95520472851058358</v>
      </c>
      <c r="Y91" s="18">
        <f t="shared" si="220"/>
        <v>-1.967810803400416</v>
      </c>
      <c r="Z91" s="18">
        <f t="shared" si="220"/>
        <v>-1.7808857859076044</v>
      </c>
      <c r="AA91" s="18">
        <f t="shared" si="220"/>
        <v>1.2606698974381381</v>
      </c>
      <c r="AB91" s="18">
        <f t="shared" si="221"/>
        <v>9.7284430724631221E-2</v>
      </c>
      <c r="AD91" s="18">
        <f t="shared" si="222"/>
        <v>0.2364941571379342</v>
      </c>
      <c r="AE91" s="18">
        <f t="shared" si="223"/>
        <v>2.7112159608221331</v>
      </c>
      <c r="AF91" s="18">
        <f t="shared" si="224"/>
        <v>2.8747198556658971</v>
      </c>
      <c r="AH91" t="str">
        <f t="shared" si="257"/>
        <v>34 Culture, media and sports occupations</v>
      </c>
      <c r="AI91" s="18">
        <f t="shared" si="225"/>
        <v>-5.5349078915120415</v>
      </c>
      <c r="AJ91" s="18">
        <f t="shared" si="225"/>
        <v>57.053634218951046</v>
      </c>
      <c r="AK91" s="18">
        <f t="shared" si="225"/>
        <v>-1.4980413925359426</v>
      </c>
      <c r="AL91" s="18">
        <f t="shared" si="225"/>
        <v>3.1468936999158981</v>
      </c>
      <c r="AM91" s="18">
        <f t="shared" si="226"/>
        <v>4.3793567280034473</v>
      </c>
      <c r="AO91" s="18">
        <f t="shared" si="227"/>
        <v>1.5747411883028306</v>
      </c>
      <c r="AP91" s="18">
        <f t="shared" si="228"/>
        <v>2.874159029605261</v>
      </c>
      <c r="AQ91" s="18">
        <f t="shared" si="229"/>
        <v>3.9723369751746729</v>
      </c>
      <c r="AS91" t="str">
        <f t="shared" si="258"/>
        <v>34 Culture, media and sports occupations</v>
      </c>
      <c r="AT91" s="18">
        <f t="shared" si="230"/>
        <v>-2.7622155783919911</v>
      </c>
      <c r="AU91" s="18">
        <f t="shared" si="230"/>
        <v>8.9604579766192405</v>
      </c>
      <c r="AV91" s="18">
        <f t="shared" si="230"/>
        <v>-1.4668172454851636</v>
      </c>
      <c r="AW91" s="18">
        <f t="shared" si="230"/>
        <v>1.7992154918841763</v>
      </c>
      <c r="AX91" s="18">
        <f t="shared" si="231"/>
        <v>1.1961783434562889</v>
      </c>
      <c r="AZ91" s="18">
        <f t="shared" si="232"/>
        <v>0.6986831369115265</v>
      </c>
      <c r="BA91" s="18">
        <f t="shared" si="233"/>
        <v>2.7081900953831006</v>
      </c>
      <c r="BB91" s="18">
        <f t="shared" si="234"/>
        <v>3.1964632859911024</v>
      </c>
      <c r="BD91" t="str">
        <f t="shared" si="259"/>
        <v>34 Culture, media and sports occupations</v>
      </c>
      <c r="BE91" s="18">
        <f t="shared" si="235"/>
        <v>7.5707630303756268E-2</v>
      </c>
      <c r="BF91" s="18">
        <f t="shared" si="235"/>
        <v>-2.0616387320167018</v>
      </c>
      <c r="BG91" s="18">
        <f t="shared" si="235"/>
        <v>-4.8722164131266172</v>
      </c>
      <c r="BH91" s="18">
        <f t="shared" si="235"/>
        <v>1.5817515750269351</v>
      </c>
      <c r="BI91" s="18">
        <f t="shared" si="236"/>
        <v>-0.70773483703486795</v>
      </c>
      <c r="BK91" s="18">
        <f t="shared" si="237"/>
        <v>-0.61681194767064795</v>
      </c>
      <c r="BL91" s="18">
        <f t="shared" si="238"/>
        <v>1.9998489005236042</v>
      </c>
      <c r="BM91" s="18">
        <f t="shared" si="239"/>
        <v>1.5376506159653358</v>
      </c>
      <c r="BO91" t="str">
        <f t="shared" si="260"/>
        <v>34 Culture, media and sports occupations</v>
      </c>
      <c r="BP91" s="18">
        <f t="shared" si="240"/>
        <v>-3.4131628807263281</v>
      </c>
      <c r="BQ91" s="18">
        <f t="shared" si="240"/>
        <v>-21.954048131235883</v>
      </c>
      <c r="BR91" s="18">
        <f t="shared" si="240"/>
        <v>-5.8197659735666711</v>
      </c>
      <c r="BS91" s="18">
        <f t="shared" si="240"/>
        <v>-4.3997789745481297</v>
      </c>
      <c r="BT91" s="18">
        <f t="shared" si="241"/>
        <v>-6.0447319886576256</v>
      </c>
      <c r="BV91" s="18">
        <f t="shared" si="242"/>
        <v>-4.8754710190170307</v>
      </c>
      <c r="BW91" s="18">
        <f t="shared" si="243"/>
        <v>1.5413509131646297</v>
      </c>
      <c r="BX91" s="18">
        <f t="shared" si="244"/>
        <v>-2.0728287767376674</v>
      </c>
      <c r="BZ91" t="str">
        <f t="shared" si="261"/>
        <v>34 Culture, media and sports occupations</v>
      </c>
      <c r="CA91" s="18">
        <f t="shared" si="245"/>
        <v>1.8063239936328079</v>
      </c>
      <c r="CB91" s="18">
        <f t="shared" si="245"/>
        <v>-23.661950779912534</v>
      </c>
      <c r="CC91" s="18">
        <f t="shared" si="245"/>
        <v>-8.1411982001880272</v>
      </c>
      <c r="CD91" s="18">
        <f t="shared" si="245"/>
        <v>-6.814055899924143</v>
      </c>
      <c r="CE91" s="18">
        <f t="shared" si="246"/>
        <v>-8.379941520836665</v>
      </c>
      <c r="CG91" s="18">
        <f t="shared" si="247"/>
        <v>-7.2585535526036749</v>
      </c>
      <c r="CH91" s="18">
        <f t="shared" si="248"/>
        <v>1.2046175977936668</v>
      </c>
      <c r="CI91" s="18">
        <f t="shared" si="249"/>
        <v>-4.2697312834325762</v>
      </c>
      <c r="CK91" t="str">
        <f t="shared" si="262"/>
        <v>34 Culture, media and sports occupations</v>
      </c>
      <c r="CL91" s="18">
        <f t="shared" si="250"/>
        <v>6.0084790630177576</v>
      </c>
      <c r="CM91" s="18">
        <f t="shared" si="250"/>
        <v>-19.475745753727757</v>
      </c>
      <c r="CN91" s="18">
        <f t="shared" si="250"/>
        <v>-0.17855086667128983</v>
      </c>
      <c r="CO91" s="18">
        <f t="shared" si="250"/>
        <v>4.7224543612275793</v>
      </c>
      <c r="CP91" s="18">
        <f t="shared" si="251"/>
        <v>1.4852115903211338</v>
      </c>
      <c r="CR91" s="18">
        <f t="shared" si="252"/>
        <v>3.0626167297636009</v>
      </c>
      <c r="CS91" s="18">
        <f t="shared" si="253"/>
        <v>2.3692938884830372</v>
      </c>
      <c r="CT91" s="18">
        <f t="shared" si="254"/>
        <v>4.7052033005871241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8.9161128575426574</v>
      </c>
      <c r="C92" s="18">
        <f t="shared" si="210"/>
        <v>-17.978950326516308</v>
      </c>
      <c r="D92" s="18">
        <f t="shared" si="210"/>
        <v>4.1332089979873921</v>
      </c>
      <c r="E92" s="18">
        <f t="shared" si="210"/>
        <v>2.799551755831442</v>
      </c>
      <c r="F92" s="18">
        <f t="shared" si="211"/>
        <v>1.7680579764063786</v>
      </c>
      <c r="H92" s="18">
        <f t="shared" si="212"/>
        <v>3.2421954585426294</v>
      </c>
      <c r="I92" s="18">
        <f t="shared" si="213"/>
        <v>3.5801639705701493</v>
      </c>
      <c r="J92" s="18">
        <f t="shared" si="214"/>
        <v>5.7365521557227517</v>
      </c>
      <c r="L92" t="str">
        <f t="shared" si="255"/>
        <v>35 Business and public service associate professionals</v>
      </c>
      <c r="M92" s="18">
        <f t="shared" si="215"/>
        <v>8.3091658206959842</v>
      </c>
      <c r="N92" s="18">
        <f t="shared" si="215"/>
        <v>-15.37944462880918</v>
      </c>
      <c r="O92" s="18">
        <f t="shared" si="215"/>
        <v>2.8218608285586644</v>
      </c>
      <c r="P92" s="18">
        <f t="shared" si="215"/>
        <v>1.8483114589815441</v>
      </c>
      <c r="Q92" s="18">
        <f t="shared" si="216"/>
        <v>0.97528642514059793</v>
      </c>
      <c r="S92" s="18">
        <f t="shared" si="217"/>
        <v>2.1717993739511332</v>
      </c>
      <c r="T92" s="18">
        <f t="shared" si="218"/>
        <v>3.4404409954789772</v>
      </c>
      <c r="U92" s="18">
        <f t="shared" si="219"/>
        <v>4.871947276041988</v>
      </c>
      <c r="W92" t="str">
        <f t="shared" si="256"/>
        <v>35 Business and public service associate professionals</v>
      </c>
      <c r="X92" s="18">
        <f t="shared" si="220"/>
        <v>-0.34493278520113524</v>
      </c>
      <c r="Y92" s="18">
        <f t="shared" si="220"/>
        <v>8.5863134511727779</v>
      </c>
      <c r="Z92" s="18">
        <f t="shared" si="220"/>
        <v>1.1836190664369806</v>
      </c>
      <c r="AA92" s="18">
        <f t="shared" si="220"/>
        <v>1.5972567070533517</v>
      </c>
      <c r="AB92" s="18">
        <f t="shared" si="221"/>
        <v>1.890600486479177</v>
      </c>
      <c r="AD92" s="18">
        <f t="shared" si="222"/>
        <v>1.459189951107609</v>
      </c>
      <c r="AE92" s="18">
        <f t="shared" si="223"/>
        <v>3.1123511992160457</v>
      </c>
      <c r="AF92" s="18">
        <f t="shared" si="224"/>
        <v>4.0972380746269188</v>
      </c>
      <c r="AH92" t="str">
        <f t="shared" si="257"/>
        <v>35 Business and public service associate professionals</v>
      </c>
      <c r="AI92" s="18">
        <f t="shared" si="225"/>
        <v>-1.2218114182131035</v>
      </c>
      <c r="AJ92" s="18">
        <f t="shared" si="225"/>
        <v>13.654608451697614</v>
      </c>
      <c r="AK92" s="18">
        <f t="shared" si="225"/>
        <v>0.79493572442546068</v>
      </c>
      <c r="AL92" s="18">
        <f t="shared" si="225"/>
        <v>1.6346806155633997</v>
      </c>
      <c r="AM92" s="18">
        <f t="shared" si="226"/>
        <v>2.0821932671099441</v>
      </c>
      <c r="AO92" s="18">
        <f t="shared" si="227"/>
        <v>1.3539911717834086</v>
      </c>
      <c r="AP92" s="18">
        <f t="shared" si="228"/>
        <v>2.9323525372604742</v>
      </c>
      <c r="AQ92" s="18">
        <f t="shared" si="229"/>
        <v>3.8650799479034159</v>
      </c>
      <c r="AS92" t="str">
        <f t="shared" si="258"/>
        <v>35 Business and public service associate professionals</v>
      </c>
      <c r="AT92" s="18">
        <f t="shared" si="230"/>
        <v>-1.1814215000689021</v>
      </c>
      <c r="AU92" s="18">
        <f t="shared" si="230"/>
        <v>12.455328294233148</v>
      </c>
      <c r="AV92" s="18">
        <f t="shared" si="230"/>
        <v>0.98418641580717559</v>
      </c>
      <c r="AW92" s="18">
        <f t="shared" si="230"/>
        <v>1.8300861819887215</v>
      </c>
      <c r="AX92" s="18">
        <f t="shared" si="231"/>
        <v>2.1969654332784527</v>
      </c>
      <c r="AZ92" s="18">
        <f t="shared" si="232"/>
        <v>1.5473352070385138</v>
      </c>
      <c r="BA92" s="18">
        <f t="shared" si="233"/>
        <v>2.975000854165355</v>
      </c>
      <c r="BB92" s="18">
        <f t="shared" si="234"/>
        <v>4.0398082647344902</v>
      </c>
      <c r="BD92" t="str">
        <f t="shared" si="259"/>
        <v>35 Business and public service associate professionals</v>
      </c>
      <c r="BE92" s="18">
        <f t="shared" si="235"/>
        <v>-0.45810856666462785</v>
      </c>
      <c r="BF92" s="18">
        <f t="shared" si="235"/>
        <v>20.058911001900025</v>
      </c>
      <c r="BG92" s="18">
        <f t="shared" si="235"/>
        <v>-1.5499478705747305</v>
      </c>
      <c r="BH92" s="18">
        <f t="shared" si="235"/>
        <v>0.5526927396242165</v>
      </c>
      <c r="BI92" s="18">
        <f t="shared" si="236"/>
        <v>1.0039132606087353</v>
      </c>
      <c r="BK92" s="18">
        <f t="shared" si="237"/>
        <v>-0.15313035052549884</v>
      </c>
      <c r="BL92" s="18">
        <f t="shared" si="238"/>
        <v>2.335087839057981</v>
      </c>
      <c r="BM92" s="18">
        <f t="shared" si="239"/>
        <v>2.2245915773301039</v>
      </c>
      <c r="BO92" t="str">
        <f t="shared" si="260"/>
        <v>35 Business and public service associate professionals</v>
      </c>
      <c r="BP92" s="18">
        <f t="shared" si="240"/>
        <v>-0.79985544741778547</v>
      </c>
      <c r="BQ92" s="18">
        <f t="shared" si="240"/>
        <v>5.6399468193399249</v>
      </c>
      <c r="BR92" s="18">
        <f t="shared" si="240"/>
        <v>-1.7661685682308748</v>
      </c>
      <c r="BS92" s="18">
        <f t="shared" si="240"/>
        <v>-0.98742090330187215</v>
      </c>
      <c r="BT92" s="18">
        <f t="shared" si="241"/>
        <v>-0.83068060485240736</v>
      </c>
      <c r="BV92" s="18">
        <f t="shared" si="242"/>
        <v>-1.2476869985735162</v>
      </c>
      <c r="BW92" s="18">
        <f t="shared" si="243"/>
        <v>1.9880283123466125</v>
      </c>
      <c r="BX92" s="18">
        <f t="shared" si="244"/>
        <v>1.0627859109973326</v>
      </c>
      <c r="BZ92" t="str">
        <f t="shared" si="261"/>
        <v>35 Business and public service associate professionals</v>
      </c>
      <c r="CA92" s="18">
        <f t="shared" si="245"/>
        <v>3.5904116823140431</v>
      </c>
      <c r="CB92" s="18">
        <f t="shared" si="245"/>
        <v>-16.07901614250088</v>
      </c>
      <c r="CC92" s="18">
        <f t="shared" si="245"/>
        <v>-2.4601700587604025</v>
      </c>
      <c r="CD92" s="18">
        <f t="shared" si="245"/>
        <v>-4.6157021381955214</v>
      </c>
      <c r="CE92" s="18">
        <f t="shared" si="246"/>
        <v>-4.7128498986410587</v>
      </c>
      <c r="CG92" s="18">
        <f t="shared" si="247"/>
        <v>-3.9025368975318164</v>
      </c>
      <c r="CH92" s="18">
        <f t="shared" si="248"/>
        <v>1.6322075377162237</v>
      </c>
      <c r="CI92" s="18">
        <f t="shared" si="249"/>
        <v>-1.2720277252304957</v>
      </c>
      <c r="CK92" t="str">
        <f t="shared" si="262"/>
        <v>35 Business and public service associate professionals</v>
      </c>
      <c r="CL92" s="18">
        <f t="shared" si="250"/>
        <v>2.8507103980577098</v>
      </c>
      <c r="CM92" s="18">
        <f t="shared" si="250"/>
        <v>-22.523728658540243</v>
      </c>
      <c r="CN92" s="18">
        <f t="shared" si="250"/>
        <v>-0.72088017156821671</v>
      </c>
      <c r="CO92" s="18">
        <f t="shared" si="250"/>
        <v>0.72125353006835535</v>
      </c>
      <c r="CP92" s="18">
        <f t="shared" si="251"/>
        <v>-1.3625479517784367</v>
      </c>
      <c r="CR92" s="18">
        <f t="shared" si="252"/>
        <v>0.23822958499706282</v>
      </c>
      <c r="CS92" s="18">
        <f t="shared" si="253"/>
        <v>2.0654320167057261</v>
      </c>
      <c r="CT92" s="18">
        <f t="shared" si="254"/>
        <v>2.2451493919916077</v>
      </c>
    </row>
    <row r="93" spans="1:98" x14ac:dyDescent="0.2">
      <c r="A93" t="str">
        <f t="shared" si="209"/>
        <v>41 Administrative occupations</v>
      </c>
      <c r="B93" s="18">
        <f t="shared" si="210"/>
        <v>4.3294332122601142</v>
      </c>
      <c r="C93" s="18">
        <f t="shared" si="210"/>
        <v>-15.928504707663006</v>
      </c>
      <c r="D93" s="18">
        <f t="shared" si="210"/>
        <v>4.3678368148541535</v>
      </c>
      <c r="E93" s="18">
        <f t="shared" si="210"/>
        <v>2.2549948503636008</v>
      </c>
      <c r="F93" s="18">
        <f t="shared" si="211"/>
        <v>1.6589145798990401</v>
      </c>
      <c r="H93" s="18">
        <f t="shared" si="212"/>
        <v>2.9544797031592962</v>
      </c>
      <c r="I93" s="18">
        <f t="shared" si="213"/>
        <v>3.7656272208781427</v>
      </c>
      <c r="J93" s="18">
        <f t="shared" si="214"/>
        <v>5.6750419429803189</v>
      </c>
      <c r="L93" t="str">
        <f t="shared" si="255"/>
        <v>41 Administrative occupations</v>
      </c>
      <c r="M93" s="18">
        <f t="shared" si="215"/>
        <v>6.7973686723821647</v>
      </c>
      <c r="N93" s="18">
        <f t="shared" si="215"/>
        <v>-16.274798833147607</v>
      </c>
      <c r="O93" s="18">
        <f t="shared" si="215"/>
        <v>4.9683262342453682</v>
      </c>
      <c r="P93" s="18">
        <f t="shared" si="215"/>
        <v>2.2190091837005488</v>
      </c>
      <c r="Q93" s="18">
        <f t="shared" si="216"/>
        <v>1.7926719830919202</v>
      </c>
      <c r="S93" s="18">
        <f t="shared" si="217"/>
        <v>3.1273525281733994</v>
      </c>
      <c r="T93" s="18">
        <f t="shared" si="218"/>
        <v>3.9957602756925059</v>
      </c>
      <c r="U93" s="18">
        <f t="shared" si="219"/>
        <v>5.9716338182658424</v>
      </c>
      <c r="W93" t="str">
        <f t="shared" si="256"/>
        <v>41 Administrative occupations</v>
      </c>
      <c r="X93" s="18">
        <f t="shared" si="220"/>
        <v>-1.2240053029574649</v>
      </c>
      <c r="Y93" s="18">
        <f t="shared" si="220"/>
        <v>11.560896553471899</v>
      </c>
      <c r="Z93" s="18">
        <f t="shared" si="220"/>
        <v>3.6625008333985409</v>
      </c>
      <c r="AA93" s="18">
        <f t="shared" si="220"/>
        <v>2.1711138262030749</v>
      </c>
      <c r="AB93" s="18">
        <f t="shared" si="221"/>
        <v>3.2003939793757041</v>
      </c>
      <c r="AD93" s="18">
        <f t="shared" si="222"/>
        <v>2.6658433989299235</v>
      </c>
      <c r="AE93" s="18">
        <f t="shared" si="223"/>
        <v>3.7655700479547916</v>
      </c>
      <c r="AF93" s="18">
        <f t="shared" si="224"/>
        <v>5.475935981894553</v>
      </c>
      <c r="AH93" t="str">
        <f t="shared" si="257"/>
        <v>41 Administrative occupations</v>
      </c>
      <c r="AI93" s="18">
        <f t="shared" si="225"/>
        <v>-0.32775282405738126</v>
      </c>
      <c r="AJ93" s="18">
        <f t="shared" si="225"/>
        <v>12.326656004307202</v>
      </c>
      <c r="AK93" s="18">
        <f t="shared" si="225"/>
        <v>2.5153838935223716</v>
      </c>
      <c r="AL93" s="18">
        <f t="shared" si="225"/>
        <v>2.0332046326692721</v>
      </c>
      <c r="AM93" s="18">
        <f t="shared" si="226"/>
        <v>2.799311750714617</v>
      </c>
      <c r="AO93" s="18">
        <f t="shared" si="227"/>
        <v>2.1936785334581987</v>
      </c>
      <c r="AP93" s="18">
        <f t="shared" si="228"/>
        <v>3.7183873790012756</v>
      </c>
      <c r="AQ93" s="18">
        <f t="shared" si="229"/>
        <v>5.1167730740065753</v>
      </c>
      <c r="AS93" t="str">
        <f t="shared" si="258"/>
        <v>41 Administrative occupations</v>
      </c>
      <c r="AT93" s="18">
        <f t="shared" si="230"/>
        <v>-1.0852927392356104</v>
      </c>
      <c r="AU93" s="18">
        <f t="shared" si="230"/>
        <v>13.391761114100076</v>
      </c>
      <c r="AV93" s="18">
        <f t="shared" si="230"/>
        <v>2.1009870239690809</v>
      </c>
      <c r="AW93" s="18">
        <f t="shared" si="230"/>
        <v>1.8481276287689363</v>
      </c>
      <c r="AX93" s="18">
        <f t="shared" si="231"/>
        <v>2.6133476032243141</v>
      </c>
      <c r="AZ93" s="18">
        <f t="shared" si="232"/>
        <v>1.93234443692758</v>
      </c>
      <c r="BA93" s="18">
        <f t="shared" si="233"/>
        <v>3.4997651634973703</v>
      </c>
      <c r="BB93" s="18">
        <f t="shared" si="234"/>
        <v>4.7567025247089667</v>
      </c>
      <c r="BD93" t="str">
        <f t="shared" si="259"/>
        <v>41 Administrative occupations</v>
      </c>
      <c r="BE93" s="18">
        <f t="shared" si="235"/>
        <v>-1.6011585041693643</v>
      </c>
      <c r="BF93" s="18">
        <f t="shared" si="235"/>
        <v>12.659502697315105</v>
      </c>
      <c r="BG93" s="18">
        <f t="shared" si="235"/>
        <v>0.28079760760530981</v>
      </c>
      <c r="BH93" s="18">
        <f t="shared" si="235"/>
        <v>-0.37005803580453245</v>
      </c>
      <c r="BI93" s="18">
        <f t="shared" si="236"/>
        <v>0.6027190495716539</v>
      </c>
      <c r="BK93" s="18">
        <f t="shared" si="237"/>
        <v>-0.15357687696411215</v>
      </c>
      <c r="BL93" s="18">
        <f t="shared" si="238"/>
        <v>2.6651515414057858</v>
      </c>
      <c r="BM93" s="18">
        <f t="shared" si="239"/>
        <v>2.559257081825117</v>
      </c>
      <c r="BO93" t="str">
        <f t="shared" si="260"/>
        <v>41 Administrative occupations</v>
      </c>
      <c r="BP93" s="18">
        <f t="shared" si="240"/>
        <v>-2.9941924020804422</v>
      </c>
      <c r="BQ93" s="18">
        <f t="shared" si="240"/>
        <v>4.1045777597662481</v>
      </c>
      <c r="BR93" s="18">
        <f t="shared" si="240"/>
        <v>-1.3057248131425059</v>
      </c>
      <c r="BS93" s="18">
        <f t="shared" si="240"/>
        <v>-2.6974917762283113</v>
      </c>
      <c r="BT93" s="18">
        <f t="shared" si="241"/>
        <v>-1.8510575493716042</v>
      </c>
      <c r="BV93" s="18">
        <f t="shared" si="242"/>
        <v>-2.2357639495601767</v>
      </c>
      <c r="BW93" s="18">
        <f t="shared" si="243"/>
        <v>2.0520012416722189</v>
      </c>
      <c r="BX93" s="18">
        <f t="shared" si="244"/>
        <v>0.44304809970612258</v>
      </c>
      <c r="BZ93" t="str">
        <f t="shared" si="261"/>
        <v>41 Administrative occupations</v>
      </c>
      <c r="CA93" s="18">
        <f t="shared" si="245"/>
        <v>-5.6942624292723565</v>
      </c>
      <c r="CB93" s="18">
        <f t="shared" si="245"/>
        <v>-10.562990291243846</v>
      </c>
      <c r="CC93" s="18">
        <f t="shared" si="245"/>
        <v>-4.6347752867914815</v>
      </c>
      <c r="CD93" s="18">
        <f t="shared" si="245"/>
        <v>-9.4998280585239954</v>
      </c>
      <c r="CE93" s="18">
        <f t="shared" si="246"/>
        <v>-8.0746920373311113</v>
      </c>
      <c r="CG93" s="18">
        <f t="shared" si="247"/>
        <v>-7.9063650379046058</v>
      </c>
      <c r="CH93" s="18">
        <f t="shared" si="248"/>
        <v>1.3602950965583727</v>
      </c>
      <c r="CI93" s="18">
        <f t="shared" si="249"/>
        <v>-4.3229579881393532</v>
      </c>
      <c r="CK93" t="str">
        <f t="shared" si="262"/>
        <v>41 Administrative occupations</v>
      </c>
      <c r="CL93" s="18">
        <f t="shared" si="250"/>
        <v>-4.5251787730030246</v>
      </c>
      <c r="CM93" s="18">
        <f t="shared" si="250"/>
        <v>-23.196991798201317</v>
      </c>
      <c r="CN93" s="18">
        <f t="shared" si="250"/>
        <v>0.66034730428909949</v>
      </c>
      <c r="CO93" s="18">
        <f t="shared" si="250"/>
        <v>-1.3092000816801952</v>
      </c>
      <c r="CP93" s="18">
        <f t="shared" si="251"/>
        <v>-2.2419983459902038</v>
      </c>
      <c r="CR93" s="18">
        <f t="shared" si="252"/>
        <v>-0.65700380727642393</v>
      </c>
      <c r="CS93" s="18">
        <f t="shared" si="253"/>
        <v>2.014766528542844</v>
      </c>
      <c r="CT93" s="18">
        <f t="shared" si="254"/>
        <v>1.5238675725169015</v>
      </c>
    </row>
    <row r="94" spans="1:98" x14ac:dyDescent="0.2">
      <c r="A94" t="str">
        <f t="shared" si="209"/>
        <v>42 Secretarial and related occupations</v>
      </c>
      <c r="B94" s="18">
        <f t="shared" si="210"/>
        <v>8.9640118043123209</v>
      </c>
      <c r="C94" s="18">
        <f t="shared" si="210"/>
        <v>-11.191474650534373</v>
      </c>
      <c r="D94" s="18">
        <f t="shared" si="210"/>
        <v>8.4539214955940736</v>
      </c>
      <c r="E94" s="18">
        <f t="shared" si="210"/>
        <v>4.6555801017337251</v>
      </c>
      <c r="F94" s="18">
        <f t="shared" si="211"/>
        <v>4.7475932758525019</v>
      </c>
      <c r="H94" s="18">
        <f t="shared" si="212"/>
        <v>5.9066781356062137</v>
      </c>
      <c r="I94" s="18">
        <f t="shared" si="213"/>
        <v>5.3898091296946005</v>
      </c>
      <c r="J94" s="18">
        <f t="shared" si="214"/>
        <v>8.8395088218121032</v>
      </c>
      <c r="L94" t="str">
        <f t="shared" si="255"/>
        <v>42 Secretarial and related occupations</v>
      </c>
      <c r="M94" s="18">
        <f t="shared" si="215"/>
        <v>5.0986660868486133</v>
      </c>
      <c r="N94" s="18">
        <f t="shared" si="215"/>
        <v>-15.972670251862453</v>
      </c>
      <c r="O94" s="18">
        <f t="shared" si="215"/>
        <v>5.5726156369465318</v>
      </c>
      <c r="P94" s="18">
        <f t="shared" si="215"/>
        <v>1.4517205401781252</v>
      </c>
      <c r="Q94" s="18">
        <f t="shared" si="216"/>
        <v>1.519202194629421</v>
      </c>
      <c r="S94" s="18">
        <f t="shared" si="217"/>
        <v>2.8071622636026694</v>
      </c>
      <c r="T94" s="18">
        <f t="shared" si="218"/>
        <v>4.3059903437324687</v>
      </c>
      <c r="U94" s="18">
        <f t="shared" si="219"/>
        <v>6.0009090295379819</v>
      </c>
      <c r="W94" t="str">
        <f t="shared" si="256"/>
        <v>42 Secretarial and related occupations</v>
      </c>
      <c r="X94" s="18">
        <f t="shared" si="220"/>
        <v>-0.14557528578353907</v>
      </c>
      <c r="Y94" s="18">
        <f t="shared" si="220"/>
        <v>9.4759212811762019</v>
      </c>
      <c r="Z94" s="18">
        <f t="shared" si="220"/>
        <v>4.7482985746308382</v>
      </c>
      <c r="AA94" s="18">
        <f t="shared" si="220"/>
        <v>5.0254588996418326</v>
      </c>
      <c r="AB94" s="18">
        <f t="shared" si="221"/>
        <v>5.2113179442724533</v>
      </c>
      <c r="AD94" s="18">
        <f t="shared" si="222"/>
        <v>4.9329907362588132</v>
      </c>
      <c r="AE94" s="18">
        <f t="shared" si="223"/>
        <v>4.421829444753822</v>
      </c>
      <c r="AF94" s="18">
        <f t="shared" si="224"/>
        <v>7.5336394489152081</v>
      </c>
      <c r="AH94" t="str">
        <f t="shared" si="257"/>
        <v>42 Secretarial and related occupations</v>
      </c>
      <c r="AI94" s="18">
        <f t="shared" si="225"/>
        <v>-1.0369973212637662</v>
      </c>
      <c r="AJ94" s="18">
        <f t="shared" si="225"/>
        <v>14.703276030476564</v>
      </c>
      <c r="AK94" s="18">
        <f t="shared" si="225"/>
        <v>1.7978547086907604</v>
      </c>
      <c r="AL94" s="18">
        <f t="shared" si="225"/>
        <v>-0.35354245859040567</v>
      </c>
      <c r="AM94" s="18">
        <f t="shared" si="226"/>
        <v>1.1999911293667953</v>
      </c>
      <c r="AO94" s="18">
        <f t="shared" si="227"/>
        <v>0.35848992288265435</v>
      </c>
      <c r="AP94" s="18">
        <f t="shared" si="228"/>
        <v>3.507950786132974</v>
      </c>
      <c r="AQ94" s="18">
        <f t="shared" si="229"/>
        <v>3.7314113291350814</v>
      </c>
      <c r="AS94" t="str">
        <f t="shared" si="258"/>
        <v>42 Secretarial and related occupations</v>
      </c>
      <c r="AT94" s="18">
        <f t="shared" si="230"/>
        <v>-0.86136365361092482</v>
      </c>
      <c r="AU94" s="18">
        <f t="shared" si="230"/>
        <v>9.0855491548366132</v>
      </c>
      <c r="AV94" s="18">
        <f t="shared" si="230"/>
        <v>2.1313417864746942</v>
      </c>
      <c r="AW94" s="18">
        <f t="shared" si="230"/>
        <v>2.645755727216681</v>
      </c>
      <c r="AX94" s="18">
        <f t="shared" si="231"/>
        <v>2.8752191786135084</v>
      </c>
      <c r="AZ94" s="18">
        <f t="shared" si="232"/>
        <v>2.4739971679759165</v>
      </c>
      <c r="BA94" s="18">
        <f t="shared" si="233"/>
        <v>3.5214587800413755</v>
      </c>
      <c r="BB94" s="18">
        <f t="shared" si="234"/>
        <v>5.1481466452279356</v>
      </c>
      <c r="BD94" t="str">
        <f t="shared" si="259"/>
        <v>42 Secretarial and related occupations</v>
      </c>
      <c r="BE94" s="18">
        <f t="shared" si="235"/>
        <v>-1.2079287297592445</v>
      </c>
      <c r="BF94" s="18">
        <f t="shared" si="235"/>
        <v>4.8171479211779777</v>
      </c>
      <c r="BG94" s="18">
        <f t="shared" si="235"/>
        <v>2.7796575321930916</v>
      </c>
      <c r="BH94" s="18">
        <f t="shared" si="235"/>
        <v>-4.5267783277461611</v>
      </c>
      <c r="BI94" s="18">
        <f t="shared" si="236"/>
        <v>-1.7293119751504493</v>
      </c>
      <c r="BK94" s="18">
        <f t="shared" si="237"/>
        <v>-2.1509138611249257</v>
      </c>
      <c r="BL94" s="18">
        <f t="shared" si="238"/>
        <v>2.9447458930648818</v>
      </c>
      <c r="BM94" s="18">
        <f t="shared" si="239"/>
        <v>1.5910958480822579</v>
      </c>
      <c r="BO94" t="str">
        <f t="shared" si="260"/>
        <v>42 Secretarial and related occupations</v>
      </c>
      <c r="BP94" s="18">
        <f t="shared" si="240"/>
        <v>-5.7079098369301811</v>
      </c>
      <c r="BQ94" s="18">
        <f t="shared" si="240"/>
        <v>1.4833005685368938</v>
      </c>
      <c r="BR94" s="18">
        <f t="shared" si="240"/>
        <v>-7.5020154572531972</v>
      </c>
      <c r="BS94" s="18">
        <f t="shared" si="240"/>
        <v>-13.21669040544381</v>
      </c>
      <c r="BT94" s="18">
        <f t="shared" si="241"/>
        <v>-10.599772055266875</v>
      </c>
      <c r="BV94" s="18">
        <f t="shared" si="242"/>
        <v>-11.352145516993561</v>
      </c>
      <c r="BW94" s="18">
        <f t="shared" si="243"/>
        <v>1.3889184300440283</v>
      </c>
      <c r="BX94" s="18">
        <f t="shared" si="244"/>
        <v>-6.021582739694809</v>
      </c>
      <c r="BZ94" t="str">
        <f t="shared" si="261"/>
        <v>42 Secretarial and related occupations</v>
      </c>
      <c r="CA94" s="18">
        <f t="shared" si="245"/>
        <v>-7.523240075990878</v>
      </c>
      <c r="CB94" s="18">
        <f t="shared" si="245"/>
        <v>1.5972474675671977</v>
      </c>
      <c r="CC94" s="18">
        <f t="shared" si="245"/>
        <v>-8.1710196275837088</v>
      </c>
      <c r="CD94" s="18">
        <f t="shared" si="245"/>
        <v>-14.273755424712764</v>
      </c>
      <c r="CE94" s="18">
        <f t="shared" si="246"/>
        <v>-11.476735458161237</v>
      </c>
      <c r="CG94" s="18">
        <f t="shared" si="247"/>
        <v>-12.285958896825877</v>
      </c>
      <c r="CH94" s="18">
        <f t="shared" si="248"/>
        <v>1.2686733249406723</v>
      </c>
      <c r="CI94" s="18">
        <f t="shared" si="249"/>
        <v>-6.792679303669102</v>
      </c>
      <c r="CK94" t="str">
        <f t="shared" si="262"/>
        <v>42 Secretarial and related occupations</v>
      </c>
      <c r="CL94" s="18">
        <f t="shared" si="250"/>
        <v>-2.9415007794310055</v>
      </c>
      <c r="CM94" s="18">
        <f t="shared" si="250"/>
        <v>-30.511727702962542</v>
      </c>
      <c r="CN94" s="18">
        <f t="shared" si="250"/>
        <v>4.5627810323004114</v>
      </c>
      <c r="CO94" s="18">
        <f t="shared" si="250"/>
        <v>-2.0844928288027975</v>
      </c>
      <c r="CP94" s="18">
        <f t="shared" si="251"/>
        <v>-2.1733920635205517</v>
      </c>
      <c r="CR94" s="18">
        <f t="shared" si="252"/>
        <v>8.2933657774830749E-2</v>
      </c>
      <c r="CS94" s="18">
        <f t="shared" si="253"/>
        <v>2.8691093601574069</v>
      </c>
      <c r="CT94" s="18">
        <f t="shared" si="254"/>
        <v>2.925034950555605</v>
      </c>
    </row>
    <row r="95" spans="1:98" x14ac:dyDescent="0.2">
      <c r="A95" t="str">
        <f t="shared" si="209"/>
        <v>51 Skilled agricultural and related trades</v>
      </c>
      <c r="B95" s="18">
        <f t="shared" si="210"/>
        <v>29.811151302681772</v>
      </c>
      <c r="C95" s="18">
        <f t="shared" si="210"/>
        <v>67.29087991310459</v>
      </c>
      <c r="D95" s="18">
        <f t="shared" si="210"/>
        <v>1.5407482355154212</v>
      </c>
      <c r="E95" s="18">
        <f t="shared" si="210"/>
        <v>1.4340891879506268</v>
      </c>
      <c r="F95" s="18">
        <f t="shared" si="211"/>
        <v>4.6904550564808467</v>
      </c>
      <c r="H95" s="18">
        <f t="shared" si="212"/>
        <v>1.4696297496191946</v>
      </c>
      <c r="I95" s="18">
        <f t="shared" si="213"/>
        <v>3.9190531732751888</v>
      </c>
      <c r="J95" s="18">
        <f t="shared" si="214"/>
        <v>4.8150226139918928</v>
      </c>
      <c r="L95" t="str">
        <f t="shared" si="255"/>
        <v>51 Skilled agricultural and related trades</v>
      </c>
      <c r="M95" s="18">
        <f t="shared" si="215"/>
        <v>2.330175736266038</v>
      </c>
      <c r="N95" s="18">
        <f t="shared" si="215"/>
        <v>-2.3056505387727522</v>
      </c>
      <c r="O95" s="18">
        <f t="shared" si="215"/>
        <v>0.86470493377597268</v>
      </c>
      <c r="P95" s="18">
        <f t="shared" si="215"/>
        <v>3.2676985130404734</v>
      </c>
      <c r="Q95" s="18">
        <f t="shared" si="216"/>
        <v>2.1558304630930225</v>
      </c>
      <c r="S95" s="18">
        <f t="shared" si="217"/>
        <v>2.4604061124071208</v>
      </c>
      <c r="T95" s="18">
        <f t="shared" si="218"/>
        <v>3.549851478429944</v>
      </c>
      <c r="U95" s="18">
        <f t="shared" si="219"/>
        <v>5.1615363596507091</v>
      </c>
      <c r="W95" t="str">
        <f t="shared" si="256"/>
        <v>51 Skilled agricultural and related trades</v>
      </c>
      <c r="X95" s="18">
        <f t="shared" si="220"/>
        <v>-6.8749674418822178</v>
      </c>
      <c r="Y95" s="18">
        <f t="shared" si="220"/>
        <v>34.212253849027327</v>
      </c>
      <c r="Z95" s="18">
        <f t="shared" si="220"/>
        <v>2.7265138505410569</v>
      </c>
      <c r="AA95" s="18">
        <f t="shared" si="220"/>
        <v>3.0668366875378661</v>
      </c>
      <c r="AB95" s="18">
        <f t="shared" si="221"/>
        <v>4.6735971995578884</v>
      </c>
      <c r="AD95" s="18">
        <f t="shared" si="222"/>
        <v>2.9532706530698949</v>
      </c>
      <c r="AE95" s="18">
        <f t="shared" si="223"/>
        <v>4.3245886480296702</v>
      </c>
      <c r="AF95" s="18">
        <f t="shared" si="224"/>
        <v>6.1111228050997113</v>
      </c>
      <c r="AH95" t="str">
        <f t="shared" si="257"/>
        <v>51 Skilled agricultural and related trades</v>
      </c>
      <c r="AI95" s="18">
        <f t="shared" si="225"/>
        <v>-4.2479656843179221</v>
      </c>
      <c r="AJ95" s="18">
        <f t="shared" si="225"/>
        <v>12.862290327831127</v>
      </c>
      <c r="AK95" s="18">
        <f t="shared" si="225"/>
        <v>1.5807185083364095</v>
      </c>
      <c r="AL95" s="18">
        <f t="shared" si="225"/>
        <v>1.8297321482426465</v>
      </c>
      <c r="AM95" s="18">
        <f t="shared" si="226"/>
        <v>2.4081344384577763</v>
      </c>
      <c r="AO95" s="18">
        <f t="shared" si="227"/>
        <v>1.7466598499792152</v>
      </c>
      <c r="AP95" s="18">
        <f t="shared" si="228"/>
        <v>4.0480788791879885</v>
      </c>
      <c r="AQ95" s="18">
        <f t="shared" si="229"/>
        <v>5.1041050175451907</v>
      </c>
      <c r="AS95" t="str">
        <f t="shared" si="258"/>
        <v>51 Skilled agricultural and related trades</v>
      </c>
      <c r="AT95" s="18">
        <f t="shared" si="230"/>
        <v>-6.817463266412382</v>
      </c>
      <c r="AU95" s="18">
        <f t="shared" si="230"/>
        <v>20.562336211301346</v>
      </c>
      <c r="AV95" s="18">
        <f t="shared" si="230"/>
        <v>2.3577881166913173</v>
      </c>
      <c r="AW95" s="18">
        <f t="shared" si="230"/>
        <v>2.8869181439415303</v>
      </c>
      <c r="AX95" s="18">
        <f t="shared" si="231"/>
        <v>3.7441475465505247</v>
      </c>
      <c r="AZ95" s="18">
        <f t="shared" si="232"/>
        <v>2.710238242865648</v>
      </c>
      <c r="BA95" s="18">
        <f t="shared" si="233"/>
        <v>4.0198679229344947</v>
      </c>
      <c r="BB95" s="18">
        <f t="shared" si="234"/>
        <v>5.7086019525037335</v>
      </c>
      <c r="BD95" t="str">
        <f t="shared" si="259"/>
        <v>51 Skilled agricultural and related trades</v>
      </c>
      <c r="BE95" s="18">
        <f t="shared" si="235"/>
        <v>-8.8357117171145809</v>
      </c>
      <c r="BF95" s="18">
        <f t="shared" si="235"/>
        <v>22.126107982564889</v>
      </c>
      <c r="BG95" s="18">
        <f t="shared" si="235"/>
        <v>-2.4694466659771819</v>
      </c>
      <c r="BH95" s="18">
        <f t="shared" si="235"/>
        <v>1.0208844172562959</v>
      </c>
      <c r="BI95" s="18">
        <f t="shared" si="236"/>
        <v>1.1088047235498832</v>
      </c>
      <c r="BK95" s="18">
        <f t="shared" si="237"/>
        <v>-0.15622177230242285</v>
      </c>
      <c r="BL95" s="18">
        <f t="shared" si="238"/>
        <v>2.735809375543008</v>
      </c>
      <c r="BM95" s="18">
        <f t="shared" si="239"/>
        <v>2.6291383583722405</v>
      </c>
      <c r="BO95" t="str">
        <f t="shared" si="260"/>
        <v>51 Skilled agricultural and related trades</v>
      </c>
      <c r="BP95" s="18">
        <f t="shared" si="240"/>
        <v>-4.9505539437087798</v>
      </c>
      <c r="BQ95" s="18">
        <f t="shared" si="240"/>
        <v>-1.4963565430035519</v>
      </c>
      <c r="BR95" s="18">
        <f t="shared" si="240"/>
        <v>0.23847940976384763</v>
      </c>
      <c r="BS95" s="18">
        <f t="shared" si="240"/>
        <v>1.0592768272746911</v>
      </c>
      <c r="BT95" s="18">
        <f t="shared" si="241"/>
        <v>0.64081766676864493</v>
      </c>
      <c r="BV95" s="18">
        <f t="shared" si="242"/>
        <v>0.78493360900755427</v>
      </c>
      <c r="BW95" s="18">
        <f t="shared" si="243"/>
        <v>2.9829233575123348</v>
      </c>
      <c r="BX95" s="18">
        <f t="shared" si="244"/>
        <v>3.5130985927701364</v>
      </c>
      <c r="BZ95" t="str">
        <f t="shared" si="261"/>
        <v>51 Skilled agricultural and related trades</v>
      </c>
      <c r="CA95" s="18">
        <f t="shared" si="245"/>
        <v>3.2680128305555334</v>
      </c>
      <c r="CB95" s="18">
        <f t="shared" si="245"/>
        <v>-26.647355706678788</v>
      </c>
      <c r="CC95" s="18">
        <f t="shared" si="245"/>
        <v>0.25527898583008746</v>
      </c>
      <c r="CD95" s="18">
        <f t="shared" si="245"/>
        <v>0.40055805918641774</v>
      </c>
      <c r="CE95" s="18">
        <f t="shared" si="246"/>
        <v>-1.5944527869939162</v>
      </c>
      <c r="CG95" s="18">
        <f t="shared" si="247"/>
        <v>0.35210832504533052</v>
      </c>
      <c r="CH95" s="18">
        <f t="shared" si="248"/>
        <v>2.668365739872236</v>
      </c>
      <c r="CI95" s="18">
        <f t="shared" si="249"/>
        <v>2.9138454345223996</v>
      </c>
      <c r="CK95" t="str">
        <f t="shared" si="262"/>
        <v>51 Skilled agricultural and related trades</v>
      </c>
      <c r="CL95" s="18">
        <f t="shared" si="250"/>
        <v>-9.6213824866420605</v>
      </c>
      <c r="CM95" s="18">
        <f t="shared" si="250"/>
        <v>-6.4520793059824495</v>
      </c>
      <c r="CN95" s="18">
        <f t="shared" si="250"/>
        <v>-3.8470614962086147</v>
      </c>
      <c r="CO95" s="18">
        <f t="shared" si="250"/>
        <v>-7.9223546160214315</v>
      </c>
      <c r="CP95" s="18">
        <f t="shared" si="251"/>
        <v>-6.5752784487170368</v>
      </c>
      <c r="CR95" s="18">
        <f t="shared" si="252"/>
        <v>-6.5834859536914481</v>
      </c>
      <c r="CS95" s="18">
        <f t="shared" si="253"/>
        <v>1.6076461716523882</v>
      </c>
      <c r="CT95" s="18">
        <f t="shared" si="254"/>
        <v>-3.0300708397827503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10.754898658721434</v>
      </c>
      <c r="C96" s="18">
        <f t="shared" si="210"/>
        <v>-27.086299224885312</v>
      </c>
      <c r="D96" s="18">
        <f t="shared" si="210"/>
        <v>3.8231334400100625</v>
      </c>
      <c r="E96" s="18">
        <f t="shared" si="210"/>
        <v>3.263247969570271</v>
      </c>
      <c r="F96" s="18">
        <f t="shared" si="211"/>
        <v>1.2123714472314084</v>
      </c>
      <c r="H96" s="18">
        <f t="shared" si="212"/>
        <v>3.4495401768966705</v>
      </c>
      <c r="I96" s="18">
        <f t="shared" si="213"/>
        <v>3.4588597106946839</v>
      </c>
      <c r="J96" s="18">
        <f t="shared" si="214"/>
        <v>5.7966888759466872</v>
      </c>
      <c r="L96" t="str">
        <f t="shared" si="255"/>
        <v>52 Skilled metal, electrical and electronic trades</v>
      </c>
      <c r="M96" s="18">
        <f t="shared" si="215"/>
        <v>13.828298381125958</v>
      </c>
      <c r="N96" s="18">
        <f t="shared" si="215"/>
        <v>-40.069442174741695</v>
      </c>
      <c r="O96" s="18">
        <f t="shared" si="215"/>
        <v>8.3793548180465685</v>
      </c>
      <c r="P96" s="18">
        <f t="shared" si="215"/>
        <v>3.4177825402583073</v>
      </c>
      <c r="Q96" s="18">
        <f t="shared" si="216"/>
        <v>1.4251909138647267</v>
      </c>
      <c r="S96" s="18">
        <f t="shared" si="217"/>
        <v>5.045874632784364</v>
      </c>
      <c r="T96" s="18">
        <f t="shared" si="218"/>
        <v>4.1310592873311958</v>
      </c>
      <c r="U96" s="18">
        <f t="shared" si="219"/>
        <v>7.4245582417927336</v>
      </c>
      <c r="W96" t="str">
        <f t="shared" si="256"/>
        <v>52 Skilled metal, electrical and electronic trades</v>
      </c>
      <c r="X96" s="18">
        <f t="shared" si="220"/>
        <v>-3.5413651920461753</v>
      </c>
      <c r="Y96" s="18">
        <f t="shared" si="220"/>
        <v>-24.2924252497961</v>
      </c>
      <c r="Z96" s="18">
        <f t="shared" si="220"/>
        <v>3.5056307795134245</v>
      </c>
      <c r="AA96" s="18">
        <f t="shared" si="220"/>
        <v>1.1722895319403071</v>
      </c>
      <c r="AB96" s="18">
        <f t="shared" si="221"/>
        <v>6.5861190703309092E-2</v>
      </c>
      <c r="AD96" s="18">
        <f t="shared" si="222"/>
        <v>1.9441660726896792</v>
      </c>
      <c r="AE96" s="18">
        <f t="shared" si="223"/>
        <v>3.1378146735515644</v>
      </c>
      <c r="AF96" s="18">
        <f t="shared" si="224"/>
        <v>4.4606871589147223</v>
      </c>
      <c r="AH96" t="str">
        <f t="shared" si="257"/>
        <v>52 Skilled metal, electrical and electronic trades</v>
      </c>
      <c r="AI96" s="18">
        <f t="shared" si="225"/>
        <v>-5.2584839507394454</v>
      </c>
      <c r="AJ96" s="18">
        <f t="shared" si="225"/>
        <v>-12.983484128928314</v>
      </c>
      <c r="AK96" s="18">
        <f t="shared" si="225"/>
        <v>3.8915853050837557</v>
      </c>
      <c r="AL96" s="18">
        <f t="shared" si="225"/>
        <v>2.9273743376512451</v>
      </c>
      <c r="AM96" s="18">
        <f t="shared" si="226"/>
        <v>2.1499788691938582</v>
      </c>
      <c r="AO96" s="18">
        <f t="shared" si="227"/>
        <v>3.2477795610080795</v>
      </c>
      <c r="AP96" s="18">
        <f t="shared" si="228"/>
        <v>3.1541919530434281</v>
      </c>
      <c r="AQ96" s="18">
        <f t="shared" si="229"/>
        <v>5.4239644472117376</v>
      </c>
      <c r="AS96" t="str">
        <f t="shared" si="258"/>
        <v>52 Skilled metal, electrical and electronic trades</v>
      </c>
      <c r="AT96" s="18">
        <f t="shared" si="230"/>
        <v>-4.0847049852255735</v>
      </c>
      <c r="AU96" s="18">
        <f t="shared" si="230"/>
        <v>-20.427409487047367</v>
      </c>
      <c r="AV96" s="18">
        <f t="shared" si="230"/>
        <v>1.5969780216146479</v>
      </c>
      <c r="AW96" s="18">
        <f t="shared" si="230"/>
        <v>0.26838208620214576</v>
      </c>
      <c r="AX96" s="18">
        <f t="shared" si="231"/>
        <v>-0.76257881388913651</v>
      </c>
      <c r="AZ96" s="18">
        <f t="shared" si="232"/>
        <v>0.70930562398252572</v>
      </c>
      <c r="BA96" s="18">
        <f t="shared" si="233"/>
        <v>2.6338279815826704</v>
      </c>
      <c r="BB96" s="18">
        <f t="shared" si="234"/>
        <v>3.1345137314716887</v>
      </c>
      <c r="BD96" t="str">
        <f t="shared" si="259"/>
        <v>52 Skilled metal, electrical and electronic trades</v>
      </c>
      <c r="BE96" s="18">
        <f t="shared" si="235"/>
        <v>-2.1148714134011315</v>
      </c>
      <c r="BF96" s="18">
        <f t="shared" si="235"/>
        <v>2.7690160472682024E-2</v>
      </c>
      <c r="BG96" s="18">
        <f t="shared" si="235"/>
        <v>-2.5399184214141224</v>
      </c>
      <c r="BH96" s="18">
        <f t="shared" si="235"/>
        <v>-0.69538679641901746</v>
      </c>
      <c r="BI96" s="18">
        <f t="shared" si="236"/>
        <v>-1.2307466061748817</v>
      </c>
      <c r="BK96" s="18">
        <f t="shared" si="237"/>
        <v>-1.3140772494677933</v>
      </c>
      <c r="BL96" s="18">
        <f t="shared" si="238"/>
        <v>1.7965207965263685</v>
      </c>
      <c r="BM96" s="18">
        <f t="shared" si="239"/>
        <v>0.7953542864215013</v>
      </c>
      <c r="BO96" t="str">
        <f t="shared" si="260"/>
        <v>52 Skilled metal, electrical and electronic trades</v>
      </c>
      <c r="BP96" s="18">
        <f t="shared" si="240"/>
        <v>-1.2256345618936626</v>
      </c>
      <c r="BQ96" s="18">
        <f t="shared" si="240"/>
        <v>-19.699595341791497</v>
      </c>
      <c r="BR96" s="18">
        <f t="shared" si="240"/>
        <v>0.53640711330691371</v>
      </c>
      <c r="BS96" s="18">
        <f t="shared" si="240"/>
        <v>-0.94371270748152547</v>
      </c>
      <c r="BT96" s="18">
        <f t="shared" si="241"/>
        <v>-1.7806201964227442</v>
      </c>
      <c r="BV96" s="18">
        <f t="shared" si="242"/>
        <v>-0.45277659807708703</v>
      </c>
      <c r="BW96" s="18">
        <f t="shared" si="243"/>
        <v>2.0278848926266857</v>
      </c>
      <c r="BX96" s="18">
        <f t="shared" si="244"/>
        <v>1.6889006118987693</v>
      </c>
      <c r="BZ96" t="str">
        <f t="shared" si="261"/>
        <v>52 Skilled metal, electrical and electronic trades</v>
      </c>
      <c r="CA96" s="18">
        <f t="shared" si="245"/>
        <v>7.9968822517258342</v>
      </c>
      <c r="CB96" s="18">
        <f t="shared" si="245"/>
        <v>-46.307966694459544</v>
      </c>
      <c r="CC96" s="18">
        <f t="shared" si="245"/>
        <v>0.74745644549141232</v>
      </c>
      <c r="CD96" s="18">
        <f t="shared" si="245"/>
        <v>-6.6748661002308367</v>
      </c>
      <c r="CE96" s="18">
        <f t="shared" si="246"/>
        <v>-7.6622777174957912</v>
      </c>
      <c r="CG96" s="18">
        <f t="shared" si="247"/>
        <v>-4.2635958773203475</v>
      </c>
      <c r="CH96" s="18">
        <f t="shared" si="248"/>
        <v>1.8072968547670598</v>
      </c>
      <c r="CI96" s="18">
        <f t="shared" si="249"/>
        <v>-1.247121910065907</v>
      </c>
      <c r="CK96" t="str">
        <f t="shared" si="262"/>
        <v>52 Skilled metal, electrical and electronic trades</v>
      </c>
      <c r="CL96" s="18">
        <f t="shared" si="250"/>
        <v>-2.1403407685605447</v>
      </c>
      <c r="CM96" s="18">
        <f t="shared" si="250"/>
        <v>-27.778374458745347</v>
      </c>
      <c r="CN96" s="18">
        <f t="shared" si="250"/>
        <v>-1.7878792147646316</v>
      </c>
      <c r="CO96" s="18">
        <f t="shared" si="250"/>
        <v>-3.3855125363041805</v>
      </c>
      <c r="CP96" s="18">
        <f t="shared" si="251"/>
        <v>-4.6392401295696111</v>
      </c>
      <c r="CR96" s="18">
        <f t="shared" si="252"/>
        <v>-2.8558768372117016</v>
      </c>
      <c r="CS96" s="18">
        <f t="shared" si="253"/>
        <v>1.7769231923212114</v>
      </c>
      <c r="CT96" s="18">
        <f t="shared" si="254"/>
        <v>-0.34208197590748224</v>
      </c>
    </row>
    <row r="97" spans="1:98" x14ac:dyDescent="0.2">
      <c r="A97" t="str">
        <f t="shared" si="209"/>
        <v>53 Skilled construction and building trades</v>
      </c>
      <c r="B97" s="18">
        <f t="shared" si="210"/>
        <v>1.7903310399115746</v>
      </c>
      <c r="C97" s="18">
        <f t="shared" si="210"/>
        <v>-37.84813018357913</v>
      </c>
      <c r="D97" s="18">
        <f t="shared" si="210"/>
        <v>11.203839675222117</v>
      </c>
      <c r="E97" s="18">
        <f t="shared" si="210"/>
        <v>1.0539465402305659</v>
      </c>
      <c r="F97" s="18">
        <f t="shared" si="211"/>
        <v>1.0064526607974633</v>
      </c>
      <c r="H97" s="18">
        <f t="shared" si="212"/>
        <v>4.3298974106573462</v>
      </c>
      <c r="I97" s="18">
        <f t="shared" si="213"/>
        <v>4.0805564097032399</v>
      </c>
      <c r="J97" s="18">
        <f t="shared" si="214"/>
        <v>6.8736032527873414</v>
      </c>
      <c r="L97" t="str">
        <f t="shared" si="255"/>
        <v>53 Skilled construction and building trades</v>
      </c>
      <c r="M97" s="18">
        <f t="shared" si="215"/>
        <v>6.7209743281953616</v>
      </c>
      <c r="N97" s="18">
        <f t="shared" si="215"/>
        <v>-36.857387537794395</v>
      </c>
      <c r="O97" s="18">
        <f t="shared" si="215"/>
        <v>5.0116246702426981</v>
      </c>
      <c r="P97" s="18">
        <f t="shared" si="215"/>
        <v>2.3668482378718547</v>
      </c>
      <c r="Q97" s="18">
        <f t="shared" si="216"/>
        <v>0.11667603329528209</v>
      </c>
      <c r="S97" s="18">
        <f t="shared" si="217"/>
        <v>3.2409551686814586</v>
      </c>
      <c r="T97" s="18">
        <f t="shared" si="218"/>
        <v>3.789050499453217</v>
      </c>
      <c r="U97" s="18">
        <f t="shared" si="219"/>
        <v>5.8928087359070958</v>
      </c>
      <c r="W97" t="str">
        <f t="shared" si="256"/>
        <v>53 Skilled construction and building trades</v>
      </c>
      <c r="X97" s="18">
        <f t="shared" si="220"/>
        <v>-3.4417068498942438</v>
      </c>
      <c r="Y97" s="18">
        <f t="shared" si="220"/>
        <v>-22.960158899182058</v>
      </c>
      <c r="Z97" s="18">
        <f t="shared" si="220"/>
        <v>2.181580207296463</v>
      </c>
      <c r="AA97" s="18">
        <f t="shared" si="220"/>
        <v>-0.26903363486577847</v>
      </c>
      <c r="AB97" s="18">
        <f t="shared" si="221"/>
        <v>-1.1179593986131331</v>
      </c>
      <c r="AD97" s="18">
        <f t="shared" si="222"/>
        <v>0.54123672630006503</v>
      </c>
      <c r="AE97" s="18">
        <f t="shared" si="223"/>
        <v>3.0433296477171412</v>
      </c>
      <c r="AF97" s="18">
        <f t="shared" si="224"/>
        <v>3.4038820309495676</v>
      </c>
      <c r="AH97" t="str">
        <f t="shared" si="257"/>
        <v>53 Skilled construction and building trades</v>
      </c>
      <c r="AI97" s="18">
        <f t="shared" si="225"/>
        <v>-1.1442323222397244</v>
      </c>
      <c r="AJ97" s="18">
        <f t="shared" si="225"/>
        <v>-18.411725734614691</v>
      </c>
      <c r="AK97" s="18">
        <f t="shared" si="225"/>
        <v>2.442867989519093</v>
      </c>
      <c r="AL97" s="18">
        <f t="shared" si="225"/>
        <v>0.47280993852223396</v>
      </c>
      <c r="AM97" s="18">
        <f t="shared" si="226"/>
        <v>-0.22250024501764276</v>
      </c>
      <c r="AO97" s="18">
        <f t="shared" si="227"/>
        <v>1.1252500357637363</v>
      </c>
      <c r="AP97" s="18">
        <f t="shared" si="228"/>
        <v>3.2693649719820694</v>
      </c>
      <c r="AQ97" s="18">
        <f t="shared" si="229"/>
        <v>4.0077898519416122</v>
      </c>
      <c r="AS97" t="str">
        <f t="shared" si="258"/>
        <v>53 Skilled construction and building trades</v>
      </c>
      <c r="AT97" s="18">
        <f t="shared" si="230"/>
        <v>-0.85154209998681285</v>
      </c>
      <c r="AU97" s="18">
        <f t="shared" si="230"/>
        <v>-16.686566356372325</v>
      </c>
      <c r="AV97" s="18">
        <f t="shared" si="230"/>
        <v>1.6190153587591016</v>
      </c>
      <c r="AW97" s="18">
        <f t="shared" si="230"/>
        <v>-0.21701455739436826</v>
      </c>
      <c r="AX97" s="18">
        <f t="shared" si="231"/>
        <v>-0.77189897537677243</v>
      </c>
      <c r="AZ97" s="18">
        <f t="shared" si="232"/>
        <v>0.3912796137868213</v>
      </c>
      <c r="BA97" s="18">
        <f t="shared" si="233"/>
        <v>3.0348962842571048</v>
      </c>
      <c r="BB97" s="18">
        <f t="shared" si="234"/>
        <v>3.2948841996266465</v>
      </c>
      <c r="BD97" t="str">
        <f t="shared" si="259"/>
        <v>53 Skilled construction and building trades</v>
      </c>
      <c r="BE97" s="18">
        <f t="shared" si="235"/>
        <v>-0.57579155509733804</v>
      </c>
      <c r="BF97" s="18">
        <f t="shared" si="235"/>
        <v>-3.5936722371858187</v>
      </c>
      <c r="BG97" s="18">
        <f t="shared" si="235"/>
        <v>-3.8142316567519541</v>
      </c>
      <c r="BH97" s="18">
        <f t="shared" si="235"/>
        <v>-1.7601850677331776</v>
      </c>
      <c r="BI97" s="18">
        <f t="shared" si="236"/>
        <v>-2.5215899575713574</v>
      </c>
      <c r="BK97" s="18">
        <f t="shared" si="237"/>
        <v>-2.4496953694405299</v>
      </c>
      <c r="BL97" s="18">
        <f t="shared" si="238"/>
        <v>1.8001158760754699</v>
      </c>
      <c r="BM97" s="18">
        <f t="shared" si="239"/>
        <v>-2.5521435251518731E-2</v>
      </c>
      <c r="BO97" t="str">
        <f t="shared" si="260"/>
        <v>53 Skilled construction and building trades</v>
      </c>
      <c r="BP97" s="18">
        <f t="shared" si="240"/>
        <v>2.6238695107547727</v>
      </c>
      <c r="BQ97" s="18">
        <f t="shared" si="240"/>
        <v>-19.424404490754831</v>
      </c>
      <c r="BR97" s="18">
        <f t="shared" si="240"/>
        <v>1.3845794313424697</v>
      </c>
      <c r="BS97" s="18">
        <f t="shared" si="240"/>
        <v>0.22030200722027438</v>
      </c>
      <c r="BT97" s="18">
        <f t="shared" si="241"/>
        <v>-0.77953519636941859</v>
      </c>
      <c r="BV97" s="18">
        <f t="shared" si="242"/>
        <v>0.60690125991329502</v>
      </c>
      <c r="BW97" s="18">
        <f t="shared" si="243"/>
        <v>2.5553368486576966</v>
      </c>
      <c r="BX97" s="18">
        <f t="shared" si="244"/>
        <v>2.9872507029045758</v>
      </c>
      <c r="BZ97" t="str">
        <f t="shared" si="261"/>
        <v>53 Skilled construction and building trades</v>
      </c>
      <c r="CA97" s="18">
        <f t="shared" si="245"/>
        <v>10.408634677125006</v>
      </c>
      <c r="CB97" s="18">
        <f t="shared" si="245"/>
        <v>-46.50168241131918</v>
      </c>
      <c r="CC97" s="18">
        <f t="shared" si="245"/>
        <v>0.82002845196462726</v>
      </c>
      <c r="CD97" s="18">
        <f t="shared" si="245"/>
        <v>-3.495803735588654</v>
      </c>
      <c r="CE97" s="18">
        <f t="shared" si="246"/>
        <v>-5.7088328642397208</v>
      </c>
      <c r="CG97" s="18">
        <f t="shared" si="247"/>
        <v>-2.0781212700050067</v>
      </c>
      <c r="CH97" s="18">
        <f t="shared" si="248"/>
        <v>2.1347080914991823</v>
      </c>
      <c r="CI97" s="18">
        <f t="shared" si="249"/>
        <v>0.65305045548074148</v>
      </c>
      <c r="CK97" t="str">
        <f t="shared" si="262"/>
        <v>53 Skilled construction and building trades</v>
      </c>
      <c r="CL97" s="18">
        <f t="shared" si="250"/>
        <v>2.639761521638917E-3</v>
      </c>
      <c r="CM97" s="18">
        <f t="shared" si="250"/>
        <v>-29.408425744734924</v>
      </c>
      <c r="CN97" s="18">
        <f t="shared" si="250"/>
        <v>-8.4480312008432197</v>
      </c>
      <c r="CO97" s="18">
        <f t="shared" si="250"/>
        <v>-14.680118282215393</v>
      </c>
      <c r="CP97" s="18">
        <f t="shared" si="251"/>
        <v>-13.806481442278439</v>
      </c>
      <c r="CR97" s="18">
        <f t="shared" si="252"/>
        <v>-12.651377764759797</v>
      </c>
      <c r="CS97" s="18">
        <f t="shared" si="253"/>
        <v>0.96873969758461964</v>
      </c>
      <c r="CT97" s="18">
        <f t="shared" si="254"/>
        <v>-7.9835766573697287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1.4122078293857365</v>
      </c>
      <c r="C98" s="18">
        <f t="shared" si="210"/>
        <v>-20.820419880383923</v>
      </c>
      <c r="D98" s="18">
        <f t="shared" si="210"/>
        <v>6.6246813553787032</v>
      </c>
      <c r="E98" s="18">
        <f t="shared" si="210"/>
        <v>2.8191369086546514</v>
      </c>
      <c r="F98" s="18">
        <f t="shared" si="211"/>
        <v>2.3092949025954157</v>
      </c>
      <c r="H98" s="18">
        <f t="shared" si="212"/>
        <v>4.0723156938356819</v>
      </c>
      <c r="I98" s="18">
        <f t="shared" si="213"/>
        <v>4.3002890959236373</v>
      </c>
      <c r="J98" s="18">
        <f t="shared" si="214"/>
        <v>6.8467808768897243</v>
      </c>
      <c r="L98" t="str">
        <f t="shared" si="255"/>
        <v>54 Textiles, printing and other skilled trades</v>
      </c>
      <c r="M98" s="18">
        <f t="shared" si="215"/>
        <v>5.9635982015393108</v>
      </c>
      <c r="N98" s="18">
        <f t="shared" si="215"/>
        <v>-1.7542250926869563</v>
      </c>
      <c r="O98" s="18">
        <f t="shared" si="215"/>
        <v>4.612463366943631</v>
      </c>
      <c r="P98" s="18">
        <f t="shared" si="215"/>
        <v>3.6964488904309922</v>
      </c>
      <c r="Q98" s="18">
        <f t="shared" si="216"/>
        <v>3.6315196604990607</v>
      </c>
      <c r="S98" s="18">
        <f t="shared" si="217"/>
        <v>4.0008923558592091</v>
      </c>
      <c r="T98" s="18">
        <f t="shared" si="218"/>
        <v>4.1983800914385583</v>
      </c>
      <c r="U98" s="18">
        <f t="shared" si="219"/>
        <v>6.7244174889141473</v>
      </c>
      <c r="W98" t="str">
        <f t="shared" si="256"/>
        <v>54 Textiles, printing and other skilled trades</v>
      </c>
      <c r="X98" s="18">
        <f t="shared" si="220"/>
        <v>-0.34296726969095248</v>
      </c>
      <c r="Y98" s="18">
        <f t="shared" si="220"/>
        <v>-8.9167941811598155</v>
      </c>
      <c r="Z98" s="18">
        <f t="shared" si="220"/>
        <v>5.2578732873003187</v>
      </c>
      <c r="AA98" s="18">
        <f t="shared" si="220"/>
        <v>2.894162432084868</v>
      </c>
      <c r="AB98" s="18">
        <f t="shared" si="221"/>
        <v>2.8403779642516058</v>
      </c>
      <c r="AD98" s="18">
        <f t="shared" si="222"/>
        <v>3.6761085826353401</v>
      </c>
      <c r="AE98" s="18">
        <f t="shared" si="223"/>
        <v>4.1467369659502706</v>
      </c>
      <c r="AF98" s="18">
        <f t="shared" si="224"/>
        <v>6.4618575571381509</v>
      </c>
      <c r="AH98" t="str">
        <f t="shared" si="257"/>
        <v>54 Textiles, printing and other skilled trades</v>
      </c>
      <c r="AI98" s="18">
        <f t="shared" si="225"/>
        <v>-0.50738648888160043</v>
      </c>
      <c r="AJ98" s="18">
        <f t="shared" si="225"/>
        <v>15.614480306245394</v>
      </c>
      <c r="AK98" s="18">
        <f t="shared" si="225"/>
        <v>3.0134589098685716</v>
      </c>
      <c r="AL98" s="18">
        <f t="shared" si="225"/>
        <v>4.0995087070571756</v>
      </c>
      <c r="AM98" s="18">
        <f t="shared" si="226"/>
        <v>4.4414890289251385</v>
      </c>
      <c r="AO98" s="18">
        <f t="shared" si="227"/>
        <v>3.7362258105395618</v>
      </c>
      <c r="AP98" s="18">
        <f t="shared" si="228"/>
        <v>4.128741307981687</v>
      </c>
      <c r="AQ98" s="18">
        <f t="shared" si="229"/>
        <v>6.4902361857275492</v>
      </c>
      <c r="AS98" t="str">
        <f t="shared" si="258"/>
        <v>54 Textiles, printing and other skilled trades</v>
      </c>
      <c r="AT98" s="18">
        <f t="shared" si="230"/>
        <v>-3.2263856487697584</v>
      </c>
      <c r="AU98" s="18">
        <f t="shared" si="230"/>
        <v>3.873708740820847</v>
      </c>
      <c r="AV98" s="18">
        <f t="shared" si="230"/>
        <v>3.1913852255204933</v>
      </c>
      <c r="AW98" s="18">
        <f t="shared" si="230"/>
        <v>1.5847956367690097</v>
      </c>
      <c r="AX98" s="18">
        <f t="shared" si="231"/>
        <v>2.2264131077114113</v>
      </c>
      <c r="AZ98" s="18">
        <f t="shared" si="232"/>
        <v>2.1175268656341784</v>
      </c>
      <c r="BA98" s="18">
        <f t="shared" si="233"/>
        <v>3.648643564850329</v>
      </c>
      <c r="BB98" s="18">
        <f t="shared" si="234"/>
        <v>5.0073873677512815</v>
      </c>
      <c r="BD98" t="str">
        <f t="shared" si="259"/>
        <v>54 Textiles, printing and other skilled trades</v>
      </c>
      <c r="BE98" s="18">
        <f t="shared" si="235"/>
        <v>-2.7998058628309508</v>
      </c>
      <c r="BF98" s="18">
        <f t="shared" si="235"/>
        <v>3.8053368107476393</v>
      </c>
      <c r="BG98" s="18">
        <f t="shared" si="235"/>
        <v>1.9670354434788484</v>
      </c>
      <c r="BH98" s="18">
        <f t="shared" si="235"/>
        <v>1.465206762029414</v>
      </c>
      <c r="BI98" s="18">
        <f t="shared" si="236"/>
        <v>1.7666857107877298</v>
      </c>
      <c r="BK98" s="18">
        <f t="shared" si="237"/>
        <v>1.6322079717033144</v>
      </c>
      <c r="BL98" s="18">
        <f t="shared" si="238"/>
        <v>2.8198539709750836</v>
      </c>
      <c r="BM98" s="18">
        <f t="shared" si="239"/>
        <v>3.9673229420594591</v>
      </c>
      <c r="BO98" t="str">
        <f t="shared" si="260"/>
        <v>54 Textiles, printing and other skilled trades</v>
      </c>
      <c r="BP98" s="18">
        <f t="shared" si="240"/>
        <v>-2.3655198489066165</v>
      </c>
      <c r="BQ98" s="18">
        <f t="shared" si="240"/>
        <v>-0.95678195773855057</v>
      </c>
      <c r="BR98" s="18">
        <f t="shared" si="240"/>
        <v>-1.5259169720353349</v>
      </c>
      <c r="BS98" s="18">
        <f t="shared" si="240"/>
        <v>-0.56844713936824443</v>
      </c>
      <c r="BT98" s="18">
        <f t="shared" si="241"/>
        <v>-0.89289433845572974</v>
      </c>
      <c r="BV98" s="18">
        <f t="shared" si="242"/>
        <v>-0.88863369886597043</v>
      </c>
      <c r="BW98" s="18">
        <f t="shared" si="243"/>
        <v>2.0518860439315389</v>
      </c>
      <c r="BX98" s="18">
        <f t="shared" si="244"/>
        <v>1.3943856973775759</v>
      </c>
      <c r="BZ98" t="str">
        <f t="shared" si="261"/>
        <v>54 Textiles, printing and other skilled trades</v>
      </c>
      <c r="CA98" s="18">
        <f t="shared" si="245"/>
        <v>2.0993299799538789</v>
      </c>
      <c r="CB98" s="18">
        <f t="shared" si="245"/>
        <v>-20.065813308330803</v>
      </c>
      <c r="CC98" s="18">
        <f t="shared" si="245"/>
        <v>1.7406933802325719</v>
      </c>
      <c r="CD98" s="18">
        <f t="shared" si="245"/>
        <v>-3.9122455899875397</v>
      </c>
      <c r="CE98" s="18">
        <f t="shared" si="246"/>
        <v>-3.2991249397992584</v>
      </c>
      <c r="CG98" s="18">
        <f t="shared" si="247"/>
        <v>-2.0637222861356608</v>
      </c>
      <c r="CH98" s="18">
        <f t="shared" si="248"/>
        <v>2.073141781089971</v>
      </c>
      <c r="CI98" s="18">
        <f t="shared" si="249"/>
        <v>0.58733270039801333</v>
      </c>
      <c r="CK98" t="str">
        <f t="shared" si="262"/>
        <v>54 Textiles, printing and other skilled trades</v>
      </c>
      <c r="CL98" s="18">
        <f t="shared" si="250"/>
        <v>-3.5339236408584274</v>
      </c>
      <c r="CM98" s="18">
        <f t="shared" si="250"/>
        <v>-21.794958446008749</v>
      </c>
      <c r="CN98" s="18">
        <f t="shared" si="250"/>
        <v>-2.5201461812638049</v>
      </c>
      <c r="CO98" s="18">
        <f t="shared" si="250"/>
        <v>-1.4057563951660579</v>
      </c>
      <c r="CP98" s="18">
        <f t="shared" si="251"/>
        <v>-3.1676897937654269</v>
      </c>
      <c r="CR98" s="18">
        <f t="shared" si="252"/>
        <v>-1.7786280354772921</v>
      </c>
      <c r="CS98" s="18">
        <f t="shared" si="253"/>
        <v>1.7930326906229199</v>
      </c>
      <c r="CT98" s="18">
        <f t="shared" si="254"/>
        <v>0.44879442687026927</v>
      </c>
    </row>
    <row r="99" spans="1:98" x14ac:dyDescent="0.2">
      <c r="A99" t="str">
        <f t="shared" si="209"/>
        <v>61 Caring personal service occupations</v>
      </c>
      <c r="B99" s="18">
        <f t="shared" si="210"/>
        <v>5.7425848674939939</v>
      </c>
      <c r="C99" s="18">
        <f t="shared" si="210"/>
        <v>-18.205606844908239</v>
      </c>
      <c r="D99" s="18">
        <f t="shared" si="210"/>
        <v>4.6835967748523943</v>
      </c>
      <c r="E99" s="18">
        <f t="shared" si="210"/>
        <v>2.4207585394051767</v>
      </c>
      <c r="F99" s="18">
        <f t="shared" si="211"/>
        <v>1.6833362611363922</v>
      </c>
      <c r="H99" s="18">
        <f t="shared" si="212"/>
        <v>3.1695502414211374</v>
      </c>
      <c r="I99" s="18">
        <f t="shared" si="213"/>
        <v>4.0854413122054734</v>
      </c>
      <c r="J99" s="18">
        <f t="shared" si="214"/>
        <v>6.069241000781278</v>
      </c>
      <c r="L99" t="str">
        <f t="shared" si="255"/>
        <v>61 Caring personal service occupations</v>
      </c>
      <c r="M99" s="18">
        <f t="shared" si="215"/>
        <v>8.4047062646966708</v>
      </c>
      <c r="N99" s="18">
        <f t="shared" si="215"/>
        <v>-18.664495985230765</v>
      </c>
      <c r="O99" s="18">
        <f t="shared" si="215"/>
        <v>4.8373327037370739</v>
      </c>
      <c r="P99" s="18">
        <f t="shared" si="215"/>
        <v>2.1762130684726877</v>
      </c>
      <c r="Q99" s="18">
        <f t="shared" si="216"/>
        <v>1.542388590085042</v>
      </c>
      <c r="S99" s="18">
        <f t="shared" si="217"/>
        <v>3.0556616610257992</v>
      </c>
      <c r="T99" s="18">
        <f t="shared" si="218"/>
        <v>4.2329168090495584</v>
      </c>
      <c r="U99" s="18">
        <f t="shared" si="219"/>
        <v>6.1068336473580453</v>
      </c>
      <c r="W99" t="str">
        <f t="shared" si="256"/>
        <v>61 Caring personal service occupations</v>
      </c>
      <c r="X99" s="18">
        <f t="shared" si="220"/>
        <v>2.538487638878939</v>
      </c>
      <c r="Y99" s="18">
        <f t="shared" si="220"/>
        <v>4.0112964634227311</v>
      </c>
      <c r="Z99" s="18">
        <f t="shared" si="220"/>
        <v>3.1959683646418657</v>
      </c>
      <c r="AA99" s="18">
        <f t="shared" si="220"/>
        <v>2.5124830661706676</v>
      </c>
      <c r="AB99" s="18">
        <f t="shared" si="221"/>
        <v>2.8188177634315581</v>
      </c>
      <c r="AD99" s="18">
        <f t="shared" si="222"/>
        <v>2.7398070298735089</v>
      </c>
      <c r="AE99" s="18">
        <f t="shared" si="223"/>
        <v>4.1307072593940841</v>
      </c>
      <c r="AF99" s="18">
        <f t="shared" si="224"/>
        <v>5.8167572072015172</v>
      </c>
      <c r="AH99" t="str">
        <f t="shared" si="257"/>
        <v>61 Caring personal service occupations</v>
      </c>
      <c r="AI99" s="18">
        <f t="shared" si="225"/>
        <v>-1.607105401065656</v>
      </c>
      <c r="AJ99" s="18">
        <f t="shared" si="225"/>
        <v>11.328746829701863</v>
      </c>
      <c r="AK99" s="18">
        <f t="shared" si="225"/>
        <v>-0.91040763304931493</v>
      </c>
      <c r="AL99" s="18">
        <f t="shared" si="225"/>
        <v>0.63587643381854964</v>
      </c>
      <c r="AM99" s="18">
        <f t="shared" si="226"/>
        <v>0.78415092124168861</v>
      </c>
      <c r="AO99" s="18">
        <f t="shared" si="227"/>
        <v>0.11778576948229258</v>
      </c>
      <c r="AP99" s="18">
        <f t="shared" si="228"/>
        <v>3.091141712601897</v>
      </c>
      <c r="AQ99" s="18">
        <f t="shared" si="229"/>
        <v>3.1682856642159196</v>
      </c>
      <c r="AS99" t="str">
        <f t="shared" si="258"/>
        <v>61 Caring personal service occupations</v>
      </c>
      <c r="AT99" s="18">
        <f t="shared" si="230"/>
        <v>6.6273007362194214E-2</v>
      </c>
      <c r="AU99" s="18">
        <f t="shared" si="230"/>
        <v>10.164129279473432</v>
      </c>
      <c r="AV99" s="18">
        <f t="shared" si="230"/>
        <v>-0.10622185621345093</v>
      </c>
      <c r="AW99" s="18">
        <f t="shared" si="230"/>
        <v>0.99834360161539237</v>
      </c>
      <c r="AX99" s="18">
        <f t="shared" si="231"/>
        <v>1.199806518645663</v>
      </c>
      <c r="AZ99" s="18">
        <f t="shared" si="232"/>
        <v>0.62880467303443321</v>
      </c>
      <c r="BA99" s="18">
        <f t="shared" si="233"/>
        <v>3.3115958876240414</v>
      </c>
      <c r="BB99" s="18">
        <f t="shared" si="234"/>
        <v>3.7168072691488696</v>
      </c>
      <c r="BD99" t="str">
        <f t="shared" si="259"/>
        <v>61 Caring personal service occupations</v>
      </c>
      <c r="BE99" s="18">
        <f t="shared" si="235"/>
        <v>1.7954556216607243</v>
      </c>
      <c r="BF99" s="18">
        <f t="shared" si="235"/>
        <v>5.8116532347598948</v>
      </c>
      <c r="BG99" s="18">
        <f t="shared" si="235"/>
        <v>2.2675004051867065</v>
      </c>
      <c r="BH99" s="18">
        <f t="shared" si="235"/>
        <v>1.3331751942196046</v>
      </c>
      <c r="BI99" s="18">
        <f t="shared" si="236"/>
        <v>1.899285442482368</v>
      </c>
      <c r="BK99" s="18">
        <f t="shared" si="237"/>
        <v>1.6436646060063564</v>
      </c>
      <c r="BL99" s="18">
        <f t="shared" si="238"/>
        <v>3.4891210270843853</v>
      </c>
      <c r="BM99" s="18">
        <f t="shared" si="239"/>
        <v>4.5518995886424163</v>
      </c>
      <c r="BO99" t="str">
        <f t="shared" si="260"/>
        <v>61 Caring personal service occupations</v>
      </c>
      <c r="BP99" s="18">
        <f t="shared" si="240"/>
        <v>-3.0772645759475248</v>
      </c>
      <c r="BQ99" s="18">
        <f t="shared" si="240"/>
        <v>5.893120169170496</v>
      </c>
      <c r="BR99" s="18">
        <f t="shared" si="240"/>
        <v>-2.5064406362425684</v>
      </c>
      <c r="BS99" s="18">
        <f t="shared" si="240"/>
        <v>-3.0013810805177621</v>
      </c>
      <c r="BT99" s="18">
        <f t="shared" si="241"/>
        <v>-2.3127958162647011</v>
      </c>
      <c r="BV99" s="18">
        <f t="shared" si="242"/>
        <v>-2.8366807462371413</v>
      </c>
      <c r="BW99" s="18">
        <f t="shared" si="243"/>
        <v>2.2433315997022696</v>
      </c>
      <c r="BX99" s="18">
        <f t="shared" si="244"/>
        <v>0.28924147527291666</v>
      </c>
      <c r="BZ99" t="str">
        <f t="shared" si="261"/>
        <v>61 Caring personal service occupations</v>
      </c>
      <c r="CA99" s="18">
        <f t="shared" si="245"/>
        <v>-14.338784619684297</v>
      </c>
      <c r="CB99" s="18">
        <f t="shared" si="245"/>
        <v>-20.321320613601745</v>
      </c>
      <c r="CC99" s="18">
        <f t="shared" si="245"/>
        <v>-4.7483584116754241</v>
      </c>
      <c r="CD99" s="18">
        <f t="shared" si="245"/>
        <v>-2.2206463803793874</v>
      </c>
      <c r="CE99" s="18">
        <f t="shared" si="246"/>
        <v>-4.250612212695426</v>
      </c>
      <c r="CG99" s="18">
        <f t="shared" si="247"/>
        <v>-3.0705836457995184</v>
      </c>
      <c r="CH99" s="18">
        <f t="shared" si="248"/>
        <v>1.4751452427540057</v>
      </c>
      <c r="CI99" s="18">
        <f t="shared" si="249"/>
        <v>-0.90878264050103796</v>
      </c>
      <c r="CK99" t="str">
        <f t="shared" si="262"/>
        <v>61 Caring personal service occupations</v>
      </c>
      <c r="CL99" s="18">
        <f t="shared" si="250"/>
        <v>-2.4997312544438266</v>
      </c>
      <c r="CM99" s="18">
        <f t="shared" si="250"/>
        <v>-17.790945253773994</v>
      </c>
      <c r="CN99" s="18">
        <f t="shared" si="250"/>
        <v>1.1859141123177652</v>
      </c>
      <c r="CO99" s="18">
        <f t="shared" si="250"/>
        <v>-1.1931945053827997</v>
      </c>
      <c r="CP99" s="18">
        <f t="shared" si="251"/>
        <v>-1.5933871874172501</v>
      </c>
      <c r="CR99" s="18">
        <f t="shared" si="252"/>
        <v>-0.40643950974289522</v>
      </c>
      <c r="CS99" s="18">
        <f t="shared" si="253"/>
        <v>1.8571676003919624</v>
      </c>
      <c r="CT99" s="18">
        <f t="shared" si="254"/>
        <v>1.5452166126606715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2.5892977512532944</v>
      </c>
      <c r="C100" s="18">
        <f t="shared" si="210"/>
        <v>3.6956496912856851</v>
      </c>
      <c r="D100" s="18">
        <f t="shared" si="210"/>
        <v>5.2928535783894448</v>
      </c>
      <c r="E100" s="18">
        <f t="shared" si="210"/>
        <v>4.3144991727709581</v>
      </c>
      <c r="F100" s="18">
        <f t="shared" si="211"/>
        <v>4.5803550227361711</v>
      </c>
      <c r="H100" s="18">
        <f t="shared" si="212"/>
        <v>4.6396030450687409</v>
      </c>
      <c r="I100" s="18">
        <f t="shared" si="213"/>
        <v>4.234753968678584</v>
      </c>
      <c r="J100" s="18">
        <f t="shared" si="214"/>
        <v>7.1997834029223329</v>
      </c>
      <c r="L100" t="str">
        <f t="shared" si="255"/>
        <v>62 Leisure, travel and related personal service occupations</v>
      </c>
      <c r="M100" s="18">
        <f t="shared" si="215"/>
        <v>11.331110514965982</v>
      </c>
      <c r="N100" s="18">
        <f t="shared" si="215"/>
        <v>-28.012670575841792</v>
      </c>
      <c r="O100" s="18">
        <f t="shared" si="215"/>
        <v>1.4720825449683117</v>
      </c>
      <c r="P100" s="18">
        <f t="shared" si="215"/>
        <v>2.4154694747586136</v>
      </c>
      <c r="Q100" s="18">
        <f t="shared" si="216"/>
        <v>-0.10579768533447442</v>
      </c>
      <c r="S100" s="18">
        <f t="shared" si="217"/>
        <v>2.1000366501355172</v>
      </c>
      <c r="T100" s="18">
        <f t="shared" si="218"/>
        <v>3.6603625695927233</v>
      </c>
      <c r="U100" s="18">
        <f t="shared" si="219"/>
        <v>5.0053409826218642</v>
      </c>
      <c r="W100" t="str">
        <f t="shared" si="256"/>
        <v>62 Leisure, travel and related personal service occupations</v>
      </c>
      <c r="X100" s="18">
        <f t="shared" si="220"/>
        <v>4.4223105775377247</v>
      </c>
      <c r="Y100" s="18">
        <f t="shared" si="220"/>
        <v>1.5182304766444554</v>
      </c>
      <c r="Z100" s="18">
        <f t="shared" si="220"/>
        <v>2.9162802130749288</v>
      </c>
      <c r="AA100" s="18">
        <f t="shared" si="220"/>
        <v>3.5454960766132526</v>
      </c>
      <c r="AB100" s="18">
        <f t="shared" si="221"/>
        <v>3.2208154934238786</v>
      </c>
      <c r="AD100" s="18">
        <f t="shared" si="222"/>
        <v>3.3353311751588954</v>
      </c>
      <c r="AE100" s="18">
        <f t="shared" si="223"/>
        <v>4.0989219317653536</v>
      </c>
      <c r="AF100" s="18">
        <f t="shared" si="224"/>
        <v>6.1923301868080483</v>
      </c>
      <c r="AH100" t="str">
        <f t="shared" si="257"/>
        <v>62 Leisure, travel and related personal service occupations</v>
      </c>
      <c r="AI100" s="18">
        <f t="shared" si="225"/>
        <v>4.5377966608210585</v>
      </c>
      <c r="AJ100" s="18">
        <f t="shared" si="225"/>
        <v>5.3648573323950677</v>
      </c>
      <c r="AK100" s="18">
        <f t="shared" si="225"/>
        <v>1.6021916972666528</v>
      </c>
      <c r="AL100" s="18">
        <f t="shared" si="225"/>
        <v>3.9184634259103124</v>
      </c>
      <c r="AM100" s="18">
        <f t="shared" si="226"/>
        <v>3.2781965465833895</v>
      </c>
      <c r="AO100" s="18">
        <f t="shared" si="227"/>
        <v>3.1405642847196491</v>
      </c>
      <c r="AP100" s="18">
        <f t="shared" si="228"/>
        <v>3.9723251784103297</v>
      </c>
      <c r="AQ100" s="18">
        <f t="shared" si="229"/>
        <v>5.9626853704902505</v>
      </c>
      <c r="AS100" t="str">
        <f t="shared" si="258"/>
        <v>62 Leisure, travel and related personal service occupations</v>
      </c>
      <c r="AT100" s="18">
        <f t="shared" si="230"/>
        <v>5.2994618323398246</v>
      </c>
      <c r="AU100" s="18">
        <f t="shared" si="230"/>
        <v>10.311590152444827</v>
      </c>
      <c r="AV100" s="18">
        <f t="shared" si="230"/>
        <v>1.6482349666891549</v>
      </c>
      <c r="AW100" s="18">
        <f t="shared" si="230"/>
        <v>4.0058077277509652</v>
      </c>
      <c r="AX100" s="18">
        <f t="shared" si="231"/>
        <v>3.6438451135911709</v>
      </c>
      <c r="AZ100" s="18">
        <f t="shared" si="232"/>
        <v>3.2139363529732012</v>
      </c>
      <c r="BA100" s="18">
        <f t="shared" si="233"/>
        <v>3.9355409763550231</v>
      </c>
      <c r="BB100" s="18">
        <f t="shared" si="234"/>
        <v>5.9850462854541098</v>
      </c>
      <c r="BD100" t="str">
        <f t="shared" si="259"/>
        <v>62 Leisure, travel and related personal service occupations</v>
      </c>
      <c r="BE100" s="18">
        <f t="shared" si="235"/>
        <v>1.0086759872375062</v>
      </c>
      <c r="BF100" s="18">
        <f t="shared" si="235"/>
        <v>-3.1176563675165414</v>
      </c>
      <c r="BG100" s="18">
        <f t="shared" si="235"/>
        <v>-1.1875984048563493</v>
      </c>
      <c r="BH100" s="18">
        <f t="shared" si="235"/>
        <v>0.38105701872377384</v>
      </c>
      <c r="BI100" s="18">
        <f t="shared" si="236"/>
        <v>-0.33303761323526526</v>
      </c>
      <c r="BK100" s="18">
        <f t="shared" si="237"/>
        <v>-0.14457572784709605</v>
      </c>
      <c r="BL100" s="18">
        <f t="shared" si="238"/>
        <v>2.5087698795757341</v>
      </c>
      <c r="BM100" s="18">
        <f t="shared" si="239"/>
        <v>2.4068943285491251</v>
      </c>
      <c r="BO100" t="str">
        <f t="shared" si="260"/>
        <v>62 Leisure, travel and related personal service occupations</v>
      </c>
      <c r="BP100" s="18">
        <f t="shared" si="240"/>
        <v>0.20932103333100027</v>
      </c>
      <c r="BQ100" s="18">
        <f t="shared" si="240"/>
        <v>-8.0400754284994598</v>
      </c>
      <c r="BR100" s="18">
        <f t="shared" si="240"/>
        <v>-4.1957772706213809</v>
      </c>
      <c r="BS100" s="18">
        <f t="shared" si="240"/>
        <v>-2.0756157160006117</v>
      </c>
      <c r="BT100" s="18">
        <f t="shared" si="241"/>
        <v>-3.1244017409839397</v>
      </c>
      <c r="BV100" s="18">
        <f t="shared" si="242"/>
        <v>-2.7874988870907891</v>
      </c>
      <c r="BW100" s="18">
        <f t="shared" si="243"/>
        <v>2.0458856220932908</v>
      </c>
      <c r="BX100" s="18">
        <f t="shared" si="244"/>
        <v>6.2138157151014894E-2</v>
      </c>
      <c r="BZ100" t="str">
        <f t="shared" si="261"/>
        <v>62 Leisure, travel and related personal service occupations</v>
      </c>
      <c r="CA100" s="18">
        <f t="shared" si="245"/>
        <v>1.083697172953646</v>
      </c>
      <c r="CB100" s="18">
        <f t="shared" si="245"/>
        <v>-14.402397009262524</v>
      </c>
      <c r="CC100" s="18">
        <f t="shared" si="245"/>
        <v>-2.7252026665442575</v>
      </c>
      <c r="CD100" s="18">
        <f t="shared" si="245"/>
        <v>-4.6640071661285258</v>
      </c>
      <c r="CE100" s="18">
        <f t="shared" si="246"/>
        <v>-4.7062290028396241</v>
      </c>
      <c r="CG100" s="18">
        <f t="shared" si="247"/>
        <v>-4.022071117857462</v>
      </c>
      <c r="CH100" s="18">
        <f t="shared" si="248"/>
        <v>1.8542659570440101</v>
      </c>
      <c r="CI100" s="18">
        <f t="shared" si="249"/>
        <v>-1.0194210621212729</v>
      </c>
      <c r="CK100" t="str">
        <f t="shared" si="262"/>
        <v>62 Leisure, travel and related personal service occupations</v>
      </c>
      <c r="CL100" s="18">
        <f t="shared" si="250"/>
        <v>-5.9606152910081311</v>
      </c>
      <c r="CM100" s="18">
        <f t="shared" si="250"/>
        <v>-29.58621227562681</v>
      </c>
      <c r="CN100" s="18">
        <f t="shared" si="250"/>
        <v>-7.3023387990854838</v>
      </c>
      <c r="CO100" s="18">
        <f t="shared" si="250"/>
        <v>-3.683308467255153</v>
      </c>
      <c r="CP100" s="18">
        <f t="shared" si="251"/>
        <v>-6.6743395445589933</v>
      </c>
      <c r="CR100" s="18">
        <f t="shared" si="252"/>
        <v>-4.9050845958264144</v>
      </c>
      <c r="CS100" s="18">
        <f t="shared" si="253"/>
        <v>1.3131329635774902</v>
      </c>
      <c r="CT100" s="18">
        <f t="shared" si="254"/>
        <v>-2.4771380937170684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10.644446526677553</v>
      </c>
      <c r="C101" s="18">
        <f t="shared" si="210"/>
        <v>-18.59417229051672</v>
      </c>
      <c r="D101" s="18">
        <f t="shared" si="210"/>
        <v>2.9779486807533839</v>
      </c>
      <c r="E101" s="18">
        <f t="shared" si="210"/>
        <v>3.9807541480254338</v>
      </c>
      <c r="F101" s="18">
        <f t="shared" si="211"/>
        <v>2.0925718113275149</v>
      </c>
      <c r="H101" s="18">
        <f t="shared" si="212"/>
        <v>3.6454052862949338</v>
      </c>
      <c r="I101" s="18">
        <f t="shared" si="213"/>
        <v>3.8934955521588321</v>
      </c>
      <c r="J101" s="18">
        <f t="shared" si="214"/>
        <v>6.2549146758078544</v>
      </c>
      <c r="L101" t="str">
        <f t="shared" si="255"/>
        <v>63 Community and civil enforcement occupations</v>
      </c>
      <c r="M101" s="18">
        <f t="shared" si="215"/>
        <v>7.9052597307702088</v>
      </c>
      <c r="N101" s="18">
        <f t="shared" si="215"/>
        <v>2.129004852971339</v>
      </c>
      <c r="O101" s="18">
        <f t="shared" si="215"/>
        <v>-2.6449104946623669</v>
      </c>
      <c r="P101" s="18">
        <f t="shared" si="215"/>
        <v>4.2149063957861221</v>
      </c>
      <c r="Q101" s="18">
        <f t="shared" si="216"/>
        <v>1.891991775526658</v>
      </c>
      <c r="S101" s="18">
        <f t="shared" si="217"/>
        <v>1.8762104748669461</v>
      </c>
      <c r="T101" s="18">
        <f t="shared" si="218"/>
        <v>3.165202708699888</v>
      </c>
      <c r="U101" s="18">
        <f t="shared" si="219"/>
        <v>4.4355233585553266</v>
      </c>
      <c r="W101" t="str">
        <f t="shared" si="256"/>
        <v>63 Community and civil enforcement occupations</v>
      </c>
      <c r="X101" s="18">
        <f t="shared" si="220"/>
        <v>1.4136292936980599</v>
      </c>
      <c r="Y101" s="18">
        <f t="shared" si="220"/>
        <v>4.1938566746985817</v>
      </c>
      <c r="Z101" s="18">
        <f t="shared" si="220"/>
        <v>1.9894015618741712</v>
      </c>
      <c r="AA101" s="18">
        <f t="shared" si="220"/>
        <v>2.6645928870753677</v>
      </c>
      <c r="AB101" s="18">
        <f t="shared" si="221"/>
        <v>2.5478392678176309</v>
      </c>
      <c r="AD101" s="18">
        <f t="shared" si="222"/>
        <v>2.4390339111745707</v>
      </c>
      <c r="AE101" s="18">
        <f t="shared" si="223"/>
        <v>4.0362077030524413</v>
      </c>
      <c r="AF101" s="18">
        <f t="shared" si="224"/>
        <v>5.5418642957186792</v>
      </c>
      <c r="AH101" t="str">
        <f t="shared" si="257"/>
        <v>63 Community and civil enforcement occupations</v>
      </c>
      <c r="AI101" s="18">
        <f t="shared" si="225"/>
        <v>-1.0935407891069948</v>
      </c>
      <c r="AJ101" s="18">
        <f t="shared" si="225"/>
        <v>22.203321447458734</v>
      </c>
      <c r="AK101" s="18">
        <f t="shared" si="225"/>
        <v>-3.0438143657533168</v>
      </c>
      <c r="AL101" s="18">
        <f t="shared" si="225"/>
        <v>2.1402716908051955</v>
      </c>
      <c r="AM101" s="18">
        <f t="shared" si="226"/>
        <v>1.6238558533565595</v>
      </c>
      <c r="AO101" s="18">
        <f t="shared" si="227"/>
        <v>0.38215456896040223</v>
      </c>
      <c r="AP101" s="18">
        <f t="shared" si="228"/>
        <v>3.0421024544499353</v>
      </c>
      <c r="AQ101" s="18">
        <f t="shared" si="229"/>
        <v>3.2957260604013827</v>
      </c>
      <c r="AS101" t="str">
        <f t="shared" si="258"/>
        <v>63 Community and civil enforcement occupations</v>
      </c>
      <c r="AT101" s="18">
        <f t="shared" si="230"/>
        <v>-2.313818937441503</v>
      </c>
      <c r="AU101" s="18">
        <f t="shared" si="230"/>
        <v>12.560309568134365</v>
      </c>
      <c r="AV101" s="18">
        <f t="shared" si="230"/>
        <v>-4.0383873724711972</v>
      </c>
      <c r="AW101" s="18">
        <f t="shared" si="230"/>
        <v>1.384443438585925</v>
      </c>
      <c r="AX101" s="18">
        <f t="shared" si="231"/>
        <v>0.3111331340206025</v>
      </c>
      <c r="AZ101" s="18">
        <f t="shared" si="232"/>
        <v>-0.45638842458255446</v>
      </c>
      <c r="BA101" s="18">
        <f t="shared" si="233"/>
        <v>3.024909773557205</v>
      </c>
      <c r="BB101" s="18">
        <f t="shared" si="234"/>
        <v>2.7276946801147117</v>
      </c>
      <c r="BD101" t="str">
        <f t="shared" si="259"/>
        <v>63 Community and civil enforcement occupations</v>
      </c>
      <c r="BE101" s="18">
        <f t="shared" si="235"/>
        <v>-9.4937691823170471</v>
      </c>
      <c r="BF101" s="18">
        <f t="shared" si="235"/>
        <v>72.387681476397844</v>
      </c>
      <c r="BG101" s="18">
        <f t="shared" si="235"/>
        <v>-11.737106822613052</v>
      </c>
      <c r="BH101" s="18">
        <f t="shared" si="235"/>
        <v>1.0215103952016635</v>
      </c>
      <c r="BI101" s="18">
        <f t="shared" si="236"/>
        <v>0.13732249995941359</v>
      </c>
      <c r="BK101" s="18">
        <f t="shared" si="237"/>
        <v>-3.4241309961112409</v>
      </c>
      <c r="BL101" s="18">
        <f t="shared" si="238"/>
        <v>1.3896665297289168</v>
      </c>
      <c r="BM101" s="18">
        <f t="shared" si="239"/>
        <v>-1.2905337978987963</v>
      </c>
      <c r="BO101" t="str">
        <f t="shared" si="260"/>
        <v>63 Community and civil enforcement occupations</v>
      </c>
      <c r="BP101" s="18">
        <f t="shared" si="240"/>
        <v>-3.248458523663067</v>
      </c>
      <c r="BQ101" s="18">
        <f t="shared" si="240"/>
        <v>29.099530474939606</v>
      </c>
      <c r="BR101" s="18">
        <f t="shared" si="240"/>
        <v>-6.7674050365165268</v>
      </c>
      <c r="BS101" s="18">
        <f t="shared" si="240"/>
        <v>0.88973396823850415</v>
      </c>
      <c r="BT101" s="18">
        <f t="shared" si="241"/>
        <v>-3.980819701860927E-2</v>
      </c>
      <c r="BV101" s="18">
        <f t="shared" si="242"/>
        <v>-1.730086152323107</v>
      </c>
      <c r="BW101" s="18">
        <f t="shared" si="243"/>
        <v>1.8315673703127366</v>
      </c>
      <c r="BX101" s="18">
        <f t="shared" si="244"/>
        <v>0.53045427821603042</v>
      </c>
      <c r="BZ101" t="str">
        <f t="shared" si="261"/>
        <v>63 Community and civil enforcement occupations</v>
      </c>
      <c r="CA101" s="18">
        <f t="shared" si="245"/>
        <v>3.5715527163460603</v>
      </c>
      <c r="CB101" s="18">
        <f t="shared" si="245"/>
        <v>-2.587462582704747</v>
      </c>
      <c r="CC101" s="18">
        <f t="shared" si="245"/>
        <v>-4.2845676403212689</v>
      </c>
      <c r="CD101" s="18">
        <f t="shared" si="245"/>
        <v>-2.7074077043032219</v>
      </c>
      <c r="CE101" s="18">
        <f t="shared" si="246"/>
        <v>-3.1955878332805332</v>
      </c>
      <c r="CG101" s="18">
        <f t="shared" si="247"/>
        <v>-3.2359942708159894</v>
      </c>
      <c r="CH101" s="18">
        <f t="shared" si="248"/>
        <v>1.7799935228811847</v>
      </c>
      <c r="CI101" s="18">
        <f t="shared" si="249"/>
        <v>-0.60128431635465551</v>
      </c>
      <c r="CK101" t="str">
        <f t="shared" si="262"/>
        <v>63 Community and civil enforcement occupations</v>
      </c>
      <c r="CL101" s="18">
        <f t="shared" si="250"/>
        <v>-9.0835554790849375</v>
      </c>
      <c r="CM101" s="18">
        <f t="shared" si="250"/>
        <v>24.656919959530367</v>
      </c>
      <c r="CN101" s="18">
        <f t="shared" si="250"/>
        <v>-17.239887477745832</v>
      </c>
      <c r="CO101" s="18">
        <f t="shared" si="250"/>
        <v>-4.7376989774654099</v>
      </c>
      <c r="CP101" s="18">
        <f t="shared" si="251"/>
        <v>-7.2899048403656241</v>
      </c>
      <c r="CR101" s="18">
        <f t="shared" si="252"/>
        <v>-9.101984341364167</v>
      </c>
      <c r="CS101" s="18">
        <f t="shared" si="253"/>
        <v>0.69414076378946366</v>
      </c>
      <c r="CT101" s="18">
        <f t="shared" si="254"/>
        <v>-6.7899391694904665</v>
      </c>
    </row>
    <row r="102" spans="1:98" x14ac:dyDescent="0.2">
      <c r="A102" t="str">
        <f t="shared" si="209"/>
        <v>71 Sales occupations</v>
      </c>
      <c r="B102" s="18">
        <f t="shared" si="210"/>
        <v>6.6592768830543436</v>
      </c>
      <c r="C102" s="18">
        <f t="shared" si="210"/>
        <v>-36.8594544696372</v>
      </c>
      <c r="D102" s="18">
        <f t="shared" si="210"/>
        <v>3.6190105849289056</v>
      </c>
      <c r="E102" s="18">
        <f t="shared" si="210"/>
        <v>2.6059108576785173</v>
      </c>
      <c r="F102" s="18">
        <f t="shared" si="211"/>
        <v>-0.15488225043280845</v>
      </c>
      <c r="H102" s="18">
        <f t="shared" si="212"/>
        <v>2.9425053747289542</v>
      </c>
      <c r="I102" s="18">
        <f t="shared" si="213"/>
        <v>3.6333405262882756</v>
      </c>
      <c r="J102" s="18">
        <f t="shared" si="214"/>
        <v>5.5643561400766872</v>
      </c>
      <c r="L102" t="str">
        <f t="shared" si="255"/>
        <v>71 Sales occupations</v>
      </c>
      <c r="M102" s="18">
        <f t="shared" si="215"/>
        <v>7.322799232035937</v>
      </c>
      <c r="N102" s="18">
        <f t="shared" si="215"/>
        <v>-20.148563261825792</v>
      </c>
      <c r="O102" s="18">
        <f t="shared" si="215"/>
        <v>4.63919919151079</v>
      </c>
      <c r="P102" s="18">
        <f t="shared" si="215"/>
        <v>3.5255056521189765</v>
      </c>
      <c r="Q102" s="18">
        <f t="shared" si="216"/>
        <v>2.2002065354997269</v>
      </c>
      <c r="S102" s="18">
        <f t="shared" si="217"/>
        <v>3.8954135366197296</v>
      </c>
      <c r="T102" s="18">
        <f t="shared" si="218"/>
        <v>3.9806081075141719</v>
      </c>
      <c r="U102" s="18">
        <f t="shared" si="219"/>
        <v>6.4945855644378936</v>
      </c>
      <c r="W102" t="str">
        <f t="shared" si="256"/>
        <v>71 Sales occupations</v>
      </c>
      <c r="X102" s="18">
        <f t="shared" si="220"/>
        <v>7.2922924009732881E-2</v>
      </c>
      <c r="Y102" s="18">
        <f t="shared" si="220"/>
        <v>7.2152329359151723</v>
      </c>
      <c r="Z102" s="18">
        <f t="shared" si="220"/>
        <v>3.2073911310432468</v>
      </c>
      <c r="AA102" s="18">
        <f t="shared" si="220"/>
        <v>3.4412431904093932</v>
      </c>
      <c r="AB102" s="18">
        <f t="shared" si="221"/>
        <v>3.5998765740681504</v>
      </c>
      <c r="AD102" s="18">
        <f t="shared" si="222"/>
        <v>3.3632336884135361</v>
      </c>
      <c r="AE102" s="18">
        <f t="shared" si="223"/>
        <v>3.9721948115319705</v>
      </c>
      <c r="AF102" s="18">
        <f t="shared" si="224"/>
        <v>6.1159438607960359</v>
      </c>
      <c r="AH102" t="str">
        <f t="shared" si="257"/>
        <v>71 Sales occupations</v>
      </c>
      <c r="AI102" s="18">
        <f t="shared" si="225"/>
        <v>-0.4277636040080024</v>
      </c>
      <c r="AJ102" s="18">
        <f t="shared" si="225"/>
        <v>11.5198198311681</v>
      </c>
      <c r="AK102" s="18">
        <f t="shared" si="225"/>
        <v>2.3840302734764451</v>
      </c>
      <c r="AL102" s="18">
        <f t="shared" si="225"/>
        <v>3.7111817393162605</v>
      </c>
      <c r="AM102" s="18">
        <f t="shared" si="226"/>
        <v>3.7643242466155913</v>
      </c>
      <c r="AO102" s="18">
        <f t="shared" si="227"/>
        <v>3.2668973823965386</v>
      </c>
      <c r="AP102" s="18">
        <f t="shared" si="228"/>
        <v>3.9001465831149051</v>
      </c>
      <c r="AQ102" s="18">
        <f t="shared" si="229"/>
        <v>5.9948558376571315</v>
      </c>
      <c r="AS102" t="str">
        <f t="shared" si="258"/>
        <v>71 Sales occupations</v>
      </c>
      <c r="AT102" s="18">
        <f t="shared" si="230"/>
        <v>-1.745823014986192</v>
      </c>
      <c r="AU102" s="18">
        <f t="shared" si="230"/>
        <v>6.285472465220221</v>
      </c>
      <c r="AV102" s="18">
        <f t="shared" si="230"/>
        <v>1.8107431287461839</v>
      </c>
      <c r="AW102" s="18">
        <f t="shared" si="230"/>
        <v>3.0861148639945046</v>
      </c>
      <c r="AX102" s="18">
        <f t="shared" si="231"/>
        <v>2.8821968309691748</v>
      </c>
      <c r="AZ102" s="18">
        <f t="shared" si="232"/>
        <v>2.6592256040159468</v>
      </c>
      <c r="BA102" s="18">
        <f t="shared" si="233"/>
        <v>3.3672068073822725</v>
      </c>
      <c r="BB102" s="18">
        <f t="shared" si="234"/>
        <v>5.1562156348463395</v>
      </c>
      <c r="BD102" t="str">
        <f t="shared" si="259"/>
        <v>71 Sales occupations</v>
      </c>
      <c r="BE102" s="18">
        <f t="shared" si="235"/>
        <v>-0.60796870457950902</v>
      </c>
      <c r="BF102" s="18">
        <f t="shared" si="235"/>
        <v>11.597922570088048</v>
      </c>
      <c r="BG102" s="18">
        <f t="shared" si="235"/>
        <v>0.94829089603347683</v>
      </c>
      <c r="BH102" s="18">
        <f t="shared" si="235"/>
        <v>1.5245800621604078</v>
      </c>
      <c r="BI102" s="18">
        <f t="shared" si="236"/>
        <v>1.9451187966501138</v>
      </c>
      <c r="BK102" s="18">
        <f t="shared" si="237"/>
        <v>1.3321190540345196</v>
      </c>
      <c r="BL102" s="18">
        <f t="shared" si="238"/>
        <v>3.0307021836612602</v>
      </c>
      <c r="BM102" s="18">
        <f t="shared" si="239"/>
        <v>3.936495069793633</v>
      </c>
      <c r="BO102" t="str">
        <f t="shared" si="260"/>
        <v>71 Sales occupations</v>
      </c>
      <c r="BP102" s="18">
        <f t="shared" si="240"/>
        <v>-2.7664995633085332</v>
      </c>
      <c r="BQ102" s="18">
        <f t="shared" si="240"/>
        <v>2.6124531614011293</v>
      </c>
      <c r="BR102" s="18">
        <f t="shared" si="240"/>
        <v>-1.1712420040055349</v>
      </c>
      <c r="BS102" s="18">
        <f t="shared" si="240"/>
        <v>-2.0155757994723467</v>
      </c>
      <c r="BT102" s="18">
        <f t="shared" si="241"/>
        <v>-1.4687028124229839</v>
      </c>
      <c r="BV102" s="18">
        <f t="shared" si="242"/>
        <v>-1.7349357576823099</v>
      </c>
      <c r="BW102" s="18">
        <f t="shared" si="243"/>
        <v>2.4147658572793995</v>
      </c>
      <c r="BX102" s="18">
        <f t="shared" si="244"/>
        <v>1.2197754245268699</v>
      </c>
      <c r="BZ102" t="str">
        <f t="shared" si="261"/>
        <v>71 Sales occupations</v>
      </c>
      <c r="CA102" s="18">
        <f t="shared" si="245"/>
        <v>-1.9796361325857936</v>
      </c>
      <c r="CB102" s="18">
        <f t="shared" si="245"/>
        <v>-11.628490186507767</v>
      </c>
      <c r="CC102" s="18">
        <f t="shared" si="245"/>
        <v>-2.1042581866026366</v>
      </c>
      <c r="CD102" s="18">
        <f t="shared" si="245"/>
        <v>-7.3940963530115145</v>
      </c>
      <c r="CE102" s="18">
        <f t="shared" si="246"/>
        <v>-6.0477086345591342</v>
      </c>
      <c r="CG102" s="18">
        <f t="shared" si="247"/>
        <v>-5.6633644952970403</v>
      </c>
      <c r="CH102" s="18">
        <f t="shared" si="248"/>
        <v>1.7187075279832431</v>
      </c>
      <c r="CI102" s="18">
        <f t="shared" si="249"/>
        <v>-2.2728041315376979</v>
      </c>
      <c r="CK102" t="str">
        <f t="shared" si="262"/>
        <v>71 Sales occupations</v>
      </c>
      <c r="CL102" s="18">
        <f t="shared" si="250"/>
        <v>-6.4446305576150165</v>
      </c>
      <c r="CM102" s="18">
        <f t="shared" si="250"/>
        <v>-33.399212804660081</v>
      </c>
      <c r="CN102" s="18">
        <f t="shared" si="250"/>
        <v>-3.9819829408606511</v>
      </c>
      <c r="CO102" s="18">
        <f t="shared" si="250"/>
        <v>-5.6903728908562545</v>
      </c>
      <c r="CP102" s="18">
        <f t="shared" si="251"/>
        <v>-7.1995234419189869</v>
      </c>
      <c r="CR102" s="18">
        <f t="shared" si="252"/>
        <v>-5.1243139330764524</v>
      </c>
      <c r="CS102" s="18">
        <f t="shared" si="253"/>
        <v>1.3865156274754709</v>
      </c>
      <c r="CT102" s="18">
        <f t="shared" si="254"/>
        <v>-2.5029723202406151</v>
      </c>
    </row>
    <row r="103" spans="1:98" x14ac:dyDescent="0.2">
      <c r="A103" t="str">
        <f t="shared" si="209"/>
        <v>72 Customer service occupations</v>
      </c>
      <c r="B103" s="18">
        <f t="shared" si="210"/>
        <v>7.8395752987442169</v>
      </c>
      <c r="C103" s="18">
        <f t="shared" si="210"/>
        <v>-10.883923230747449</v>
      </c>
      <c r="D103" s="18">
        <f t="shared" si="210"/>
        <v>8.7161965505906593</v>
      </c>
      <c r="E103" s="18">
        <f t="shared" si="210"/>
        <v>3.1997575383517107</v>
      </c>
      <c r="F103" s="18">
        <f t="shared" si="211"/>
        <v>3.9353732320788204</v>
      </c>
      <c r="H103" s="18">
        <f t="shared" si="212"/>
        <v>5.0067461895257459</v>
      </c>
      <c r="I103" s="18">
        <f t="shared" si="213"/>
        <v>3.9538981661177974</v>
      </c>
      <c r="J103" s="18">
        <f t="shared" si="214"/>
        <v>7.2814998058128522</v>
      </c>
      <c r="L103" t="str">
        <f t="shared" si="255"/>
        <v>72 Customer service occupations</v>
      </c>
      <c r="M103" s="18">
        <f t="shared" si="215"/>
        <v>11.370022260431355</v>
      </c>
      <c r="N103" s="18">
        <f t="shared" si="215"/>
        <v>-26.441819795445788</v>
      </c>
      <c r="O103" s="18">
        <f t="shared" si="215"/>
        <v>6.4818640765002877</v>
      </c>
      <c r="P103" s="18">
        <f t="shared" si="215"/>
        <v>3.0661286409796595</v>
      </c>
      <c r="Q103" s="18">
        <f t="shared" si="216"/>
        <v>1.949606143760807</v>
      </c>
      <c r="S103" s="18">
        <f t="shared" si="217"/>
        <v>4.1923557533108724</v>
      </c>
      <c r="T103" s="18">
        <f t="shared" si="218"/>
        <v>4.0787871141258369</v>
      </c>
      <c r="U103" s="18">
        <f t="shared" si="219"/>
        <v>6.7744737159356472</v>
      </c>
      <c r="W103" t="str">
        <f t="shared" si="256"/>
        <v>72 Customer service occupations</v>
      </c>
      <c r="X103" s="18">
        <f t="shared" si="220"/>
        <v>1.2206453680506435</v>
      </c>
      <c r="Y103" s="18">
        <f t="shared" si="220"/>
        <v>11.05006404347213</v>
      </c>
      <c r="Z103" s="18">
        <f t="shared" si="220"/>
        <v>3.970647080859524</v>
      </c>
      <c r="AA103" s="18">
        <f t="shared" si="220"/>
        <v>3.1074021079565251</v>
      </c>
      <c r="AB103" s="18">
        <f t="shared" si="221"/>
        <v>3.8569793378069761</v>
      </c>
      <c r="AD103" s="18">
        <f t="shared" si="222"/>
        <v>3.3943511093010414</v>
      </c>
      <c r="AE103" s="18">
        <f t="shared" si="223"/>
        <v>3.6100828105578353</v>
      </c>
      <c r="AF103" s="18">
        <f t="shared" si="224"/>
        <v>5.8679286439339284</v>
      </c>
      <c r="AH103" t="str">
        <f t="shared" si="257"/>
        <v>72 Customer service occupations</v>
      </c>
      <c r="AI103" s="18">
        <f t="shared" si="225"/>
        <v>1.7209239435387325</v>
      </c>
      <c r="AJ103" s="18">
        <f t="shared" si="225"/>
        <v>14.189459722667742</v>
      </c>
      <c r="AK103" s="18">
        <f t="shared" si="225"/>
        <v>3.8522890818908584</v>
      </c>
      <c r="AL103" s="18">
        <f t="shared" si="225"/>
        <v>2.8441370956254097</v>
      </c>
      <c r="AM103" s="18">
        <f t="shared" si="226"/>
        <v>3.8350223603851097</v>
      </c>
      <c r="AO103" s="18">
        <f t="shared" si="227"/>
        <v>3.1790956290876249</v>
      </c>
      <c r="AP103" s="18">
        <f t="shared" si="228"/>
        <v>3.6994857167917727</v>
      </c>
      <c r="AQ103" s="18">
        <f t="shared" si="229"/>
        <v>5.7815833369552205</v>
      </c>
      <c r="AS103" t="str">
        <f t="shared" si="258"/>
        <v>72 Customer service occupations</v>
      </c>
      <c r="AT103" s="18">
        <f t="shared" si="230"/>
        <v>-0.52267045734962769</v>
      </c>
      <c r="AU103" s="18">
        <f t="shared" si="230"/>
        <v>9.9528560141825437</v>
      </c>
      <c r="AV103" s="18">
        <f t="shared" si="230"/>
        <v>3.9399491262718245</v>
      </c>
      <c r="AW103" s="18">
        <f t="shared" si="230"/>
        <v>1.9486242404762599</v>
      </c>
      <c r="AX103" s="18">
        <f t="shared" si="231"/>
        <v>3.0524436037015601</v>
      </c>
      <c r="AZ103" s="18">
        <f t="shared" si="232"/>
        <v>2.608123740529078</v>
      </c>
      <c r="BA103" s="18">
        <f t="shared" si="233"/>
        <v>3.281910360922291</v>
      </c>
      <c r="BB103" s="18">
        <f t="shared" si="234"/>
        <v>5.0524313114499231</v>
      </c>
      <c r="BD103" t="str">
        <f t="shared" si="259"/>
        <v>72 Customer service occupations</v>
      </c>
      <c r="BE103" s="18">
        <f t="shared" si="235"/>
        <v>0.79542715758549321</v>
      </c>
      <c r="BF103" s="18">
        <f t="shared" si="235"/>
        <v>12.590483793662477</v>
      </c>
      <c r="BG103" s="18">
        <f t="shared" si="235"/>
        <v>1.8538968478103435</v>
      </c>
      <c r="BH103" s="18">
        <f t="shared" si="235"/>
        <v>1.5878435147878678</v>
      </c>
      <c r="BI103" s="18">
        <f t="shared" si="236"/>
        <v>2.3264621649375261</v>
      </c>
      <c r="BK103" s="18">
        <f t="shared" si="237"/>
        <v>1.6764506515780209</v>
      </c>
      <c r="BL103" s="18">
        <f t="shared" si="238"/>
        <v>2.7281691949440523</v>
      </c>
      <c r="BM103" s="18">
        <f t="shared" si="239"/>
        <v>3.9214673843633419</v>
      </c>
      <c r="BO103" t="str">
        <f t="shared" si="260"/>
        <v>72 Customer service occupations</v>
      </c>
      <c r="BP103" s="18">
        <f t="shared" si="240"/>
        <v>0.4322900336876323</v>
      </c>
      <c r="BQ103" s="18">
        <f t="shared" si="240"/>
        <v>3.203528472179995</v>
      </c>
      <c r="BR103" s="18">
        <f t="shared" si="240"/>
        <v>0.6210460248823324</v>
      </c>
      <c r="BS103" s="18">
        <f t="shared" si="240"/>
        <v>-0.14606030043232687</v>
      </c>
      <c r="BT103" s="18">
        <f t="shared" si="241"/>
        <v>0.29965070744268907</v>
      </c>
      <c r="BV103" s="18">
        <f t="shared" si="242"/>
        <v>0.10898979630988848</v>
      </c>
      <c r="BW103" s="18">
        <f t="shared" si="243"/>
        <v>2.5068736395423841</v>
      </c>
      <c r="BX103" s="18">
        <f t="shared" si="244"/>
        <v>2.5841182304372934</v>
      </c>
      <c r="BZ103" t="str">
        <f t="shared" si="261"/>
        <v>72 Customer service occupations</v>
      </c>
      <c r="CA103" s="18">
        <f t="shared" si="245"/>
        <v>0.43363187992544461</v>
      </c>
      <c r="CB103" s="18">
        <f t="shared" si="245"/>
        <v>-12.138512249126332</v>
      </c>
      <c r="CC103" s="18">
        <f t="shared" si="245"/>
        <v>0.77690704071236016</v>
      </c>
      <c r="CD103" s="18">
        <f t="shared" si="245"/>
        <v>-0.59412282850654918</v>
      </c>
      <c r="CE103" s="18">
        <f t="shared" si="246"/>
        <v>-0.93499434828503425</v>
      </c>
      <c r="CG103" s="18">
        <f t="shared" si="247"/>
        <v>-0.13919798344973477</v>
      </c>
      <c r="CH103" s="18">
        <f t="shared" si="248"/>
        <v>1.9516507542686634</v>
      </c>
      <c r="CI103" s="18">
        <f t="shared" si="249"/>
        <v>1.845714988270486</v>
      </c>
      <c r="CK103" t="str">
        <f t="shared" si="262"/>
        <v>72 Customer service occupations</v>
      </c>
      <c r="CL103" s="18">
        <f t="shared" si="250"/>
        <v>5.063922191922976</v>
      </c>
      <c r="CM103" s="18">
        <f t="shared" si="250"/>
        <v>-28.31937012986495</v>
      </c>
      <c r="CN103" s="18">
        <f t="shared" si="250"/>
        <v>5.48695095953462</v>
      </c>
      <c r="CO103" s="18">
        <f t="shared" si="250"/>
        <v>1.4440981893279359</v>
      </c>
      <c r="CP103" s="18">
        <f t="shared" si="251"/>
        <v>0.48563018273799496</v>
      </c>
      <c r="CR103" s="18">
        <f t="shared" si="252"/>
        <v>2.7741997056840439</v>
      </c>
      <c r="CS103" s="18">
        <f t="shared" si="253"/>
        <v>2.8850020669771048</v>
      </c>
      <c r="CT103" s="18">
        <f t="shared" si="254"/>
        <v>4.8663709911664688</v>
      </c>
    </row>
    <row r="104" spans="1:98" x14ac:dyDescent="0.2">
      <c r="A104" t="str">
        <f t="shared" si="209"/>
        <v>81 Process, plant and machine operatives</v>
      </c>
      <c r="B104" s="18">
        <f t="shared" si="210"/>
        <v>16.392584648241893</v>
      </c>
      <c r="C104" s="18">
        <f t="shared" si="210"/>
        <v>-28.997504079996496</v>
      </c>
      <c r="D104" s="18">
        <f t="shared" si="210"/>
        <v>8.1826614125246167</v>
      </c>
      <c r="E104" s="18">
        <f t="shared" si="210"/>
        <v>4.0958798580187805</v>
      </c>
      <c r="F104" s="18">
        <f t="shared" si="211"/>
        <v>2.8667059535489647</v>
      </c>
      <c r="H104" s="18">
        <f t="shared" si="212"/>
        <v>5.4406919653576358</v>
      </c>
      <c r="I104" s="18">
        <f t="shared" si="213"/>
        <v>3.8722049577251783</v>
      </c>
      <c r="J104" s="18">
        <f t="shared" si="214"/>
        <v>7.5552194503772041</v>
      </c>
      <c r="L104" t="str">
        <f t="shared" si="255"/>
        <v>81 Process, plant and machine operatives</v>
      </c>
      <c r="M104" s="18">
        <f t="shared" si="215"/>
        <v>9.2735499457396564</v>
      </c>
      <c r="N104" s="18">
        <f t="shared" si="215"/>
        <v>-28.136700050091356</v>
      </c>
      <c r="O104" s="18">
        <f t="shared" si="215"/>
        <v>8.575573272219895</v>
      </c>
      <c r="P104" s="18">
        <f t="shared" si="215"/>
        <v>4.1592545880046794</v>
      </c>
      <c r="Q104" s="18">
        <f t="shared" si="216"/>
        <v>3.1001157186681949</v>
      </c>
      <c r="S104" s="18">
        <f t="shared" si="217"/>
        <v>5.6110318548709959</v>
      </c>
      <c r="T104" s="18">
        <f t="shared" si="218"/>
        <v>4.4806567371507677</v>
      </c>
      <c r="U104" s="18">
        <f t="shared" si="219"/>
        <v>8.0581742863875974</v>
      </c>
      <c r="W104" t="str">
        <f t="shared" si="256"/>
        <v>81 Process, plant and machine operatives</v>
      </c>
      <c r="X104" s="18">
        <f t="shared" si="220"/>
        <v>-4.515919540665692</v>
      </c>
      <c r="Y104" s="18">
        <f t="shared" si="220"/>
        <v>-7.6391106129725213</v>
      </c>
      <c r="Z104" s="18">
        <f t="shared" si="220"/>
        <v>7.7035115960797373</v>
      </c>
      <c r="AA104" s="18">
        <f t="shared" si="220"/>
        <v>4.2535697673717232</v>
      </c>
      <c r="AB104" s="18">
        <f t="shared" si="221"/>
        <v>4.5253602700815687</v>
      </c>
      <c r="AD104" s="18">
        <f t="shared" si="222"/>
        <v>5.3910935700166362</v>
      </c>
      <c r="AE104" s="18">
        <f t="shared" si="223"/>
        <v>4.2477984551263726</v>
      </c>
      <c r="AF104" s="18">
        <f t="shared" si="224"/>
        <v>7.751780916738249</v>
      </c>
      <c r="AH104" t="str">
        <f t="shared" si="257"/>
        <v>81 Process, plant and machine operatives</v>
      </c>
      <c r="AI104" s="18">
        <f t="shared" si="225"/>
        <v>-2.0178316440213395</v>
      </c>
      <c r="AJ104" s="18">
        <f t="shared" si="225"/>
        <v>-2.4892479522278355</v>
      </c>
      <c r="AK104" s="18">
        <f t="shared" si="225"/>
        <v>7.1699212943390878</v>
      </c>
      <c r="AL104" s="18">
        <f t="shared" si="225"/>
        <v>3.2766663736160551</v>
      </c>
      <c r="AM104" s="18">
        <f t="shared" si="226"/>
        <v>4.103408326231861</v>
      </c>
      <c r="AO104" s="18">
        <f t="shared" si="227"/>
        <v>4.5584439249749975</v>
      </c>
      <c r="AP104" s="18">
        <f t="shared" si="228"/>
        <v>3.7834350443851417</v>
      </c>
      <c r="AQ104" s="18">
        <f t="shared" si="229"/>
        <v>6.8381361897678961</v>
      </c>
      <c r="AS104" t="str">
        <f t="shared" si="258"/>
        <v>81 Process, plant and machine operatives</v>
      </c>
      <c r="AT104" s="18">
        <f t="shared" si="230"/>
        <v>-6.6917837737203056</v>
      </c>
      <c r="AU104" s="18">
        <f t="shared" si="230"/>
        <v>-6.8059344959551797</v>
      </c>
      <c r="AV104" s="18">
        <f t="shared" si="230"/>
        <v>4.4458657385614275</v>
      </c>
      <c r="AW104" s="18">
        <f t="shared" si="230"/>
        <v>1.4097471256573568</v>
      </c>
      <c r="AX104" s="18">
        <f t="shared" si="231"/>
        <v>1.8099198063961985</v>
      </c>
      <c r="AZ104" s="18">
        <f t="shared" si="232"/>
        <v>2.4118515138275898</v>
      </c>
      <c r="BA104" s="18">
        <f t="shared" si="233"/>
        <v>3.0687266090510867</v>
      </c>
      <c r="BB104" s="18">
        <f t="shared" si="234"/>
        <v>4.7411370604859338</v>
      </c>
      <c r="BD104" t="str">
        <f t="shared" si="259"/>
        <v>81 Process, plant and machine operatives</v>
      </c>
      <c r="BE104" s="18">
        <f t="shared" si="235"/>
        <v>-4.274220257410799</v>
      </c>
      <c r="BF104" s="18">
        <f t="shared" si="235"/>
        <v>9.3046323334630578</v>
      </c>
      <c r="BG104" s="18">
        <f t="shared" si="235"/>
        <v>0.30651545248099321</v>
      </c>
      <c r="BH104" s="18">
        <f t="shared" si="235"/>
        <v>0.53781353376252117</v>
      </c>
      <c r="BI104" s="18">
        <f t="shared" si="236"/>
        <v>0.99181224406388324</v>
      </c>
      <c r="BK104" s="18">
        <f t="shared" si="237"/>
        <v>0.46065497251968068</v>
      </c>
      <c r="BL104" s="18">
        <f t="shared" si="238"/>
        <v>2.1968113840369785</v>
      </c>
      <c r="BM104" s="18">
        <f t="shared" si="239"/>
        <v>2.5396453618157455</v>
      </c>
      <c r="BO104" t="str">
        <f t="shared" si="260"/>
        <v>81 Process, plant and machine operatives</v>
      </c>
      <c r="BP104" s="18">
        <f t="shared" si="240"/>
        <v>-3.0674080050993369</v>
      </c>
      <c r="BQ104" s="18">
        <f t="shared" si="240"/>
        <v>-8.652563757969677</v>
      </c>
      <c r="BR104" s="18">
        <f t="shared" si="240"/>
        <v>2.3848641259162751</v>
      </c>
      <c r="BS104" s="18">
        <f t="shared" si="240"/>
        <v>-0.40494423161827608</v>
      </c>
      <c r="BT104" s="18">
        <f t="shared" si="241"/>
        <v>-8.2672568411379377E-2</v>
      </c>
      <c r="BV104" s="18">
        <f t="shared" si="242"/>
        <v>0.51644156589620849</v>
      </c>
      <c r="BW104" s="18">
        <f t="shared" si="243"/>
        <v>2.3286702000320902</v>
      </c>
      <c r="BX104" s="18">
        <f t="shared" si="244"/>
        <v>2.7067293420252492</v>
      </c>
      <c r="BZ104" t="str">
        <f t="shared" si="261"/>
        <v>81 Process, plant and machine operatives</v>
      </c>
      <c r="CA104" s="18">
        <f t="shared" si="245"/>
        <v>2.0579523413920997</v>
      </c>
      <c r="CB104" s="18">
        <f t="shared" si="245"/>
        <v>-33.405987704453977</v>
      </c>
      <c r="CC104" s="18">
        <f t="shared" si="245"/>
        <v>-0.57134987908503687</v>
      </c>
      <c r="CD104" s="18">
        <f t="shared" si="245"/>
        <v>-8.0084600948885143</v>
      </c>
      <c r="CE104" s="18">
        <f t="shared" si="246"/>
        <v>-7.6303098739309299</v>
      </c>
      <c r="CG104" s="18">
        <f t="shared" si="247"/>
        <v>-5.593381893609461</v>
      </c>
      <c r="CH104" s="18">
        <f t="shared" si="248"/>
        <v>1.5743610179683953</v>
      </c>
      <c r="CI104" s="18">
        <f t="shared" si="249"/>
        <v>-2.4833588831455922</v>
      </c>
      <c r="CK104" t="str">
        <f t="shared" si="262"/>
        <v>81 Process, plant and machine operatives</v>
      </c>
      <c r="CL104" s="18">
        <f t="shared" si="250"/>
        <v>-6.7085045540651862</v>
      </c>
      <c r="CM104" s="18">
        <f t="shared" si="250"/>
        <v>-25.660795950543459</v>
      </c>
      <c r="CN104" s="18">
        <f t="shared" si="250"/>
        <v>-9.3128012197238661</v>
      </c>
      <c r="CO104" s="18">
        <f t="shared" si="250"/>
        <v>-8.4378192378804719</v>
      </c>
      <c r="CP104" s="18">
        <f t="shared" si="251"/>
        <v>-9.8933549013659814</v>
      </c>
      <c r="CR104" s="18">
        <f t="shared" si="252"/>
        <v>-8.7304139135043428</v>
      </c>
      <c r="CS104" s="18">
        <f t="shared" si="253"/>
        <v>0.91116203058971834</v>
      </c>
      <c r="CT104" s="18">
        <f t="shared" si="254"/>
        <v>-5.9292373775485903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16.302736802523455</v>
      </c>
      <c r="C105" s="18">
        <f t="shared" si="210"/>
        <v>-24.801669631957168</v>
      </c>
      <c r="D105" s="18">
        <f t="shared" si="210"/>
        <v>7.0900835277621477</v>
      </c>
      <c r="E105" s="18">
        <f t="shared" si="210"/>
        <v>4.3816372194137143</v>
      </c>
      <c r="F105" s="18">
        <f t="shared" si="211"/>
        <v>3.0860076794745339</v>
      </c>
      <c r="H105" s="18">
        <f t="shared" si="212"/>
        <v>5.2767546960899248</v>
      </c>
      <c r="I105" s="18">
        <f t="shared" si="213"/>
        <v>5.0973167586960688</v>
      </c>
      <c r="J105" s="18">
        <f t="shared" si="214"/>
        <v>8.2204038347514228</v>
      </c>
      <c r="L105" t="str">
        <f t="shared" si="255"/>
        <v>82 Transport and mobile machine drivers and operatives</v>
      </c>
      <c r="M105" s="18">
        <f t="shared" si="215"/>
        <v>16.233984052340066</v>
      </c>
      <c r="N105" s="18">
        <f t="shared" si="215"/>
        <v>-23.841568223425124</v>
      </c>
      <c r="O105" s="18">
        <f t="shared" si="215"/>
        <v>6.1869460128453513</v>
      </c>
      <c r="P105" s="18">
        <f t="shared" si="215"/>
        <v>5.4939500814447095</v>
      </c>
      <c r="Q105" s="18">
        <f t="shared" si="216"/>
        <v>3.5790263244633191</v>
      </c>
      <c r="S105" s="18">
        <f t="shared" si="217"/>
        <v>5.7244447486217709</v>
      </c>
      <c r="T105" s="18">
        <f t="shared" si="218"/>
        <v>5.0327780770401009</v>
      </c>
      <c r="U105" s="18">
        <f t="shared" si="219"/>
        <v>8.4866493822050693</v>
      </c>
      <c r="W105" t="str">
        <f t="shared" si="256"/>
        <v>82 Transport and mobile machine drivers and operatives</v>
      </c>
      <c r="X105" s="18">
        <f t="shared" si="220"/>
        <v>4.4463156283482075</v>
      </c>
      <c r="Y105" s="18">
        <f t="shared" si="220"/>
        <v>-2.7613324431909891</v>
      </c>
      <c r="Z105" s="18">
        <f t="shared" si="220"/>
        <v>4.0990014992082324</v>
      </c>
      <c r="AA105" s="18">
        <f t="shared" si="220"/>
        <v>3.9254992503946262</v>
      </c>
      <c r="AB105" s="18">
        <f t="shared" si="221"/>
        <v>3.5483810806855143</v>
      </c>
      <c r="AD105" s="18">
        <f t="shared" si="222"/>
        <v>3.9833011787375083</v>
      </c>
      <c r="AE105" s="18">
        <f t="shared" si="223"/>
        <v>4.4505840026555221</v>
      </c>
      <c r="AF105" s="18">
        <f t="shared" si="224"/>
        <v>6.8937255911198703</v>
      </c>
      <c r="AH105" t="str">
        <f t="shared" si="257"/>
        <v>82 Transport and mobile machine drivers and operatives</v>
      </c>
      <c r="AI105" s="18">
        <f t="shared" si="225"/>
        <v>-0.70707971566730254</v>
      </c>
      <c r="AJ105" s="18">
        <f t="shared" si="225"/>
        <v>3.3867256225127873</v>
      </c>
      <c r="AK105" s="18">
        <f t="shared" si="225"/>
        <v>2.5515779777829595</v>
      </c>
      <c r="AL105" s="18">
        <f t="shared" si="225"/>
        <v>1.1411995547201181</v>
      </c>
      <c r="AM105" s="18">
        <f t="shared" si="226"/>
        <v>1.7193543615716234</v>
      </c>
      <c r="AO105" s="18">
        <f t="shared" si="227"/>
        <v>1.6091572212795446</v>
      </c>
      <c r="AP105" s="18">
        <f t="shared" si="228"/>
        <v>3.6672030011595913</v>
      </c>
      <c r="AQ105" s="18">
        <f t="shared" si="229"/>
        <v>4.6837564290577838</v>
      </c>
      <c r="AS105" t="str">
        <f t="shared" si="258"/>
        <v>82 Transport and mobile machine drivers and operatives</v>
      </c>
      <c r="AT105" s="18">
        <f t="shared" si="230"/>
        <v>0.97977758944927107</v>
      </c>
      <c r="AU105" s="18">
        <f t="shared" si="230"/>
        <v>-0.34194751084068997</v>
      </c>
      <c r="AV105" s="18">
        <f t="shared" si="230"/>
        <v>2.6935148514603879</v>
      </c>
      <c r="AW105" s="18">
        <f t="shared" si="230"/>
        <v>0.88677343683427612</v>
      </c>
      <c r="AX105" s="18">
        <f t="shared" si="231"/>
        <v>1.370272381194404</v>
      </c>
      <c r="AZ105" s="18">
        <f t="shared" si="232"/>
        <v>1.4854607868916458</v>
      </c>
      <c r="BA105" s="18">
        <f t="shared" si="233"/>
        <v>3.9266161843884095</v>
      </c>
      <c r="BB105" s="18">
        <f t="shared" si="234"/>
        <v>4.8317775381912398</v>
      </c>
      <c r="BD105" t="str">
        <f t="shared" si="259"/>
        <v>82 Transport and mobile machine drivers and operatives</v>
      </c>
      <c r="BE105" s="18">
        <f t="shared" si="235"/>
        <v>1.5598145728712431</v>
      </c>
      <c r="BF105" s="18">
        <f t="shared" si="235"/>
        <v>14.837429437301552</v>
      </c>
      <c r="BG105" s="18">
        <f t="shared" si="235"/>
        <v>-2.0017979357807913</v>
      </c>
      <c r="BH105" s="18">
        <f t="shared" si="235"/>
        <v>0.2627213508017201</v>
      </c>
      <c r="BI105" s="18">
        <f t="shared" si="236"/>
        <v>0.39753621514793114</v>
      </c>
      <c r="BK105" s="18">
        <f t="shared" si="237"/>
        <v>-0.49787371097278488</v>
      </c>
      <c r="BL105" s="18">
        <f t="shared" si="238"/>
        <v>2.5961324732318269</v>
      </c>
      <c r="BM105" s="18">
        <f t="shared" si="239"/>
        <v>2.2522792451935336</v>
      </c>
      <c r="BO105" t="str">
        <f t="shared" si="260"/>
        <v>82 Transport and mobile machine drivers and operatives</v>
      </c>
      <c r="BP105" s="18">
        <f t="shared" si="240"/>
        <v>2.967332634687847</v>
      </c>
      <c r="BQ105" s="18">
        <f t="shared" si="240"/>
        <v>-7.8346305491799111</v>
      </c>
      <c r="BR105" s="18">
        <f t="shared" si="240"/>
        <v>1.3026523551097569</v>
      </c>
      <c r="BS105" s="18">
        <f t="shared" si="240"/>
        <v>0.63328506512523308</v>
      </c>
      <c r="BT105" s="18">
        <f t="shared" si="241"/>
        <v>0.28951288218415083</v>
      </c>
      <c r="BV105" s="18">
        <f t="shared" si="242"/>
        <v>0.855914611827302</v>
      </c>
      <c r="BW105" s="18">
        <f t="shared" si="243"/>
        <v>3.0068218885239029</v>
      </c>
      <c r="BX105" s="18">
        <f t="shared" si="244"/>
        <v>3.5841117065257277</v>
      </c>
      <c r="BZ105" t="str">
        <f t="shared" si="261"/>
        <v>82 Transport and mobile machine drivers and operatives</v>
      </c>
      <c r="CA105" s="18">
        <f t="shared" si="245"/>
        <v>11.602953384726721</v>
      </c>
      <c r="CB105" s="18">
        <f t="shared" si="245"/>
        <v>-38.308580147215309</v>
      </c>
      <c r="CC105" s="18">
        <f t="shared" si="245"/>
        <v>-0.22184542451995082</v>
      </c>
      <c r="CD105" s="18">
        <f t="shared" si="245"/>
        <v>-4.2392306062858047</v>
      </c>
      <c r="CE105" s="18">
        <f t="shared" si="246"/>
        <v>-5.6308815460835104</v>
      </c>
      <c r="CG105" s="18">
        <f t="shared" si="247"/>
        <v>-2.9184041083011869</v>
      </c>
      <c r="CH105" s="18">
        <f t="shared" si="248"/>
        <v>2.2822946424782442</v>
      </c>
      <c r="CI105" s="18">
        <f t="shared" si="249"/>
        <v>0.28827514189495584</v>
      </c>
      <c r="CK105" t="str">
        <f t="shared" si="262"/>
        <v>82 Transport and mobile machine drivers and operatives</v>
      </c>
      <c r="CL105" s="18">
        <f t="shared" si="250"/>
        <v>1.4230177677720945</v>
      </c>
      <c r="CM105" s="18">
        <f t="shared" si="250"/>
        <v>-10.321568858866748</v>
      </c>
      <c r="CN105" s="18">
        <f t="shared" si="250"/>
        <v>-6.038292151091051</v>
      </c>
      <c r="CO105" s="18">
        <f t="shared" si="250"/>
        <v>-7.4200758550591157</v>
      </c>
      <c r="CP105" s="18">
        <f t="shared" si="251"/>
        <v>-7.1753821711697974</v>
      </c>
      <c r="CR105" s="18">
        <f t="shared" si="252"/>
        <v>-6.9617539782682814</v>
      </c>
      <c r="CS105" s="18">
        <f t="shared" si="253"/>
        <v>1.5274215236819044</v>
      </c>
      <c r="CT105" s="18">
        <f t="shared" si="254"/>
        <v>-3.4119093535712408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0.382074417135847</v>
      </c>
      <c r="C106" s="18">
        <f t="shared" si="210"/>
        <v>-16.878043557654575</v>
      </c>
      <c r="D106" s="18">
        <f t="shared" si="210"/>
        <v>40.654746275525369</v>
      </c>
      <c r="E106" s="18">
        <f t="shared" si="210"/>
        <v>4.2054387487185707</v>
      </c>
      <c r="F106" s="18">
        <f t="shared" si="211"/>
        <v>12.839713222165127</v>
      </c>
      <c r="H106" s="18">
        <f t="shared" si="212"/>
        <v>15.162669014125751</v>
      </c>
      <c r="I106" s="18">
        <f t="shared" si="213"/>
        <v>12.562043873942507</v>
      </c>
      <c r="J106" s="18">
        <f t="shared" si="214"/>
        <v>18.776578723365688</v>
      </c>
      <c r="L106" t="str">
        <f t="shared" si="255"/>
        <v>91 Elementary trades and related occupations</v>
      </c>
      <c r="M106" s="18">
        <f t="shared" si="215"/>
        <v>16.079401947892237</v>
      </c>
      <c r="N106" s="18">
        <f t="shared" si="215"/>
        <v>-53.138987589769549</v>
      </c>
      <c r="O106" s="18">
        <f t="shared" si="215"/>
        <v>20.204472136176665</v>
      </c>
      <c r="P106" s="18">
        <f t="shared" si="215"/>
        <v>6.4316963544569727</v>
      </c>
      <c r="Q106" s="18">
        <f t="shared" si="216"/>
        <v>5.0316745973802091</v>
      </c>
      <c r="S106" s="18">
        <f t="shared" si="217"/>
        <v>10.837706686574421</v>
      </c>
      <c r="T106" s="18">
        <f t="shared" si="218"/>
        <v>7.1987171759221091</v>
      </c>
      <c r="U106" s="18">
        <f t="shared" si="219"/>
        <v>13.311140603045102</v>
      </c>
      <c r="W106" t="str">
        <f t="shared" si="256"/>
        <v>91 Elementary trades and related occupations</v>
      </c>
      <c r="X106" s="18">
        <f t="shared" si="220"/>
        <v>-6.2747620915162727</v>
      </c>
      <c r="Y106" s="18">
        <f t="shared" si="220"/>
        <v>-10.278576539490059</v>
      </c>
      <c r="Z106" s="18">
        <f t="shared" si="220"/>
        <v>22.118666559254251</v>
      </c>
      <c r="AA106" s="18">
        <f t="shared" si="220"/>
        <v>4.6236049193856932</v>
      </c>
      <c r="AB106" s="18">
        <f t="shared" si="221"/>
        <v>8.753677479497334</v>
      </c>
      <c r="AD106" s="18">
        <f t="shared" si="222"/>
        <v>10.157432372084752</v>
      </c>
      <c r="AE106" s="18">
        <f t="shared" si="223"/>
        <v>7.797351625828397</v>
      </c>
      <c r="AF106" s="18">
        <f t="shared" si="224"/>
        <v>13.116723142585318</v>
      </c>
      <c r="AH106" t="str">
        <f t="shared" si="257"/>
        <v>91 Elementary trades and related occupations</v>
      </c>
      <c r="AI106" s="18">
        <f t="shared" si="225"/>
        <v>-2.3738206013427243</v>
      </c>
      <c r="AJ106" s="18">
        <f t="shared" si="225"/>
        <v>-14.399253807075752</v>
      </c>
      <c r="AK106" s="18">
        <f t="shared" si="225"/>
        <v>27.287014301130764</v>
      </c>
      <c r="AL106" s="18">
        <f t="shared" si="225"/>
        <v>6.6758751001177563</v>
      </c>
      <c r="AM106" s="18">
        <f t="shared" si="226"/>
        <v>11.190136125452144</v>
      </c>
      <c r="AO106" s="18">
        <f t="shared" si="227"/>
        <v>13.145905568424521</v>
      </c>
      <c r="AP106" s="18">
        <f t="shared" si="228"/>
        <v>9.738898584635546</v>
      </c>
      <c r="AQ106" s="18">
        <f t="shared" si="229"/>
        <v>16.117635707107002</v>
      </c>
      <c r="AS106" t="str">
        <f t="shared" si="258"/>
        <v>91 Elementary trades and related occupations</v>
      </c>
      <c r="AT106" s="18">
        <f t="shared" si="230"/>
        <v>-7.0043034313351455</v>
      </c>
      <c r="AU106" s="18">
        <f t="shared" si="230"/>
        <v>-5.0561773586697889</v>
      </c>
      <c r="AV106" s="18">
        <f t="shared" si="230"/>
        <v>19.235701627554324</v>
      </c>
      <c r="AW106" s="18">
        <f t="shared" si="230"/>
        <v>4.1449395971226988</v>
      </c>
      <c r="AX106" s="18">
        <f t="shared" si="231"/>
        <v>8.0170966147523171</v>
      </c>
      <c r="AZ106" s="18">
        <f t="shared" si="232"/>
        <v>8.9500796672913765</v>
      </c>
      <c r="BA106" s="18">
        <f t="shared" si="233"/>
        <v>6.6904136827483862</v>
      </c>
      <c r="BB106" s="18">
        <f t="shared" si="234"/>
        <v>11.702127761259295</v>
      </c>
      <c r="BD106" t="str">
        <f t="shared" si="259"/>
        <v>91 Elementary trades and related occupations</v>
      </c>
      <c r="BE106" s="18">
        <f t="shared" si="235"/>
        <v>-5.9197757249853993</v>
      </c>
      <c r="BF106" s="18">
        <f t="shared" si="235"/>
        <v>7.364705120428372</v>
      </c>
      <c r="BG106" s="18">
        <f t="shared" si="235"/>
        <v>10.53484225504311</v>
      </c>
      <c r="BH106" s="18">
        <f t="shared" si="235"/>
        <v>2.9531933794002541</v>
      </c>
      <c r="BI106" s="18">
        <f t="shared" si="236"/>
        <v>5.5412499737447662</v>
      </c>
      <c r="BK106" s="18">
        <f t="shared" si="237"/>
        <v>5.4207932873763021</v>
      </c>
      <c r="BL106" s="18">
        <f t="shared" si="238"/>
        <v>4.2679718855623383</v>
      </c>
      <c r="BM106" s="18">
        <f t="shared" si="239"/>
        <v>7.7862433555988098</v>
      </c>
      <c r="BO106" t="str">
        <f t="shared" si="260"/>
        <v>91 Elementary trades and related occupations</v>
      </c>
      <c r="BP106" s="18">
        <f t="shared" si="240"/>
        <v>-4.2043370169013166</v>
      </c>
      <c r="BQ106" s="18">
        <f t="shared" si="240"/>
        <v>-4.2086895873415742</v>
      </c>
      <c r="BR106" s="18">
        <f t="shared" si="240"/>
        <v>11.823447423367671</v>
      </c>
      <c r="BS106" s="18">
        <f t="shared" si="240"/>
        <v>2.0607492131438532</v>
      </c>
      <c r="BT106" s="18">
        <f t="shared" si="241"/>
        <v>4.6010698060779731</v>
      </c>
      <c r="BV106" s="18">
        <f t="shared" si="242"/>
        <v>5.2164053731860616</v>
      </c>
      <c r="BW106" s="18">
        <f t="shared" si="243"/>
        <v>3.682773226510383</v>
      </c>
      <c r="BX106" s="18">
        <f t="shared" si="244"/>
        <v>7.2677198174291746</v>
      </c>
      <c r="BZ106" t="str">
        <f t="shared" si="261"/>
        <v>91 Elementary trades and related occupations</v>
      </c>
      <c r="CA106" s="18">
        <f t="shared" si="245"/>
        <v>0.90163220356214158</v>
      </c>
      <c r="CB106" s="18">
        <f t="shared" si="245"/>
        <v>-28.360079397378158</v>
      </c>
      <c r="CC106" s="18">
        <f t="shared" si="245"/>
        <v>12.819818682266293</v>
      </c>
      <c r="CD106" s="18">
        <f t="shared" si="245"/>
        <v>-1.4731001586937076</v>
      </c>
      <c r="CE106" s="18">
        <f t="shared" si="246"/>
        <v>0.76028595919253039</v>
      </c>
      <c r="CG106" s="18">
        <f t="shared" si="247"/>
        <v>3.0777692106343402</v>
      </c>
      <c r="CH106" s="18">
        <f t="shared" si="248"/>
        <v>3.4959151505401076</v>
      </c>
      <c r="CI106" s="18">
        <f t="shared" si="249"/>
        <v>5.555203614281945</v>
      </c>
      <c r="CK106" t="str">
        <f t="shared" si="262"/>
        <v>91 Elementary trades and related occupations</v>
      </c>
      <c r="CL106" s="18">
        <f t="shared" si="250"/>
        <v>-3.2631534103497728</v>
      </c>
      <c r="CM106" s="18">
        <f t="shared" si="250"/>
        <v>-24.423597626810199</v>
      </c>
      <c r="CN106" s="18">
        <f t="shared" si="250"/>
        <v>9.8593825883285025</v>
      </c>
      <c r="CO106" s="18">
        <f t="shared" si="250"/>
        <v>-1.1581602649040179</v>
      </c>
      <c r="CP106" s="18">
        <f t="shared" si="251"/>
        <v>0.46129258363825087</v>
      </c>
      <c r="CR106" s="18">
        <f t="shared" si="252"/>
        <v>2.3857693864082874</v>
      </c>
      <c r="CS106" s="18">
        <f t="shared" si="253"/>
        <v>2.8350060374463304</v>
      </c>
      <c r="CT106" s="18">
        <f t="shared" si="254"/>
        <v>4.5357039335185423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9.7767113130756478</v>
      </c>
      <c r="C107" s="18">
        <f t="shared" si="210"/>
        <v>-18.002173835013945</v>
      </c>
      <c r="D107" s="18">
        <f t="shared" si="210"/>
        <v>2.3389878146157894</v>
      </c>
      <c r="E107" s="18">
        <f t="shared" si="210"/>
        <v>2.9569386574648249</v>
      </c>
      <c r="F107" s="18">
        <f t="shared" si="211"/>
        <v>1.3118528976794996</v>
      </c>
      <c r="H107" s="18">
        <f t="shared" si="212"/>
        <v>2.750541556754893</v>
      </c>
      <c r="I107" s="18">
        <f t="shared" si="213"/>
        <v>3.7017973330645937</v>
      </c>
      <c r="J107" s="18">
        <f t="shared" si="214"/>
        <v>5.4837945955771072</v>
      </c>
      <c r="L107" t="str">
        <f t="shared" ref="L107" si="263">A107</f>
        <v>92 Elementary administration and service occupations</v>
      </c>
      <c r="M107" s="18">
        <f t="shared" si="215"/>
        <v>12.699434930547726</v>
      </c>
      <c r="N107" s="18">
        <f t="shared" si="215"/>
        <v>-15.121676936111605</v>
      </c>
      <c r="O107" s="18">
        <f t="shared" si="215"/>
        <v>4.6083388089960708</v>
      </c>
      <c r="P107" s="18">
        <f t="shared" si="215"/>
        <v>4.4802412758648602</v>
      </c>
      <c r="Q107" s="18">
        <f t="shared" si="216"/>
        <v>3.1717089151914069</v>
      </c>
      <c r="S107" s="18">
        <f t="shared" si="217"/>
        <v>4.5229230150729327</v>
      </c>
      <c r="T107" s="18">
        <f t="shared" si="218"/>
        <v>4.3183205488501519</v>
      </c>
      <c r="U107" s="18">
        <f t="shared" si="219"/>
        <v>7.173950101135218</v>
      </c>
      <c r="W107" t="str">
        <f t="shared" ref="W107" si="264">A107</f>
        <v>92 Elementary administration and service occupations</v>
      </c>
      <c r="X107" s="18">
        <f t="shared" si="220"/>
        <v>2.7092901589763629</v>
      </c>
      <c r="Y107" s="18">
        <f t="shared" si="220"/>
        <v>6.6267846583399903</v>
      </c>
      <c r="Z107" s="18">
        <f t="shared" si="220"/>
        <v>2.1817300243699878</v>
      </c>
      <c r="AA107" s="18">
        <f t="shared" si="220"/>
        <v>3.6665631944299282</v>
      </c>
      <c r="AB107" s="18">
        <f t="shared" si="221"/>
        <v>3.3820104728778055</v>
      </c>
      <c r="AD107" s="18">
        <f t="shared" si="222"/>
        <v>3.1692367628394225</v>
      </c>
      <c r="AE107" s="18">
        <f t="shared" si="223"/>
        <v>4.1336740024219276</v>
      </c>
      <c r="AF107" s="18">
        <f t="shared" si="224"/>
        <v>6.1060885540752396</v>
      </c>
      <c r="AH107" t="str">
        <f t="shared" ref="AH107" si="265">L107</f>
        <v>92 Elementary administration and service occupations</v>
      </c>
      <c r="AI107" s="18">
        <f t="shared" si="225"/>
        <v>3.6248125432581491</v>
      </c>
      <c r="AJ107" s="18">
        <f t="shared" si="225"/>
        <v>9.5087828708252609</v>
      </c>
      <c r="AK107" s="18">
        <f t="shared" si="225"/>
        <v>1.5496324249495208</v>
      </c>
      <c r="AL107" s="18">
        <f t="shared" si="225"/>
        <v>3.6898827215581465</v>
      </c>
      <c r="AM107" s="18">
        <f t="shared" si="226"/>
        <v>3.3683978982110174</v>
      </c>
      <c r="AO107" s="18">
        <f t="shared" si="227"/>
        <v>2.9715003665336859</v>
      </c>
      <c r="AP107" s="18">
        <f t="shared" si="228"/>
        <v>3.777087852010097</v>
      </c>
      <c r="AQ107" s="18">
        <f t="shared" si="229"/>
        <v>5.6957266836570541</v>
      </c>
      <c r="AS107" t="str">
        <f t="shared" ref="AS107" si="266">W107</f>
        <v>92 Elementary administration and service occupations</v>
      </c>
      <c r="AT107" s="18">
        <f t="shared" si="230"/>
        <v>2.2633035856459705</v>
      </c>
      <c r="AU107" s="18">
        <f t="shared" si="230"/>
        <v>4.4656460121277108</v>
      </c>
      <c r="AV107" s="18">
        <f t="shared" si="230"/>
        <v>1.0056872546903017</v>
      </c>
      <c r="AW107" s="18">
        <f t="shared" si="230"/>
        <v>3.6165431527809044</v>
      </c>
      <c r="AX107" s="18">
        <f t="shared" si="231"/>
        <v>2.8459281026216754</v>
      </c>
      <c r="AZ107" s="18">
        <f t="shared" si="232"/>
        <v>2.7388441688164678</v>
      </c>
      <c r="BA107" s="18">
        <f t="shared" si="233"/>
        <v>3.7738943570214456</v>
      </c>
      <c r="BB107" s="18">
        <f t="shared" si="234"/>
        <v>5.5326170789409934</v>
      </c>
      <c r="BD107" t="str">
        <f t="shared" ref="BD107" si="267">AH107</f>
        <v>92 Elementary administration and service occupations</v>
      </c>
      <c r="BE107" s="18">
        <f t="shared" si="235"/>
        <v>-1.3699873477052815</v>
      </c>
      <c r="BF107" s="18">
        <f t="shared" si="235"/>
        <v>11.483663768488373</v>
      </c>
      <c r="BG107" s="18">
        <f t="shared" si="235"/>
        <v>-3.6460794065976909</v>
      </c>
      <c r="BH107" s="18">
        <f t="shared" si="235"/>
        <v>0.33199462357798026</v>
      </c>
      <c r="BI107" s="18">
        <f t="shared" si="236"/>
        <v>-0.27373808507250574</v>
      </c>
      <c r="BK107" s="18">
        <f t="shared" si="237"/>
        <v>-1.0119518280273021</v>
      </c>
      <c r="BL107" s="18">
        <f t="shared" si="238"/>
        <v>2.4262085504079156</v>
      </c>
      <c r="BM107" s="18">
        <f t="shared" si="239"/>
        <v>1.7186166690666749</v>
      </c>
      <c r="BO107" t="str">
        <f t="shared" ref="BO107" si="268">AS107</f>
        <v>92 Elementary administration and service occupations</v>
      </c>
      <c r="BP107" s="18">
        <f t="shared" si="240"/>
        <v>0.93201461680072484</v>
      </c>
      <c r="BQ107" s="18">
        <f t="shared" si="240"/>
        <v>-0.99996998830195194</v>
      </c>
      <c r="BR107" s="18">
        <f t="shared" si="240"/>
        <v>-1.6719944501546902</v>
      </c>
      <c r="BS107" s="18">
        <f t="shared" si="240"/>
        <v>-0.14485724717674398</v>
      </c>
      <c r="BT107" s="18">
        <f t="shared" si="241"/>
        <v>-0.6780207621899792</v>
      </c>
      <c r="BV107" s="18">
        <f t="shared" si="242"/>
        <v>-0.65652029200672368</v>
      </c>
      <c r="BW107" s="18">
        <f t="shared" si="243"/>
        <v>2.3943742458228279</v>
      </c>
      <c r="BX107" s="18">
        <f t="shared" si="244"/>
        <v>1.9295572104643943</v>
      </c>
      <c r="BZ107" t="str">
        <f t="shared" ref="BZ107" si="269">BD107</f>
        <v>92 Elementary administration and service occupations</v>
      </c>
      <c r="CA107" s="18">
        <f t="shared" si="245"/>
        <v>3.0933740939605991</v>
      </c>
      <c r="CB107" s="18">
        <f t="shared" si="245"/>
        <v>-20.360908475945148</v>
      </c>
      <c r="CC107" s="18">
        <f t="shared" si="245"/>
        <v>-1.9633113773447675</v>
      </c>
      <c r="CD107" s="18">
        <f t="shared" si="245"/>
        <v>-3.5731671870225301</v>
      </c>
      <c r="CE107" s="18">
        <f t="shared" si="246"/>
        <v>-4.2248081523923897</v>
      </c>
      <c r="CG107" s="18">
        <f t="shared" si="247"/>
        <v>-3.0395074910161801</v>
      </c>
      <c r="CH107" s="18">
        <f t="shared" si="248"/>
        <v>1.9041868958685315</v>
      </c>
      <c r="CI107" s="18">
        <f t="shared" si="249"/>
        <v>-0.29659653499158889</v>
      </c>
      <c r="CK107" t="str">
        <f t="shared" ref="CK107" si="270">BO107</f>
        <v>92 Elementary administration and service occupations</v>
      </c>
      <c r="CL107" s="18">
        <f t="shared" si="250"/>
        <v>-7.558135403378885</v>
      </c>
      <c r="CM107" s="18">
        <f t="shared" si="250"/>
        <v>-30.954638589250727</v>
      </c>
      <c r="CN107" s="18">
        <f t="shared" si="250"/>
        <v>-7.7990683223432171</v>
      </c>
      <c r="CO107" s="18">
        <f t="shared" si="250"/>
        <v>-4.2449433674711319</v>
      </c>
      <c r="CP107" s="18">
        <f t="shared" si="251"/>
        <v>-7.2846239022739123</v>
      </c>
      <c r="CR107" s="18">
        <f t="shared" si="252"/>
        <v>-5.4446191620345914</v>
      </c>
      <c r="CS107" s="18">
        <f t="shared" si="253"/>
        <v>1.1073948996929817</v>
      </c>
      <c r="CT107" s="18">
        <f t="shared" si="254"/>
        <v>-3.2264407537406448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7.3892709941869139</v>
      </c>
      <c r="C109" s="26">
        <f>IF(AND(D$6-C$6 &lt;&gt; 0,C35&lt;&gt;0,D35&lt;&gt;0),(EXP(LN(D35/C35)/(D$6-C$6))-1)*100,0)</f>
        <v>-10.02313260038601</v>
      </c>
      <c r="D109" s="26">
        <f>IF(AND(E$6-D$6 &lt;&gt; 0,D35&lt;&gt;0,E35&lt;&gt;0),(EXP(LN(E35/D35)/(E$6-D$6))-1)*100,0)</f>
        <v>4.4523022692178893</v>
      </c>
      <c r="E109" s="26">
        <f>IF(AND(F$6-E$6 &lt;&gt; 0,E35&lt;&gt;0,F35&lt;&gt;0),(EXP(LN(F35/E35)/(F$6-E$6))-1)*100,0)</f>
        <v>2.3849891755428843</v>
      </c>
      <c r="F109" s="26">
        <f>IF(AND(F$6-C$6 &lt;&gt; 0,C35&lt;&gt;0,F35&lt;&gt;0),(EXP(LN(F35/C35)/(F$6-C$6))-1)*100,0)</f>
        <v>2.1980807646958977</v>
      </c>
      <c r="H109" s="26">
        <f t="shared" ref="H109" si="271">IF($F$6-$D$6 &lt;&gt; 0,(EXP(LN(1+(H72/100))/($F$6-$D$6))-1)*100,0)</f>
        <v>3.0695068455572461</v>
      </c>
      <c r="I109" s="26">
        <f t="shared" ref="I109" si="272">IF(D35&gt;0,((1+(I35/D35))^(1/($F$6-$D$6))-1)*100,0)</f>
        <v>3.5292864200584972</v>
      </c>
      <c r="J109" s="26">
        <f t="shared" ref="J109" si="273">IF($F$6-$D$6 &lt;&gt; 0,(EXP(LN(1+(J72/100))/($F$6-$D$6))-1)*100,0)</f>
        <v>5.5746408884693066</v>
      </c>
      <c r="L109" s="24" t="str">
        <f>L35</f>
        <v>All occupations</v>
      </c>
      <c r="M109" s="26">
        <f>IF(AND(N$6-M$6 &lt;&gt; 0,M35&lt;&gt;0,N35&lt;&gt;0),(EXP(LN(N35/M35)/(N$6-M$6))-1)*100,0)</f>
        <v>8.2748931143127091</v>
      </c>
      <c r="N109" s="26">
        <f>IF(AND(O$6-N$6 &lt;&gt; 0,N35&lt;&gt;0,O35&lt;&gt;0),(EXP(LN(O35/N35)/(O$6-N$6))-1)*100,0)</f>
        <v>-11.498560002877589</v>
      </c>
      <c r="O109" s="26">
        <f>IF(AND(P$6-O$6 &lt;&gt; 0,O35&lt;&gt;0,P35&lt;&gt;0),(EXP(LN(P35/O35)/(P$6-O$6))-1)*100,0)</f>
        <v>3.8550023476001449</v>
      </c>
      <c r="P109" s="26">
        <f>IF(AND(Q$6-P$6 &lt;&gt; 0,P35&lt;&gt;0,Q35&lt;&gt;0),(EXP(LN(Q35/P35)/(Q$6-P$6))-1)*100,0)</f>
        <v>2.1680589136391593</v>
      </c>
      <c r="Q109" s="26">
        <f>IF(AND(Q$6-N$6 &lt;&gt; 0,N35&lt;&gt;0,Q35&lt;&gt;0),(EXP(LN(Q35/N35)/(Q$6-N$6))-1)*100,0)</f>
        <v>1.7747229291443789</v>
      </c>
      <c r="S109" s="26">
        <f t="shared" ref="S109" si="274">IF($F$6-$D$6 &lt;&gt; 0,(EXP(LN(1+(S72/100))/($F$6-$D$6))-1)*100,0)</f>
        <v>2.727306595299317</v>
      </c>
      <c r="T109" s="26">
        <f t="shared" ref="T109" si="275">IF(O35&gt;0,((1+(T35/O35))^(1/($F$6-$D$6))-1)*100,0)</f>
        <v>3.6004287894737974</v>
      </c>
      <c r="U109" s="26">
        <f t="shared" ref="U109" si="276">IF($F$6-$D$6 &lt;&gt; 0,(EXP(LN(1+(U72/100))/($F$6-$D$6))-1)*100,0)</f>
        <v>5.3878099420485936</v>
      </c>
      <c r="W109" s="24" t="str">
        <f>W35</f>
        <v>All occupations</v>
      </c>
      <c r="X109" s="26">
        <f>IF(AND(Y$6-X$6 &lt;&gt; 0,X35&lt;&gt;0,Y35&lt;&gt;0),(EXP(LN(Y35/X35)/(Y$6-X$6))-1)*100,0)</f>
        <v>9.6767180581269763E-2</v>
      </c>
      <c r="Y109" s="26">
        <f>IF(AND(Z$6-Y$6 &lt;&gt; 0,Y35&lt;&gt;0,Z35&lt;&gt;0),(EXP(LN(Z35/Y35)/(Z$6-Y$6))-1)*100,0)</f>
        <v>10.833206352432811</v>
      </c>
      <c r="Z109" s="26">
        <f>IF(AND(AA$6-Z$6 &lt;&gt; 0,Z35&lt;&gt;0,AA35&lt;&gt;0),(EXP(LN(AA35/Z35)/(AA$6-Z$6))-1)*100,0)</f>
        <v>2.5537139281105681</v>
      </c>
      <c r="AA109" s="26">
        <f>IF(AND(AB$6-AA$6 &lt;&gt; 0,AA35&lt;&gt;0,AB35&lt;&gt;0),(EXP(LN(AB35/AA35)/(AB$6-AA$6))-1)*100,0)</f>
        <v>2.3499696792190994</v>
      </c>
      <c r="AB109" s="26">
        <f>IF(AND(AB$6-Y$6 &lt;&gt; 0,Y35&lt;&gt;0,AB35&lt;&gt;0),(EXP(LN(AB35/Y35)/(AB$6-Y$6))-1)*100,0)</f>
        <v>2.9245561372702289</v>
      </c>
      <c r="AD109" s="26">
        <f t="shared" ref="AD109" si="277">IF($F$6-$D$6 &lt;&gt; 0,(EXP(LN(1+(AD72/100))/($F$6-$D$6))-1)*100,0)</f>
        <v>2.4178394135065062</v>
      </c>
      <c r="AE109" s="26">
        <f t="shared" ref="AE109" si="278">IF(Z35&gt;0,((1+(AE35/Z35))^(1/($F$6-$D$6))-1)*100,0)</f>
        <v>3.5541485369355863</v>
      </c>
      <c r="AF109" s="26">
        <f t="shared" ref="AF109" si="279">IF($F$6-$D$6 &lt;&gt; 0,(EXP(LN(1+(AF72/100))/($F$6-$D$6))-1)*100,0)</f>
        <v>5.1354690849462425</v>
      </c>
      <c r="AH109" s="24" t="str">
        <f>AH35</f>
        <v>All occupations</v>
      </c>
      <c r="AI109" s="26">
        <f>IF(AND(AJ$6-AI$6 &lt;&gt; 0,AI35&lt;&gt;0,AJ35&lt;&gt;0),(EXP(LN(AJ35/AI35)/(AJ$6-AI$6))-1)*100,0)</f>
        <v>-3.0171508951662207</v>
      </c>
      <c r="AJ109" s="26">
        <f>IF(AND(AK$6-AJ$6 &lt;&gt; 0,AJ35&lt;&gt;0,AK35&lt;&gt;0),(EXP(LN(AK35/AJ35)/(AK$6-AJ$6))-1)*100,0)</f>
        <v>11.087609095199369</v>
      </c>
      <c r="AK109" s="26">
        <f>IF(AND(AL$6-AK$6 &lt;&gt; 0,AK35&lt;&gt;0,AL35&lt;&gt;0),(EXP(LN(AL35/AK35)/(AL$6-AK$6))-1)*100,0)</f>
        <v>-0.38465112351081521</v>
      </c>
      <c r="AL109" s="26">
        <f>IF(AND(AM$6-AL$6 &lt;&gt; 0,AL35&lt;&gt;0,AM35&lt;&gt;0),(EXP(LN(AM35/AL35)/(AM$6-AL$6))-1)*100,0)</f>
        <v>1.1203555983441804</v>
      </c>
      <c r="AM109" s="26">
        <f>IF(AND(AM$6-AJ$6 &lt;&gt; 0,AJ35&lt;&gt;0,AM35&lt;&gt;0),(EXP(LN(AM35/AJ35)/(AM$6-AJ$6))-1)*100,0)</f>
        <v>1.2407083642932859</v>
      </c>
      <c r="AO109" s="26">
        <f t="shared" ref="AO109" si="280">IF($F$6-$D$6 &lt;&gt; 0,(EXP(LN(1+(AO72/100))/($F$6-$D$6))-1)*100,0)</f>
        <v>0.61617707252583642</v>
      </c>
      <c r="AP109" s="26">
        <f t="shared" ref="AP109" si="281">IF(AK35&gt;0,((1+(AP35/AK35))^(1/($F$6-$D$6))-1)*100,0)</f>
        <v>3.0035418868280761</v>
      </c>
      <c r="AQ109" s="26">
        <f t="shared" ref="AQ109" si="282">IF($F$6-$D$6 &lt;&gt; 0,(EXP(LN(1+(AQ72/100))/($F$6-$D$6))-1)*100,0)</f>
        <v>3.4169332907226346</v>
      </c>
      <c r="AS109" s="24" t="str">
        <f>AS35</f>
        <v>All occupations</v>
      </c>
      <c r="AT109" s="26">
        <f>IF(AND(AU$6-AT$6 &lt;&gt; 0,AT35&lt;&gt;0,AU35&lt;&gt;0),(EXP(LN(AU35/AT35)/(AU$6-AT$6))-1)*100,0)</f>
        <v>-1.1031424703850545</v>
      </c>
      <c r="AU109" s="26">
        <f>IF(AND(AV$6-AU$6 &lt;&gt; 0,AU35&lt;&gt;0,AV35&lt;&gt;0),(EXP(LN(AV35/AU35)/(AV$6-AU$6))-1)*100,0)</f>
        <v>7.3783533258351186</v>
      </c>
      <c r="AV109" s="26">
        <f>IF(AND(AW$6-AV$6 &lt;&gt; 0,AV35&lt;&gt;0,AW35&lt;&gt;0),(EXP(LN(AW35/AV35)/(AW$6-AV$6))-1)*100,0)</f>
        <v>1.5164477519769237</v>
      </c>
      <c r="AW109" s="26">
        <f>IF(AND(AX$6-AW$6 &lt;&gt; 0,AW35&lt;&gt;0,AX35&lt;&gt;0),(EXP(LN(AX35/AW35)/(AX$6-AW$6))-1)*100,0)</f>
        <v>1.8284814063853183</v>
      </c>
      <c r="AX109" s="26">
        <f>IF(AND(AX$6-AU$6 &lt;&gt; 0,AU35&lt;&gt;0,AX35&lt;&gt;0),(EXP(LN(AX35/AU35)/(AX$6-AU$6))-1)*100,0)</f>
        <v>2.0688489281110112</v>
      </c>
      <c r="AZ109" s="26">
        <f t="shared" ref="AZ109" si="283">IF($F$6-$D$6 &lt;&gt; 0,(EXP(LN(1+(AZ72/100))/($F$6-$D$6))-1)*100,0)</f>
        <v>1.7243637662726963</v>
      </c>
      <c r="BA109" s="26">
        <f t="shared" ref="BA109" si="284">IF(AV35&gt;0,((1+(BA35/AV35))^(1/($F$6-$D$6))-1)*100,0)</f>
        <v>3.2201524587713859</v>
      </c>
      <c r="BB109" s="26">
        <f t="shared" ref="BB109" si="285">IF($F$6-$D$6 &lt;&gt; 0,(EXP(LN(1+(BB72/100))/($F$6-$D$6))-1)*100,0)</f>
        <v>4.375578157263571</v>
      </c>
      <c r="BD109" s="24" t="str">
        <f>BD35</f>
        <v>All occupations</v>
      </c>
      <c r="BE109" s="26">
        <f>IF(AND(BF$6-BE$6 &lt;&gt; 0,BE35&lt;&gt;0,BF35&lt;&gt;0),(EXP(LN(BF35/BE35)/(BF$6-BE$6))-1)*100,0)</f>
        <v>-0.39836241330869493</v>
      </c>
      <c r="BF109" s="26">
        <f>IF(AND(BG$6-BF$6 &lt;&gt; 0,BF35&lt;&gt;0,BG35&lt;&gt;0),(EXP(LN(BG35/BF35)/(BG$6-BF$6))-1)*100,0)</f>
        <v>11.42348254310226</v>
      </c>
      <c r="BG109" s="26">
        <f>IF(AND(BH$6-BG$6 &lt;&gt; 0,BG35&lt;&gt;0,BH35&lt;&gt;0),(EXP(LN(BH35/BG35)/(BH$6-BG$6))-1)*100,0)</f>
        <v>-0.40990662672405476</v>
      </c>
      <c r="BH109" s="26">
        <f>IF(AND(BI$6-BH$6 &lt;&gt; 0,BH35&lt;&gt;0,BI35&lt;&gt;0),(EXP(LN(BI35/BH35)/(BI$6-BH$6))-1)*100,0)</f>
        <v>0.66013179712141046</v>
      </c>
      <c r="BI109" s="26">
        <f>IF(AND(BI$6-BF$6 &lt;&gt; 0,BF35&lt;&gt;0,BI35&lt;&gt;0),(EXP(LN(BI35/BF35)/(BI$6-BF$6))-1)*100,0)</f>
        <v>0.96352926855975962</v>
      </c>
      <c r="BK109" s="26">
        <f t="shared" ref="BK109" si="286">IF($F$6-$D$6 &lt;&gt; 0,(EXP(LN(1+(BK72/100))/($F$6-$D$6))-1)*100,0)</f>
        <v>0.30218094591665245</v>
      </c>
      <c r="BL109" s="26">
        <f t="shared" ref="BL109" si="287">IF(BG35&gt;0,((1+(BL35/BG35))^(1/($F$6-$D$6))-1)*100,0)</f>
        <v>2.6473553611639833</v>
      </c>
      <c r="BM109" s="26">
        <f t="shared" ref="BM109" si="288">IF($F$6-$D$6 &lt;&gt; 0,(EXP(LN(1+(BM72/100))/($F$6-$D$6))-1)*100,0)</f>
        <v>2.8583868199006934</v>
      </c>
      <c r="BO109" s="24" t="str">
        <f>BO35</f>
        <v>All occupations</v>
      </c>
      <c r="BP109" s="26">
        <f>IF(AND(BQ$6-BP$6 &lt;&gt; 0,BP35&lt;&gt;0,BQ35&lt;&gt;0),(EXP(LN(BQ35/BP35)/(BQ$6-BP$6))-1)*100,0)</f>
        <v>-0.75948391834380624</v>
      </c>
      <c r="BQ109" s="26">
        <f>IF(AND(BR$6-BQ$6 &lt;&gt; 0,BQ35&lt;&gt;0,BR35&lt;&gt;0),(EXP(LN(BR35/BQ35)/(BR$6-BQ$6))-1)*100,0)</f>
        <v>-0.66993381413330555</v>
      </c>
      <c r="BR109" s="26">
        <f>IF(AND(BS$6-BR$6 &lt;&gt; 0,BR35&lt;&gt;0,BS35&lt;&gt;0),(EXP(LN(BS35/BR35)/(BS$6-BR$6))-1)*100,0)</f>
        <v>-0.70180638740752199</v>
      </c>
      <c r="BS109" s="26">
        <f>IF(AND(BT$6-BS$6 &lt;&gt; 0,BS35&lt;&gt;0,BT35&lt;&gt;0),(EXP(LN(BT35/BS35)/(BT$6-BS$6))-1)*100,0)</f>
        <v>-0.89835407979634851</v>
      </c>
      <c r="BT109" s="26">
        <f>IF(AND(BT$6-BQ$6 &lt;&gt; 0,BQ35&lt;&gt;0,BT35&lt;&gt;0),(EXP(LN(BT35/BQ35)/(BT$6-BQ$6))-1)*100,0)</f>
        <v>-0.82270505594497223</v>
      </c>
      <c r="BV109" s="26">
        <f t="shared" ref="BV109" si="289">IF($F$6-$D$6 &lt;&gt; 0,(EXP(LN(1+(BV72/100))/($F$6-$D$6))-1)*100,0)</f>
        <v>-0.83288144710064183</v>
      </c>
      <c r="BW109" s="26">
        <f t="shared" ref="BW109" si="290">IF(BR35&gt;0,((1+(BW35/BR35))^(1/($F$6-$D$6))-1)*100,0)</f>
        <v>2.3326901083667639</v>
      </c>
      <c r="BX109" s="26">
        <f t="shared" ref="BX109" si="291">IF($F$6-$D$6 &lt;&gt; 0,(EXP(LN(1+(BX72/100))/($F$6-$D$6))-1)*100,0)</f>
        <v>1.7400948977998487</v>
      </c>
      <c r="BZ109" s="24" t="str">
        <f>BZ35</f>
        <v>All occupations</v>
      </c>
      <c r="CA109" s="26">
        <f>IF(AND(CB$6-CA$6 &lt;&gt; 0,CA35&lt;&gt;0,CB35&lt;&gt;0),(EXP(LN(CB35/CA35)/(CB$6-CA$6))-1)*100,0)</f>
        <v>2.0347958808710098</v>
      </c>
      <c r="CB109" s="26">
        <f>IF(AND(CC$6-CB$6 &lt;&gt; 0,CB35&lt;&gt;0,CC35&lt;&gt;0),(EXP(LN(CC35/CB35)/(CC$6-CB$6))-1)*100,0)</f>
        <v>-21.411957104942893</v>
      </c>
      <c r="CC109" s="26">
        <f>IF(AND(CD$6-CC$6 &lt;&gt; 0,CC35&lt;&gt;0,CD35&lt;&gt;0),(EXP(LN(CD35/CC35)/(CD$6-CC$6))-1)*100,0)</f>
        <v>-1.0497515786061395</v>
      </c>
      <c r="CD109" s="26">
        <f>IF(AND(CE$6-CD$6 &lt;&gt; 0,CD35&lt;&gt;0,CE35&lt;&gt;0),(EXP(LN(CE35/CD35)/(CE$6-CD$6))-1)*100,0)</f>
        <v>-4.4130451404545408</v>
      </c>
      <c r="CE109" s="26">
        <f>IF(AND(CE$6-CB$6 &lt;&gt; 0,CB35&lt;&gt;0,CE35&lt;&gt;0),(EXP(LN(CE35/CB35)/(CE$6-CB$6))-1)*100,0)</f>
        <v>-4.5498316187529975</v>
      </c>
      <c r="CG109" s="26">
        <f t="shared" ref="CG109" si="292">IF($F$6-$D$6 &lt;&gt; 0,(EXP(LN(1+(CG72/100))/($F$6-$D$6))-1)*100,0)</f>
        <v>-3.3048450048052791</v>
      </c>
      <c r="CH109" s="26">
        <f t="shared" ref="CH109" si="293">IF(CC35&gt;0,((1+(CH35/CC35))^(1/($F$6-$D$6))-1)*100,0)</f>
        <v>1.9009613964419358</v>
      </c>
      <c r="CI109" s="26">
        <f t="shared" ref="CI109" si="294">IF($F$6-$D$6 &lt;&gt; 0,(EXP(LN(1+(CI72/100))/($F$6-$D$6))-1)*100,0)</f>
        <v>-0.47945463667814492</v>
      </c>
      <c r="CK109" s="24" t="str">
        <f>CK35</f>
        <v>All occupations</v>
      </c>
      <c r="CL109" s="26">
        <f>IF(AND(CM$6-CL$6 &lt;&gt; 0,CL35&lt;&gt;0,CM35&lt;&gt;0),(EXP(LN(CM35/CL35)/(CM$6-CL$6))-1)*100,0)</f>
        <v>-3.981804922453358</v>
      </c>
      <c r="CM109" s="26">
        <f>IF(AND(CN$6-CM$6 &lt;&gt; 0,CM35&lt;&gt;0,CN35&lt;&gt;0),(EXP(LN(CN35/CM35)/(CN$6-CM$6))-1)*100,0)</f>
        <v>-25.363216341801898</v>
      </c>
      <c r="CN109" s="26">
        <f>IF(AND(CO$6-CN$6 &lt;&gt; 0,CN35&lt;&gt;0,CO35&lt;&gt;0),(EXP(LN(CO35/CN35)/(CO$6-CN$6))-1)*100,0)</f>
        <v>-2.7488297170675913</v>
      </c>
      <c r="CO109" s="26">
        <f>IF(AND(CP$6-CO$6 &lt;&gt; 0,CO35&lt;&gt;0,CP35&lt;&gt;0),(EXP(LN(CP35/CO35)/(CP$6-CO$6))-1)*100,0)</f>
        <v>-2.7570985286371474</v>
      </c>
      <c r="CP109" s="26">
        <f>IF(AND(CP$6-CM$6 &lt;&gt; 0,CM35&lt;&gt;0,CP35&lt;&gt;0),(EXP(LN(CP35/CM35)/(CP$6-CM$6))-1)*100,0)</f>
        <v>-4.3493586438303922</v>
      </c>
      <c r="CR109" s="26">
        <f t="shared" ref="CR109" si="295">IF($F$6-$D$6 &lt;&gt; 0,(EXP(LN(1+(CR72/100))/($F$6-$D$6))-1)*100,0)</f>
        <v>-2.7543423362345054</v>
      </c>
      <c r="CS109" s="26">
        <f t="shared" ref="CS109" si="296">IF(CN35&gt;0,((1+(CS35/CN35))^(1/($F$6-$D$6))-1)*100,0)</f>
        <v>1.6664965866149517</v>
      </c>
      <c r="CT109" s="26">
        <f t="shared" ref="CT109" si="297">IF($F$6-$D$6 &lt;&gt; 0,(EXP(LN(1+(CT72/100))/($F$6-$D$6))-1)*100,0)</f>
        <v>-0.41809183366698921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North of Tyne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North of Tyne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North of Tyne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North of Tyne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North of Tyne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North of Tyne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North of Tyne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North of Tyne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North of Tyne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9.0831861704975481E-2</v>
      </c>
      <c r="C119" s="27">
        <f t="shared" si="299"/>
        <v>-3.9792829599887503E-2</v>
      </c>
      <c r="D119" s="27">
        <f t="shared" si="299"/>
        <v>3.0918932168879698E-2</v>
      </c>
      <c r="E119" s="27">
        <f t="shared" si="299"/>
        <v>9.2659715027612277E-2</v>
      </c>
      <c r="F119" s="27">
        <f t="shared" ref="F119:F144" si="300">F8-D8</f>
        <v>0.12357864719649198</v>
      </c>
      <c r="L119" t="str">
        <f>A119</f>
        <v>11 Corporate managers and directors</v>
      </c>
      <c r="M119" s="27">
        <f t="shared" ref="M119:P144" si="301">N8-M8</f>
        <v>0.99534998344332704</v>
      </c>
      <c r="N119" s="27">
        <f t="shared" si="301"/>
        <v>-0.46740626816199748</v>
      </c>
      <c r="O119" s="27">
        <f t="shared" si="301"/>
        <v>9.8345820467284017E-2</v>
      </c>
      <c r="P119" s="27">
        <f t="shared" si="301"/>
        <v>0.50754670299261972</v>
      </c>
      <c r="Q119" s="27">
        <f t="shared" ref="Q119:Q144" si="302">Q8-O8</f>
        <v>0.60589252345990374</v>
      </c>
      <c r="W119" t="str">
        <f>A119</f>
        <v>11 Corporate managers and directors</v>
      </c>
      <c r="X119" s="27">
        <f t="shared" ref="X119:AA144" si="303">Y8-X8</f>
        <v>0.49974213370297349</v>
      </c>
      <c r="Y119" s="27">
        <f t="shared" si="303"/>
        <v>0.31531518236047873</v>
      </c>
      <c r="Z119" s="27">
        <f t="shared" si="303"/>
        <v>-9.0667337573139051E-2</v>
      </c>
      <c r="AA119" s="27">
        <f t="shared" si="303"/>
        <v>1.212395535514009</v>
      </c>
      <c r="AB119" s="27">
        <f t="shared" ref="AB119:AB144" si="304">AB8-Z8</f>
        <v>1.12172819794087</v>
      </c>
      <c r="AH119" t="str">
        <f>L119</f>
        <v>11 Corporate managers and directors</v>
      </c>
      <c r="AI119" s="27">
        <f t="shared" ref="AI119:AL144" si="305">AJ8-AI8</f>
        <v>-1.5100087619858593E-2</v>
      </c>
      <c r="AJ119" s="27">
        <f t="shared" si="305"/>
        <v>0.21710425464036964</v>
      </c>
      <c r="AK119" s="27">
        <f t="shared" si="305"/>
        <v>-0.10449121928228977</v>
      </c>
      <c r="AL119" s="27">
        <f t="shared" si="305"/>
        <v>0.18322108359127953</v>
      </c>
      <c r="AM119" s="27">
        <f t="shared" ref="AM119:AM144" si="306">AM8-AK8</f>
        <v>7.8729864308989761E-2</v>
      </c>
      <c r="AS119" t="str">
        <f>W119</f>
        <v>11 Corporate managers and directors</v>
      </c>
      <c r="AT119" s="27">
        <f t="shared" ref="AT119:AW144" si="307">AU8-AT8</f>
        <v>-1.8520903806247047E-2</v>
      </c>
      <c r="AU119" s="27">
        <f t="shared" si="307"/>
        <v>9.1490104897347324E-2</v>
      </c>
      <c r="AV119" s="27">
        <f t="shared" si="307"/>
        <v>-0.13814028559369596</v>
      </c>
      <c r="AW119" s="27">
        <f t="shared" si="307"/>
        <v>0.15052370770858459</v>
      </c>
      <c r="AX119" s="27">
        <f t="shared" ref="AX119:AX144" si="308">AX8-AV8</f>
        <v>1.2383422114888631E-2</v>
      </c>
      <c r="BD119" t="str">
        <f>AH119</f>
        <v>11 Corporate managers and directors</v>
      </c>
      <c r="BE119" s="27">
        <f t="shared" ref="BE119:BH144" si="309">BF8-BE8</f>
        <v>0.45775847568953054</v>
      </c>
      <c r="BF119" s="27">
        <f t="shared" si="309"/>
        <v>0.79768732799236552</v>
      </c>
      <c r="BG119" s="27">
        <f t="shared" si="309"/>
        <v>-1.083470982773294</v>
      </c>
      <c r="BH119" s="27">
        <f t="shared" si="309"/>
        <v>0.36464208847438151</v>
      </c>
      <c r="BI119" s="27">
        <f t="shared" ref="BI119:BI144" si="310">BI8-BG8</f>
        <v>-0.7188288942989125</v>
      </c>
      <c r="BO119" t="str">
        <f>AS119</f>
        <v>11 Corporate managers and directors</v>
      </c>
      <c r="BP119" s="27">
        <f t="shared" ref="BP119:BS144" si="311">BQ8-BP8</f>
        <v>0.39052972393773411</v>
      </c>
      <c r="BQ119" s="27">
        <f t="shared" si="311"/>
        <v>-4.5740280422218227E-2</v>
      </c>
      <c r="BR119" s="27">
        <f t="shared" si="311"/>
        <v>-0.53980988870029778</v>
      </c>
      <c r="BS119" s="27">
        <f t="shared" si="311"/>
        <v>-0.14616617511285757</v>
      </c>
      <c r="BT119" s="27">
        <f t="shared" ref="BT119:BT144" si="312">BT8-BR8</f>
        <v>-0.68597606381315535</v>
      </c>
      <c r="BZ119" t="str">
        <f>BD119</f>
        <v>11 Corporate managers and directors</v>
      </c>
      <c r="CA119" s="68">
        <f t="shared" ref="CA119:CD144" si="313">CB8-CA8</f>
        <v>0.66147802951595258</v>
      </c>
      <c r="CB119" s="68">
        <f t="shared" si="313"/>
        <v>-0.42968830365564981</v>
      </c>
      <c r="CC119" s="68">
        <f t="shared" si="313"/>
        <v>-0.19971886528299154</v>
      </c>
      <c r="CD119" s="68">
        <f t="shared" si="313"/>
        <v>-0.42520371967772697</v>
      </c>
      <c r="CE119" s="68">
        <f t="shared" ref="CE119:CE144" si="314">CE8-CC8</f>
        <v>-0.62492258496071851</v>
      </c>
      <c r="CK119" t="str">
        <f>BO119</f>
        <v>11 Corporate managers and directors</v>
      </c>
      <c r="CL119" s="68">
        <f t="shared" ref="CL119:CO144" si="315">CM8-CL8</f>
        <v>0.11983036535267033</v>
      </c>
      <c r="CM119" s="68">
        <f t="shared" si="315"/>
        <v>-0.14555995889096068</v>
      </c>
      <c r="CN119" s="68">
        <f t="shared" si="315"/>
        <v>-2.4888360666380061E-2</v>
      </c>
      <c r="CO119" s="68">
        <f t="shared" si="315"/>
        <v>6.8874781181615385E-2</v>
      </c>
      <c r="CP119" s="68">
        <f t="shared" ref="CP119:CP144" si="316">CP8-CN8</f>
        <v>4.3986420515235325E-2</v>
      </c>
    </row>
    <row r="120" spans="1:94" x14ac:dyDescent="0.2">
      <c r="A120" t="str">
        <f t="shared" si="298"/>
        <v>12 Other managers and proprietors</v>
      </c>
      <c r="B120" s="27">
        <f t="shared" si="299"/>
        <v>7.836920505751005E-2</v>
      </c>
      <c r="C120" s="27">
        <f t="shared" si="299"/>
        <v>-5.0945742803667787E-2</v>
      </c>
      <c r="D120" s="27">
        <f t="shared" si="299"/>
        <v>3.7214417482627909E-2</v>
      </c>
      <c r="E120" s="27">
        <f t="shared" si="299"/>
        <v>9.7809481364261125E-2</v>
      </c>
      <c r="F120" s="27">
        <f t="shared" si="300"/>
        <v>0.13502389884688903</v>
      </c>
      <c r="L120" t="str">
        <f t="shared" ref="L120:L143" si="317">A120</f>
        <v>12 Other managers and proprietors</v>
      </c>
      <c r="M120" s="27">
        <f t="shared" si="301"/>
        <v>0.50602985286497759</v>
      </c>
      <c r="N120" s="27">
        <f t="shared" si="301"/>
        <v>-0.2028988872402564</v>
      </c>
      <c r="O120" s="27">
        <f t="shared" si="301"/>
        <v>0.26928716743780279</v>
      </c>
      <c r="P120" s="27">
        <f t="shared" si="301"/>
        <v>0.79971965041188375</v>
      </c>
      <c r="Q120" s="27">
        <f t="shared" si="302"/>
        <v>1.0690068178496865</v>
      </c>
      <c r="W120" t="str">
        <f t="shared" ref="W120:W143" si="318">A120</f>
        <v>12 Other managers and proprietors</v>
      </c>
      <c r="X120" s="27">
        <f t="shared" si="303"/>
        <v>0.39234439433556734</v>
      </c>
      <c r="Y120" s="27">
        <f t="shared" si="303"/>
        <v>4.6111167165853839E-2</v>
      </c>
      <c r="Z120" s="27">
        <f t="shared" si="303"/>
        <v>0.43632759908180807</v>
      </c>
      <c r="AA120" s="27">
        <f t="shared" si="303"/>
        <v>1.1340826477551489</v>
      </c>
      <c r="AB120" s="27">
        <f t="shared" si="304"/>
        <v>1.570410246836957</v>
      </c>
      <c r="AH120" t="str">
        <f t="shared" ref="AH120:AH143" si="319">L120</f>
        <v>12 Other managers and proprietors</v>
      </c>
      <c r="AI120" s="27">
        <f t="shared" si="305"/>
        <v>9.6053545252143158E-2</v>
      </c>
      <c r="AJ120" s="27">
        <f t="shared" si="305"/>
        <v>0.12729643472925101</v>
      </c>
      <c r="AK120" s="27">
        <f t="shared" si="305"/>
        <v>2.2728571623456428E-2</v>
      </c>
      <c r="AL120" s="27">
        <f t="shared" si="305"/>
        <v>0.40777580588843376</v>
      </c>
      <c r="AM120" s="27">
        <f t="shared" si="306"/>
        <v>0.43050437751189019</v>
      </c>
      <c r="AS120" t="str">
        <f t="shared" ref="AS120:AS143" si="320">W120</f>
        <v>12 Other managers and proprietors</v>
      </c>
      <c r="AT120" s="27">
        <f t="shared" si="307"/>
        <v>7.2952459125526281E-2</v>
      </c>
      <c r="AU120" s="27">
        <f t="shared" si="307"/>
        <v>-1.946456595920032E-2</v>
      </c>
      <c r="AV120" s="27">
        <f t="shared" si="307"/>
        <v>6.5698531166480945E-2</v>
      </c>
      <c r="AW120" s="27">
        <f t="shared" si="307"/>
        <v>0.18633254198225435</v>
      </c>
      <c r="AX120" s="27">
        <f t="shared" si="308"/>
        <v>0.2520310731487353</v>
      </c>
      <c r="BD120" t="str">
        <f t="shared" ref="BD120:BD143" si="321">AH120</f>
        <v>12 Other managers and proprietors</v>
      </c>
      <c r="BE120" s="27">
        <f t="shared" si="309"/>
        <v>-4.0412769224118961E-2</v>
      </c>
      <c r="BF120" s="27">
        <f t="shared" si="309"/>
        <v>0.27587203837784546</v>
      </c>
      <c r="BG120" s="27">
        <f t="shared" si="309"/>
        <v>-0.42942615577919296</v>
      </c>
      <c r="BH120" s="27">
        <f t="shared" si="309"/>
        <v>0.32712612836583599</v>
      </c>
      <c r="BI120" s="27">
        <f t="shared" si="310"/>
        <v>-0.10230002741335698</v>
      </c>
      <c r="BO120" t="str">
        <f t="shared" ref="BO120:BO143" si="322">AS120</f>
        <v>12 Other managers and proprietors</v>
      </c>
      <c r="BP120" s="27">
        <f t="shared" si="311"/>
        <v>0.42193203895647668</v>
      </c>
      <c r="BQ120" s="27">
        <f t="shared" si="311"/>
        <v>-0.13712613876685875</v>
      </c>
      <c r="BR120" s="27">
        <f t="shared" si="311"/>
        <v>-2.2924987611095737E-2</v>
      </c>
      <c r="BS120" s="27">
        <f t="shared" si="311"/>
        <v>0.29290350089845196</v>
      </c>
      <c r="BT120" s="27">
        <f t="shared" si="312"/>
        <v>0.26997851328735623</v>
      </c>
      <c r="BZ120" t="str">
        <f t="shared" ref="BZ120:BZ143" si="323">BD120</f>
        <v>12 Other managers and proprietors</v>
      </c>
      <c r="CA120" s="68">
        <f t="shared" si="313"/>
        <v>0.68692934509032266</v>
      </c>
      <c r="CB120" s="68">
        <f t="shared" si="313"/>
        <v>-0.57618479946189249</v>
      </c>
      <c r="CC120" s="68">
        <f t="shared" si="313"/>
        <v>-2.5966017181546786E-3</v>
      </c>
      <c r="CD120" s="68">
        <f t="shared" si="313"/>
        <v>-0.36532933200097495</v>
      </c>
      <c r="CE120" s="68">
        <f t="shared" si="314"/>
        <v>-0.36792593371912963</v>
      </c>
      <c r="CK120" t="str">
        <f t="shared" ref="CK120:CK143" si="324">BO120</f>
        <v>12 Other managers and proprietors</v>
      </c>
      <c r="CL120" s="68">
        <f t="shared" si="315"/>
        <v>1.4466010925091255E-2</v>
      </c>
      <c r="CM120" s="68">
        <f t="shared" si="315"/>
        <v>-0.1950350421860354</v>
      </c>
      <c r="CN120" s="68">
        <f t="shared" si="315"/>
        <v>-2.603311905851774E-2</v>
      </c>
      <c r="CO120" s="68">
        <f t="shared" si="315"/>
        <v>-5.223936517917388E-2</v>
      </c>
      <c r="CP120" s="68">
        <f t="shared" si="316"/>
        <v>-7.827248423769162E-2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0.28187184513482011</v>
      </c>
      <c r="C121" s="27">
        <f t="shared" si="299"/>
        <v>-0.13222222911499693</v>
      </c>
      <c r="D121" s="27">
        <f t="shared" si="299"/>
        <v>0.33531361310749974</v>
      </c>
      <c r="E121" s="27">
        <f t="shared" si="299"/>
        <v>0.37776980657008763</v>
      </c>
      <c r="F121" s="27">
        <f t="shared" si="300"/>
        <v>0.71308341967758737</v>
      </c>
      <c r="L121" t="str">
        <f t="shared" si="317"/>
        <v>21 Science, research, engineering and technology professionals</v>
      </c>
      <c r="M121" s="27">
        <f t="shared" si="301"/>
        <v>1.6166497178363861</v>
      </c>
      <c r="N121" s="27">
        <f t="shared" si="301"/>
        <v>-0.57231137693652734</v>
      </c>
      <c r="O121" s="27">
        <f t="shared" si="301"/>
        <v>1.8958781618159488</v>
      </c>
      <c r="P121" s="27">
        <f t="shared" si="301"/>
        <v>2.4089363519464175</v>
      </c>
      <c r="Q121" s="27">
        <f t="shared" si="302"/>
        <v>4.3048145137623663</v>
      </c>
      <c r="W121" t="str">
        <f t="shared" si="318"/>
        <v>21 Science, research, engineering and technology professionals</v>
      </c>
      <c r="X121" s="27">
        <f t="shared" si="303"/>
        <v>-0.2651809020240572</v>
      </c>
      <c r="Y121" s="27">
        <f t="shared" si="303"/>
        <v>0.34080704016275831</v>
      </c>
      <c r="Z121" s="27">
        <f t="shared" si="303"/>
        <v>1.6748474567854332</v>
      </c>
      <c r="AA121" s="27">
        <f t="shared" si="303"/>
        <v>0.99544542343667786</v>
      </c>
      <c r="AB121" s="27">
        <f t="shared" si="304"/>
        <v>2.6702928802221111</v>
      </c>
      <c r="AH121" t="str">
        <f t="shared" si="319"/>
        <v>21 Science, research, engineering and technology professionals</v>
      </c>
      <c r="AI121" s="27">
        <f t="shared" si="305"/>
        <v>2.0635419743345595E-3</v>
      </c>
      <c r="AJ121" s="27">
        <f t="shared" si="305"/>
        <v>8.2783811820713038E-2</v>
      </c>
      <c r="AK121" s="27">
        <f t="shared" si="305"/>
        <v>0.20346426513429572</v>
      </c>
      <c r="AL121" s="27">
        <f t="shared" si="305"/>
        <v>0.1759701703595169</v>
      </c>
      <c r="AM121" s="27">
        <f t="shared" si="306"/>
        <v>0.37943443549381262</v>
      </c>
      <c r="AS121" t="str">
        <f t="shared" si="320"/>
        <v>21 Science, research, engineering and technology professionals</v>
      </c>
      <c r="AT121" s="27">
        <f t="shared" si="307"/>
        <v>-0.1363531084969154</v>
      </c>
      <c r="AU121" s="27">
        <f t="shared" si="307"/>
        <v>6.9924229423104833E-2</v>
      </c>
      <c r="AV121" s="27">
        <f t="shared" si="307"/>
        <v>0.25123085750665353</v>
      </c>
      <c r="AW121" s="27">
        <f t="shared" si="307"/>
        <v>0.10742069307808433</v>
      </c>
      <c r="AX121" s="27">
        <f t="shared" si="308"/>
        <v>0.35865155058473785</v>
      </c>
      <c r="BD121" t="str">
        <f t="shared" si="321"/>
        <v>21 Science, research, engineering and technology professionals</v>
      </c>
      <c r="BE121" s="27">
        <f t="shared" si="309"/>
        <v>-0.10350180627810746</v>
      </c>
      <c r="BF121" s="27">
        <f t="shared" si="309"/>
        <v>0.75399046708188999</v>
      </c>
      <c r="BG121" s="27">
        <f t="shared" si="309"/>
        <v>-0.33198863842910198</v>
      </c>
      <c r="BH121" s="27">
        <f t="shared" si="309"/>
        <v>-1.7525054192972789E-2</v>
      </c>
      <c r="BI121" s="27">
        <f t="shared" si="310"/>
        <v>-0.34951369262207477</v>
      </c>
      <c r="BO121" t="str">
        <f t="shared" si="322"/>
        <v>21 Science, research, engineering and technology professionals</v>
      </c>
      <c r="BP121" s="27">
        <f t="shared" si="311"/>
        <v>-1.0873265462354453E-2</v>
      </c>
      <c r="BQ121" s="27">
        <f t="shared" si="311"/>
        <v>0.1192429399487942</v>
      </c>
      <c r="BR121" s="27">
        <f t="shared" si="311"/>
        <v>0.21252715808286071</v>
      </c>
      <c r="BS121" s="27">
        <f t="shared" si="311"/>
        <v>0.10232551538075407</v>
      </c>
      <c r="BT121" s="27">
        <f t="shared" si="312"/>
        <v>0.31485267346361479</v>
      </c>
      <c r="BZ121" t="str">
        <f t="shared" si="323"/>
        <v>21 Science, research, engineering and technology professionals</v>
      </c>
      <c r="CA121" s="68">
        <f t="shared" si="313"/>
        <v>0.62616398759611036</v>
      </c>
      <c r="CB121" s="68">
        <f t="shared" si="313"/>
        <v>-0.41849854804602038</v>
      </c>
      <c r="CC121" s="68">
        <f t="shared" si="313"/>
        <v>0.35045493469823485</v>
      </c>
      <c r="CD121" s="68">
        <f t="shared" si="313"/>
        <v>-0.19586137393600556</v>
      </c>
      <c r="CE121" s="68">
        <f t="shared" si="314"/>
        <v>0.1545935607622293</v>
      </c>
      <c r="CK121" t="str">
        <f t="shared" si="324"/>
        <v>21 Science, research, engineering and technology professionals</v>
      </c>
      <c r="CL121" s="68">
        <f t="shared" si="315"/>
        <v>7.9753184577863956E-2</v>
      </c>
      <c r="CM121" s="68">
        <f t="shared" si="315"/>
        <v>-2.9972419832975272E-2</v>
      </c>
      <c r="CN121" s="68">
        <f t="shared" si="315"/>
        <v>0.10048805065912642</v>
      </c>
      <c r="CO121" s="68">
        <f t="shared" si="315"/>
        <v>-5.285418271971376E-4</v>
      </c>
      <c r="CP121" s="68">
        <f t="shared" si="316"/>
        <v>9.9959508831929278E-2</v>
      </c>
    </row>
    <row r="122" spans="1:94" x14ac:dyDescent="0.2">
      <c r="A122" t="str">
        <f t="shared" si="298"/>
        <v>22 Health professionals</v>
      </c>
      <c r="B122" s="27">
        <f t="shared" si="299"/>
        <v>0.47984732212760317</v>
      </c>
      <c r="C122" s="27">
        <f t="shared" si="299"/>
        <v>-0.1066636111974828</v>
      </c>
      <c r="D122" s="27">
        <f t="shared" si="299"/>
        <v>0.44732841471493123</v>
      </c>
      <c r="E122" s="27">
        <f t="shared" si="299"/>
        <v>0.59409572787850395</v>
      </c>
      <c r="F122" s="27">
        <f t="shared" si="300"/>
        <v>1.0414241425934352</v>
      </c>
      <c r="L122" t="str">
        <f t="shared" si="317"/>
        <v>22 Health professionals</v>
      </c>
      <c r="M122" s="27">
        <f t="shared" si="301"/>
        <v>1.2421394826797059</v>
      </c>
      <c r="N122" s="27">
        <f t="shared" si="301"/>
        <v>-0.42931832182873553</v>
      </c>
      <c r="O122" s="27">
        <f t="shared" si="301"/>
        <v>0.50860507763984497</v>
      </c>
      <c r="P122" s="27">
        <f t="shared" si="301"/>
        <v>0.60645967581993165</v>
      </c>
      <c r="Q122" s="27">
        <f t="shared" si="302"/>
        <v>1.1150647534597766</v>
      </c>
      <c r="W122" t="str">
        <f t="shared" si="318"/>
        <v>22 Health professionals</v>
      </c>
      <c r="X122" s="27">
        <f t="shared" si="303"/>
        <v>0.29678819589465988</v>
      </c>
      <c r="Y122" s="27">
        <f t="shared" si="303"/>
        <v>1.7963999662100907</v>
      </c>
      <c r="Z122" s="27">
        <f t="shared" si="303"/>
        <v>1.0826650016197927</v>
      </c>
      <c r="AA122" s="27">
        <f t="shared" si="303"/>
        <v>3.4232435941939805</v>
      </c>
      <c r="AB122" s="27">
        <f t="shared" si="304"/>
        <v>4.5059085958137732</v>
      </c>
      <c r="AH122" t="str">
        <f t="shared" si="319"/>
        <v>22 Health professionals</v>
      </c>
      <c r="AI122" s="27">
        <f t="shared" si="305"/>
        <v>-1.713637514519756</v>
      </c>
      <c r="AJ122" s="27">
        <f t="shared" si="305"/>
        <v>0.29127621991828967</v>
      </c>
      <c r="AK122" s="27">
        <f t="shared" si="305"/>
        <v>-1.8557099158214014</v>
      </c>
      <c r="AL122" s="27">
        <f t="shared" si="305"/>
        <v>-1.4595082748302299</v>
      </c>
      <c r="AM122" s="27">
        <f t="shared" si="306"/>
        <v>-3.3152181906516311</v>
      </c>
      <c r="AS122" t="str">
        <f t="shared" si="320"/>
        <v>22 Health professionals</v>
      </c>
      <c r="AT122" s="27">
        <f t="shared" si="307"/>
        <v>2.096166069143035E-2</v>
      </c>
      <c r="AU122" s="27">
        <f t="shared" si="307"/>
        <v>0.17869281157384342</v>
      </c>
      <c r="AV122" s="27">
        <f t="shared" si="307"/>
        <v>6.1664867015770009E-2</v>
      </c>
      <c r="AW122" s="27">
        <f t="shared" si="307"/>
        <v>0.17143672932316445</v>
      </c>
      <c r="AX122" s="27">
        <f t="shared" si="308"/>
        <v>0.23310159633893446</v>
      </c>
      <c r="BD122" t="str">
        <f t="shared" si="321"/>
        <v>22 Health professionals</v>
      </c>
      <c r="BE122" s="27">
        <f t="shared" si="309"/>
        <v>0.43523178761600612</v>
      </c>
      <c r="BF122" s="27">
        <f t="shared" si="309"/>
        <v>0.55072043910505686</v>
      </c>
      <c r="BG122" s="27">
        <f t="shared" si="309"/>
        <v>0.39092301827232445</v>
      </c>
      <c r="BH122" s="27">
        <f t="shared" si="309"/>
        <v>0.70862192371261967</v>
      </c>
      <c r="BI122" s="27">
        <f t="shared" si="310"/>
        <v>1.0995449419849441</v>
      </c>
      <c r="BO122" t="str">
        <f t="shared" si="322"/>
        <v>22 Health professionals</v>
      </c>
      <c r="BP122" s="27">
        <f t="shared" si="311"/>
        <v>0.18661536727722838</v>
      </c>
      <c r="BQ122" s="27">
        <f t="shared" si="311"/>
        <v>0.26856995082866097</v>
      </c>
      <c r="BR122" s="27">
        <f t="shared" si="311"/>
        <v>-0.11108119313328935</v>
      </c>
      <c r="BS122" s="27">
        <f t="shared" si="311"/>
        <v>-0.25752008138743099</v>
      </c>
      <c r="BT122" s="27">
        <f t="shared" si="312"/>
        <v>-0.36860127452072033</v>
      </c>
      <c r="BZ122" t="str">
        <f t="shared" si="323"/>
        <v>22 Health professionals</v>
      </c>
      <c r="CA122" s="68">
        <f t="shared" si="313"/>
        <v>-9.3663177045418378E-2</v>
      </c>
      <c r="CB122" s="68">
        <f t="shared" si="313"/>
        <v>-1.3164429378060061E-2</v>
      </c>
      <c r="CC122" s="68">
        <f t="shared" si="313"/>
        <v>-0.14201719857671469</v>
      </c>
      <c r="CD122" s="68">
        <f t="shared" si="313"/>
        <v>-0.43376790484490879</v>
      </c>
      <c r="CE122" s="68">
        <f t="shared" si="314"/>
        <v>-0.57578510342162348</v>
      </c>
      <c r="CK122" t="str">
        <f t="shared" si="324"/>
        <v>22 Health professionals</v>
      </c>
      <c r="CL122" s="68">
        <f t="shared" si="315"/>
        <v>4.7313793642582147E-3</v>
      </c>
      <c r="CM122" s="68">
        <f t="shared" si="315"/>
        <v>-2.2117220363593759E-2</v>
      </c>
      <c r="CN122" s="68">
        <f t="shared" si="315"/>
        <v>8.9676424740596505E-3</v>
      </c>
      <c r="CO122" s="68">
        <f t="shared" si="315"/>
        <v>1.1485069322815233E-3</v>
      </c>
      <c r="CP122" s="68">
        <f t="shared" si="316"/>
        <v>1.0116149406341174E-2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0.28244196592754167</v>
      </c>
      <c r="C123" s="27">
        <f t="shared" si="299"/>
        <v>-0.10820751571326248</v>
      </c>
      <c r="D123" s="27">
        <f t="shared" si="299"/>
        <v>0.265446457807202</v>
      </c>
      <c r="E123" s="27">
        <f t="shared" si="299"/>
        <v>0.24201699945953425</v>
      </c>
      <c r="F123" s="27">
        <f t="shared" si="300"/>
        <v>0.50746345726673625</v>
      </c>
      <c r="L123" t="str">
        <f t="shared" si="317"/>
        <v>23 Teaching and other educational professionals</v>
      </c>
      <c r="M123" s="27">
        <f t="shared" si="301"/>
        <v>2.0344420750146419</v>
      </c>
      <c r="N123" s="27">
        <f t="shared" si="301"/>
        <v>-0.51986065682533855</v>
      </c>
      <c r="O123" s="27">
        <f t="shared" si="301"/>
        <v>1.3453495808853013</v>
      </c>
      <c r="P123" s="27">
        <f t="shared" si="301"/>
        <v>1.0949716846284705</v>
      </c>
      <c r="Q123" s="27">
        <f t="shared" si="302"/>
        <v>2.4403212655137718</v>
      </c>
      <c r="W123" t="str">
        <f t="shared" si="318"/>
        <v>23 Teaching and other educational professionals</v>
      </c>
      <c r="X123" s="27">
        <f t="shared" si="303"/>
        <v>-0.9183497530484015</v>
      </c>
      <c r="Y123" s="27">
        <f t="shared" si="303"/>
        <v>1.0862792773358505</v>
      </c>
      <c r="Z123" s="27">
        <f t="shared" si="303"/>
        <v>-0.51868744442460013</v>
      </c>
      <c r="AA123" s="27">
        <f t="shared" si="303"/>
        <v>8.9996100490820297E-2</v>
      </c>
      <c r="AB123" s="27">
        <f t="shared" si="304"/>
        <v>-0.42869134393377983</v>
      </c>
      <c r="AH123" t="str">
        <f t="shared" si="319"/>
        <v>23 Teaching and other educational professionals</v>
      </c>
      <c r="AI123" s="27">
        <f t="shared" si="305"/>
        <v>-0.40190201510873147</v>
      </c>
      <c r="AJ123" s="27">
        <f t="shared" si="305"/>
        <v>-5.8793192544703832E-3</v>
      </c>
      <c r="AK123" s="27">
        <f t="shared" si="305"/>
        <v>-0.15973408039106199</v>
      </c>
      <c r="AL123" s="27">
        <f t="shared" si="305"/>
        <v>1.1315162303980664E-2</v>
      </c>
      <c r="AM123" s="27">
        <f t="shared" si="306"/>
        <v>-0.14841891808708133</v>
      </c>
      <c r="AS123" t="str">
        <f t="shared" si="320"/>
        <v>23 Teaching and other educational professionals</v>
      </c>
      <c r="AT123" s="27">
        <f t="shared" si="307"/>
        <v>-5.7262980571106251E-2</v>
      </c>
      <c r="AU123" s="27">
        <f t="shared" si="307"/>
        <v>1.6436131601607881E-2</v>
      </c>
      <c r="AV123" s="27">
        <f t="shared" si="307"/>
        <v>-2.9997272909473904E-2</v>
      </c>
      <c r="AW123" s="27">
        <f t="shared" si="307"/>
        <v>-1.5509215254079625E-2</v>
      </c>
      <c r="AX123" s="27">
        <f t="shared" si="308"/>
        <v>-4.550648816355353E-2</v>
      </c>
      <c r="BD123" t="str">
        <f t="shared" si="321"/>
        <v>23 Teaching and other educational professionals</v>
      </c>
      <c r="BE123" s="27">
        <f t="shared" si="309"/>
        <v>-8.2024886268323605E-2</v>
      </c>
      <c r="BF123" s="27">
        <f t="shared" si="309"/>
        <v>0.29507368111741217</v>
      </c>
      <c r="BG123" s="27">
        <f t="shared" si="309"/>
        <v>-7.7912604124111162E-2</v>
      </c>
      <c r="BH123" s="27">
        <f t="shared" si="309"/>
        <v>8.9111726138600744E-2</v>
      </c>
      <c r="BI123" s="27">
        <f t="shared" si="310"/>
        <v>1.1199122014489582E-2</v>
      </c>
      <c r="BO123" t="str">
        <f t="shared" si="322"/>
        <v>23 Teaching and other educational professionals</v>
      </c>
      <c r="BP123" s="27">
        <f t="shared" si="311"/>
        <v>-3.4657496281374933E-2</v>
      </c>
      <c r="BQ123" s="27">
        <f t="shared" si="311"/>
        <v>0.14986567658861039</v>
      </c>
      <c r="BR123" s="27">
        <f t="shared" si="311"/>
        <v>-0.10970777265049403</v>
      </c>
      <c r="BS123" s="27">
        <f t="shared" si="311"/>
        <v>-9.2688452138731225E-2</v>
      </c>
      <c r="BT123" s="27">
        <f t="shared" si="312"/>
        <v>-0.20239622478922525</v>
      </c>
      <c r="BZ123" t="str">
        <f t="shared" si="323"/>
        <v>23 Teaching and other educational professionals</v>
      </c>
      <c r="CA123" s="68">
        <f t="shared" si="313"/>
        <v>-2.1168342717176047E-3</v>
      </c>
      <c r="CB123" s="68">
        <f t="shared" si="313"/>
        <v>1.2398567100530333E-2</v>
      </c>
      <c r="CC123" s="68">
        <f t="shared" si="313"/>
        <v>-5.4603493697740146E-2</v>
      </c>
      <c r="CD123" s="68">
        <f t="shared" si="313"/>
        <v>-0.13245975695467638</v>
      </c>
      <c r="CE123" s="68">
        <f t="shared" si="314"/>
        <v>-0.18706325065241652</v>
      </c>
      <c r="CK123" t="str">
        <f t="shared" si="324"/>
        <v>23 Teaching and other educational professionals</v>
      </c>
      <c r="CL123" s="68">
        <f t="shared" si="315"/>
        <v>1.6473034215854443E-2</v>
      </c>
      <c r="CM123" s="68">
        <f t="shared" si="315"/>
        <v>-5.7060819168994331E-3</v>
      </c>
      <c r="CN123" s="68">
        <f t="shared" si="315"/>
        <v>7.8211972210250197E-3</v>
      </c>
      <c r="CO123" s="68">
        <f t="shared" si="315"/>
        <v>6.5061377675049575E-3</v>
      </c>
      <c r="CP123" s="68">
        <f t="shared" si="316"/>
        <v>1.4327334988529977E-2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0.10594846263748309</v>
      </c>
      <c r="C124" s="27">
        <f t="shared" si="299"/>
        <v>-2.8497603898781088E-2</v>
      </c>
      <c r="D124" s="27">
        <f t="shared" si="299"/>
        <v>7.6382284090692254E-2</v>
      </c>
      <c r="E124" s="27">
        <f t="shared" si="299"/>
        <v>0.14022030054807649</v>
      </c>
      <c r="F124" s="27">
        <f t="shared" si="300"/>
        <v>0.21660258463876875</v>
      </c>
      <c r="L124" t="str">
        <f t="shared" si="317"/>
        <v>24 Business, media and public service professionals</v>
      </c>
      <c r="M124" s="27">
        <f t="shared" si="301"/>
        <v>1.2846393346152061</v>
      </c>
      <c r="N124" s="27">
        <f t="shared" si="301"/>
        <v>-0.37869782319481349</v>
      </c>
      <c r="O124" s="27">
        <f t="shared" si="301"/>
        <v>0.64942288138227511</v>
      </c>
      <c r="P124" s="27">
        <f t="shared" si="301"/>
        <v>0.93213707948868141</v>
      </c>
      <c r="Q124" s="27">
        <f t="shared" si="302"/>
        <v>1.5815599608709565</v>
      </c>
      <c r="W124" t="str">
        <f t="shared" si="318"/>
        <v>24 Business, media and public service professionals</v>
      </c>
      <c r="X124" s="27">
        <f t="shared" si="303"/>
        <v>-0.13201093324967417</v>
      </c>
      <c r="Y124" s="27">
        <f t="shared" si="303"/>
        <v>1.5753022117815609</v>
      </c>
      <c r="Z124" s="27">
        <f t="shared" si="303"/>
        <v>0.41634447298653043</v>
      </c>
      <c r="AA124" s="27">
        <f t="shared" si="303"/>
        <v>1.7880227802554067</v>
      </c>
      <c r="AB124" s="27">
        <f t="shared" si="304"/>
        <v>2.2043672532419372</v>
      </c>
      <c r="AH124" t="str">
        <f t="shared" si="319"/>
        <v>24 Business, media and public service professionals</v>
      </c>
      <c r="AI124" s="27">
        <f t="shared" si="305"/>
        <v>-0.12261790722453292</v>
      </c>
      <c r="AJ124" s="27">
        <f t="shared" si="305"/>
        <v>0.12175664481208937</v>
      </c>
      <c r="AK124" s="27">
        <f t="shared" si="305"/>
        <v>-0.10122596044687493</v>
      </c>
      <c r="AL124" s="27">
        <f t="shared" si="305"/>
        <v>7.3681001690141024E-2</v>
      </c>
      <c r="AM124" s="27">
        <f t="shared" si="306"/>
        <v>-2.7544958756733906E-2</v>
      </c>
      <c r="AS124" t="str">
        <f t="shared" si="320"/>
        <v>24 Business, media and public service professionals</v>
      </c>
      <c r="AT124" s="27">
        <f t="shared" si="307"/>
        <v>-9.2102383393747989E-2</v>
      </c>
      <c r="AU124" s="27">
        <f t="shared" si="307"/>
        <v>0.17697066412435092</v>
      </c>
      <c r="AV124" s="27">
        <f t="shared" si="307"/>
        <v>7.8639764228468634E-2</v>
      </c>
      <c r="AW124" s="27">
        <f t="shared" si="307"/>
        <v>0.21992996624458971</v>
      </c>
      <c r="AX124" s="27">
        <f t="shared" si="308"/>
        <v>0.29856973047305835</v>
      </c>
      <c r="BD124" t="str">
        <f t="shared" si="321"/>
        <v>24 Business, media and public service professionals</v>
      </c>
      <c r="BE124" s="27">
        <f t="shared" si="309"/>
        <v>7.8328718851870871E-2</v>
      </c>
      <c r="BF124" s="27">
        <f t="shared" si="309"/>
        <v>0.96713961264809223</v>
      </c>
      <c r="BG124" s="27">
        <f t="shared" si="309"/>
        <v>-0.23477995167490162</v>
      </c>
      <c r="BH124" s="27">
        <f t="shared" si="309"/>
        <v>0.4398729761748732</v>
      </c>
      <c r="BI124" s="27">
        <f t="shared" si="310"/>
        <v>0.20509302449997158</v>
      </c>
      <c r="BO124" t="str">
        <f t="shared" si="322"/>
        <v>24 Business, media and public service professionals</v>
      </c>
      <c r="BP124" s="27">
        <f t="shared" si="311"/>
        <v>-1.8606926390281053E-2</v>
      </c>
      <c r="BQ124" s="27">
        <f t="shared" si="311"/>
        <v>0.30920103465671245</v>
      </c>
      <c r="BR124" s="27">
        <f t="shared" si="311"/>
        <v>-8.2965798520023171E-2</v>
      </c>
      <c r="BS124" s="27">
        <f t="shared" si="311"/>
        <v>-4.4428723216063393E-2</v>
      </c>
      <c r="BT124" s="27">
        <f t="shared" si="312"/>
        <v>-0.12739452173608656</v>
      </c>
      <c r="BZ124" t="str">
        <f t="shared" si="323"/>
        <v>24 Business, media and public service professionals</v>
      </c>
      <c r="CA124" s="68">
        <f t="shared" si="313"/>
        <v>0.25393603238872542</v>
      </c>
      <c r="CB124" s="68">
        <f t="shared" si="313"/>
        <v>-0.10411508101281064</v>
      </c>
      <c r="CC124" s="68">
        <f t="shared" si="313"/>
        <v>-2.4606947349651964E-2</v>
      </c>
      <c r="CD124" s="68">
        <f t="shared" si="313"/>
        <v>-0.39428237565298518</v>
      </c>
      <c r="CE124" s="68">
        <f t="shared" si="314"/>
        <v>-0.41888932300263715</v>
      </c>
      <c r="CK124" t="str">
        <f t="shared" si="324"/>
        <v>24 Business, media and public service professionals</v>
      </c>
      <c r="CL124" s="68">
        <f t="shared" si="315"/>
        <v>6.4800779182932589E-2</v>
      </c>
      <c r="CM124" s="68">
        <f t="shared" si="315"/>
        <v>-3.4191055135669501E-2</v>
      </c>
      <c r="CN124" s="68">
        <f t="shared" si="315"/>
        <v>4.2743942965496329E-2</v>
      </c>
      <c r="CO124" s="68">
        <f t="shared" si="315"/>
        <v>6.4776872890085047E-2</v>
      </c>
      <c r="CP124" s="68">
        <f t="shared" si="316"/>
        <v>0.10752081585558138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4.2133319832129507E-2</v>
      </c>
      <c r="C125" s="27">
        <f t="shared" si="299"/>
        <v>-1.5640403395858399E-2</v>
      </c>
      <c r="D125" s="27">
        <f t="shared" si="299"/>
        <v>2.4121777627848923E-2</v>
      </c>
      <c r="E125" s="27">
        <f t="shared" si="299"/>
        <v>7.2285838150119686E-2</v>
      </c>
      <c r="F125" s="27">
        <f t="shared" si="300"/>
        <v>9.6407615777968608E-2</v>
      </c>
      <c r="L125" t="str">
        <f t="shared" si="317"/>
        <v>31 Science, engineering and technology associate professionals</v>
      </c>
      <c r="M125" s="27">
        <f t="shared" si="301"/>
        <v>0.33466362824260476</v>
      </c>
      <c r="N125" s="27">
        <f t="shared" si="301"/>
        <v>-7.5878710262998528E-2</v>
      </c>
      <c r="O125" s="27">
        <f t="shared" si="301"/>
        <v>9.5629874111708313E-2</v>
      </c>
      <c r="P125" s="27">
        <f t="shared" si="301"/>
        <v>0.35276288902241748</v>
      </c>
      <c r="Q125" s="27">
        <f t="shared" si="302"/>
        <v>0.44839276313412579</v>
      </c>
      <c r="W125" t="str">
        <f t="shared" si="318"/>
        <v>31 Science, engineering and technology associate professionals</v>
      </c>
      <c r="X125" s="27">
        <f t="shared" si="303"/>
        <v>0.11352046209962352</v>
      </c>
      <c r="Y125" s="27">
        <f t="shared" si="303"/>
        <v>0.20427071898386551</v>
      </c>
      <c r="Z125" s="27">
        <f t="shared" si="303"/>
        <v>5.0452262381182056E-2</v>
      </c>
      <c r="AA125" s="27">
        <f t="shared" si="303"/>
        <v>0.35184096131007969</v>
      </c>
      <c r="AB125" s="27">
        <f t="shared" si="304"/>
        <v>0.40229322369126175</v>
      </c>
      <c r="AH125" t="str">
        <f t="shared" si="319"/>
        <v>31 Science, engineering and technology associate professionals</v>
      </c>
      <c r="AI125" s="27">
        <f t="shared" si="305"/>
        <v>1.0872574646010713E-2</v>
      </c>
      <c r="AJ125" s="27">
        <f t="shared" si="305"/>
        <v>5.3339725475916644E-2</v>
      </c>
      <c r="AK125" s="27">
        <f t="shared" si="305"/>
        <v>4.0286033428764856E-2</v>
      </c>
      <c r="AL125" s="27">
        <f t="shared" si="305"/>
        <v>0.14750871797289072</v>
      </c>
      <c r="AM125" s="27">
        <f t="shared" si="306"/>
        <v>0.18779475140165558</v>
      </c>
      <c r="AS125" t="str">
        <f t="shared" si="320"/>
        <v>31 Science, engineering and technology associate professionals</v>
      </c>
      <c r="AT125" s="27">
        <f t="shared" si="307"/>
        <v>-0.15638208136094989</v>
      </c>
      <c r="AU125" s="27">
        <f t="shared" si="307"/>
        <v>4.5541739483977883E-2</v>
      </c>
      <c r="AV125" s="27">
        <f t="shared" si="307"/>
        <v>-8.2014199299596302E-2</v>
      </c>
      <c r="AW125" s="27">
        <f t="shared" si="307"/>
        <v>-5.6388771579887198E-3</v>
      </c>
      <c r="AX125" s="27">
        <f t="shared" si="308"/>
        <v>-8.7653076457585022E-2</v>
      </c>
      <c r="BD125" t="str">
        <f t="shared" si="321"/>
        <v>31 Science, engineering and technology associate professionals</v>
      </c>
      <c r="BE125" s="27">
        <f t="shared" si="309"/>
        <v>-6.1053563046131076E-2</v>
      </c>
      <c r="BF125" s="27">
        <f t="shared" si="309"/>
        <v>0.43013853758389242</v>
      </c>
      <c r="BG125" s="27">
        <f t="shared" si="309"/>
        <v>-0.48712224794907422</v>
      </c>
      <c r="BH125" s="27">
        <f t="shared" si="309"/>
        <v>-0.16913699678996408</v>
      </c>
      <c r="BI125" s="27">
        <f t="shared" si="310"/>
        <v>-0.65625924473903829</v>
      </c>
      <c r="BO125" t="str">
        <f t="shared" si="322"/>
        <v>31 Science, engineering and technology associate professionals</v>
      </c>
      <c r="BP125" s="27">
        <f t="shared" si="311"/>
        <v>4.5955776565927753E-2</v>
      </c>
      <c r="BQ125" s="27">
        <f t="shared" si="311"/>
        <v>0.1128348953091145</v>
      </c>
      <c r="BR125" s="27">
        <f t="shared" si="311"/>
        <v>-0.14738833350519087</v>
      </c>
      <c r="BS125" s="27">
        <f t="shared" si="311"/>
        <v>4.8642042688019416E-2</v>
      </c>
      <c r="BT125" s="27">
        <f t="shared" si="312"/>
        <v>-9.8746290817171456E-2</v>
      </c>
      <c r="BZ125" t="str">
        <f t="shared" si="323"/>
        <v>31 Science, engineering and technology associate professionals</v>
      </c>
      <c r="CA125" s="68">
        <f t="shared" si="313"/>
        <v>0.44449568290645691</v>
      </c>
      <c r="CB125" s="68">
        <f t="shared" si="313"/>
        <v>-0.24798259124703037</v>
      </c>
      <c r="CC125" s="68">
        <f t="shared" si="313"/>
        <v>-7.6529455760895315E-3</v>
      </c>
      <c r="CD125" s="68">
        <f t="shared" si="313"/>
        <v>-0.12535790515346368</v>
      </c>
      <c r="CE125" s="68">
        <f t="shared" si="314"/>
        <v>-0.13301085072955321</v>
      </c>
      <c r="CK125" t="str">
        <f t="shared" si="324"/>
        <v>31 Science, engineering and technology associate professionals</v>
      </c>
      <c r="CL125" s="68">
        <f t="shared" si="315"/>
        <v>5.6425792373837713E-2</v>
      </c>
      <c r="CM125" s="68">
        <f t="shared" si="315"/>
        <v>-2.0779900734289231E-2</v>
      </c>
      <c r="CN125" s="68">
        <f t="shared" si="315"/>
        <v>1.399454136151293E-2</v>
      </c>
      <c r="CO125" s="68">
        <f t="shared" si="315"/>
        <v>3.9958686276354155E-2</v>
      </c>
      <c r="CP125" s="68">
        <f t="shared" si="316"/>
        <v>5.3953227637867085E-2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1.5578128332926326E-2</v>
      </c>
      <c r="C126" s="27">
        <f t="shared" si="299"/>
        <v>-1.2140341924738576E-2</v>
      </c>
      <c r="D126" s="27">
        <f t="shared" si="299"/>
        <v>2.6282727862520901E-2</v>
      </c>
      <c r="E126" s="27">
        <f t="shared" si="299"/>
        <v>2.1163443526985383E-2</v>
      </c>
      <c r="F126" s="27">
        <f t="shared" si="300"/>
        <v>4.7446171389506284E-2</v>
      </c>
      <c r="L126" t="str">
        <f t="shared" si="317"/>
        <v>32 Health and social care associate professionals</v>
      </c>
      <c r="M126" s="27">
        <f t="shared" si="301"/>
        <v>0.31276305736151655</v>
      </c>
      <c r="N126" s="27">
        <f t="shared" si="301"/>
        <v>-0.14233791882164804</v>
      </c>
      <c r="O126" s="27">
        <f t="shared" si="301"/>
        <v>0.84342551471070859</v>
      </c>
      <c r="P126" s="27">
        <f t="shared" si="301"/>
        <v>0.56754061940182488</v>
      </c>
      <c r="Q126" s="27">
        <f t="shared" si="302"/>
        <v>1.4109661341125335</v>
      </c>
      <c r="W126" t="str">
        <f t="shared" si="318"/>
        <v>32 Health and social care associate professionals</v>
      </c>
      <c r="X126" s="27">
        <f t="shared" si="303"/>
        <v>0.17780619238072193</v>
      </c>
      <c r="Y126" s="27">
        <f t="shared" si="303"/>
        <v>0.49902905443759726</v>
      </c>
      <c r="Z126" s="27">
        <f t="shared" si="303"/>
        <v>2.8168276636481013</v>
      </c>
      <c r="AA126" s="27">
        <f t="shared" si="303"/>
        <v>2.8514268459662597</v>
      </c>
      <c r="AB126" s="27">
        <f t="shared" si="304"/>
        <v>5.6682545096143606</v>
      </c>
      <c r="AH126" t="str">
        <f t="shared" si="319"/>
        <v>32 Health and social care associate professionals</v>
      </c>
      <c r="AI126" s="27">
        <f t="shared" si="305"/>
        <v>-0.49244530926678531</v>
      </c>
      <c r="AJ126" s="27">
        <f t="shared" si="305"/>
        <v>0.18974352993520793</v>
      </c>
      <c r="AK126" s="27">
        <f t="shared" si="305"/>
        <v>0.22081215950553834</v>
      </c>
      <c r="AL126" s="27">
        <f t="shared" si="305"/>
        <v>-0.84526068692232914</v>
      </c>
      <c r="AM126" s="27">
        <f t="shared" si="306"/>
        <v>-0.6244485274167908</v>
      </c>
      <c r="AS126" t="str">
        <f t="shared" si="320"/>
        <v>32 Health and social care associate professionals</v>
      </c>
      <c r="AT126" s="27">
        <f t="shared" si="307"/>
        <v>2.1185410479217626E-2</v>
      </c>
      <c r="AU126" s="27">
        <f t="shared" si="307"/>
        <v>8.2591229318238923E-2</v>
      </c>
      <c r="AV126" s="27">
        <f t="shared" si="307"/>
        <v>0.22449692751867578</v>
      </c>
      <c r="AW126" s="27">
        <f t="shared" si="307"/>
        <v>0.16942616145110823</v>
      </c>
      <c r="AX126" s="27">
        <f t="shared" si="308"/>
        <v>0.39392308896978401</v>
      </c>
      <c r="BD126" t="str">
        <f t="shared" si="321"/>
        <v>32 Health and social care associate professionals</v>
      </c>
      <c r="BE126" s="27">
        <f t="shared" si="309"/>
        <v>0.26890920328687207</v>
      </c>
      <c r="BF126" s="27">
        <f t="shared" si="309"/>
        <v>0.31503012334550373</v>
      </c>
      <c r="BG126" s="27">
        <f t="shared" si="309"/>
        <v>1.5559219420076644</v>
      </c>
      <c r="BH126" s="27">
        <f t="shared" si="309"/>
        <v>1.0654435796072779</v>
      </c>
      <c r="BI126" s="27">
        <f t="shared" si="310"/>
        <v>2.6213655216149423</v>
      </c>
      <c r="BO126" t="str">
        <f t="shared" si="322"/>
        <v>32 Health and social care associate professionals</v>
      </c>
      <c r="BP126" s="27">
        <f t="shared" si="311"/>
        <v>8.3555440185078433E-2</v>
      </c>
      <c r="BQ126" s="27">
        <f t="shared" si="311"/>
        <v>0.14719022539029747</v>
      </c>
      <c r="BR126" s="27">
        <f t="shared" si="311"/>
        <v>0.67011815700270372</v>
      </c>
      <c r="BS126" s="27">
        <f t="shared" si="311"/>
        <v>-0.23819725193594321</v>
      </c>
      <c r="BT126" s="27">
        <f t="shared" si="312"/>
        <v>0.43192090506676051</v>
      </c>
      <c r="BZ126" t="str">
        <f t="shared" si="323"/>
        <v>32 Health and social care associate professionals</v>
      </c>
      <c r="CA126" s="68">
        <f t="shared" si="313"/>
        <v>-8.8115166472039208E-2</v>
      </c>
      <c r="CB126" s="68">
        <f t="shared" si="313"/>
        <v>-1.3858016031812304E-2</v>
      </c>
      <c r="CC126" s="68">
        <f t="shared" si="313"/>
        <v>0.12123322693807703</v>
      </c>
      <c r="CD126" s="68">
        <f t="shared" si="313"/>
        <v>-0.23229583897270928</v>
      </c>
      <c r="CE126" s="68">
        <f t="shared" si="314"/>
        <v>-0.11106261203463225</v>
      </c>
      <c r="CK126" t="str">
        <f t="shared" si="324"/>
        <v>32 Health and social care associate professionals</v>
      </c>
      <c r="CL126" s="68">
        <f t="shared" si="315"/>
        <v>-5.0218705740094904E-3</v>
      </c>
      <c r="CM126" s="68">
        <f t="shared" si="315"/>
        <v>-8.6220021312734887E-3</v>
      </c>
      <c r="CN126" s="68">
        <f t="shared" si="315"/>
        <v>3.5103807761786905E-2</v>
      </c>
      <c r="CO126" s="68">
        <f t="shared" si="315"/>
        <v>8.7925638725166594E-3</v>
      </c>
      <c r="CP126" s="68">
        <f t="shared" si="316"/>
        <v>4.3896371634303565E-2</v>
      </c>
    </row>
    <row r="127" spans="1:94" x14ac:dyDescent="0.2">
      <c r="A127" t="str">
        <f t="shared" si="298"/>
        <v>33 Protective service occupations</v>
      </c>
      <c r="B127" s="27">
        <f t="shared" si="299"/>
        <v>5.9240901586992689E-3</v>
      </c>
      <c r="C127" s="27">
        <f t="shared" si="299"/>
        <v>-3.4709790072260296E-3</v>
      </c>
      <c r="D127" s="27">
        <f t="shared" si="299"/>
        <v>1.5476131501229243E-3</v>
      </c>
      <c r="E127" s="27">
        <f t="shared" si="299"/>
        <v>6.7380086067769084E-3</v>
      </c>
      <c r="F127" s="27">
        <f t="shared" si="300"/>
        <v>8.2856217568998327E-3</v>
      </c>
      <c r="L127" t="str">
        <f t="shared" si="317"/>
        <v>33 Protective service occupations</v>
      </c>
      <c r="M127" s="27">
        <f t="shared" si="301"/>
        <v>0.12754138610385743</v>
      </c>
      <c r="N127" s="27">
        <f t="shared" si="301"/>
        <v>-5.4841896117288791E-2</v>
      </c>
      <c r="O127" s="27">
        <f t="shared" si="301"/>
        <v>4.7721907396374164E-3</v>
      </c>
      <c r="P127" s="27">
        <f t="shared" si="301"/>
        <v>0.12093235181913109</v>
      </c>
      <c r="Q127" s="27">
        <f t="shared" si="302"/>
        <v>0.12570454255876851</v>
      </c>
      <c r="W127" t="str">
        <f t="shared" si="318"/>
        <v>33 Protective service occupations</v>
      </c>
      <c r="X127" s="27">
        <f t="shared" si="303"/>
        <v>0.11040741355701256</v>
      </c>
      <c r="Y127" s="27">
        <f t="shared" si="303"/>
        <v>0.12670536584882108</v>
      </c>
      <c r="Z127" s="27">
        <f t="shared" si="303"/>
        <v>-0.11664380792865359</v>
      </c>
      <c r="AA127" s="27">
        <f t="shared" si="303"/>
        <v>0.50915376268579227</v>
      </c>
      <c r="AB127" s="27">
        <f t="shared" si="304"/>
        <v>0.39250995475713868</v>
      </c>
      <c r="AH127" t="str">
        <f t="shared" si="319"/>
        <v>33 Protective service occupations</v>
      </c>
      <c r="AI127" s="27">
        <f t="shared" si="305"/>
        <v>8.0679993110527315E-3</v>
      </c>
      <c r="AJ127" s="27">
        <f t="shared" si="305"/>
        <v>3.2368839059045917E-2</v>
      </c>
      <c r="AK127" s="27">
        <f t="shared" si="305"/>
        <v>-2.9340816684277238E-2</v>
      </c>
      <c r="AL127" s="27">
        <f t="shared" si="305"/>
        <v>9.4668247578816034E-2</v>
      </c>
      <c r="AM127" s="27">
        <f t="shared" si="306"/>
        <v>6.5327430894538796E-2</v>
      </c>
      <c r="AS127" t="str">
        <f t="shared" si="320"/>
        <v>33 Protective service occupations</v>
      </c>
      <c r="AT127" s="27">
        <f t="shared" si="307"/>
        <v>-1.4037997248423584E-2</v>
      </c>
      <c r="AU127" s="27">
        <f t="shared" si="307"/>
        <v>1.6280787705064581E-2</v>
      </c>
      <c r="AV127" s="27">
        <f t="shared" si="307"/>
        <v>-5.9660579453460122E-2</v>
      </c>
      <c r="AW127" s="27">
        <f t="shared" si="307"/>
        <v>3.9039303907378337E-2</v>
      </c>
      <c r="AX127" s="27">
        <f t="shared" si="308"/>
        <v>-2.0621275546081785E-2</v>
      </c>
      <c r="BD127" t="str">
        <f t="shared" si="321"/>
        <v>33 Protective service occupations</v>
      </c>
      <c r="BE127" s="27">
        <f t="shared" si="309"/>
        <v>-0.11170758547579251</v>
      </c>
      <c r="BF127" s="27">
        <f t="shared" si="309"/>
        <v>0.28901783041657514</v>
      </c>
      <c r="BG127" s="27">
        <f t="shared" si="309"/>
        <v>-0.44393835988609398</v>
      </c>
      <c r="BH127" s="27">
        <f t="shared" si="309"/>
        <v>-9.6495980227531031E-2</v>
      </c>
      <c r="BI127" s="27">
        <f t="shared" si="310"/>
        <v>-0.54043434011362501</v>
      </c>
      <c r="BO127" t="str">
        <f t="shared" si="322"/>
        <v>33 Protective service occupations</v>
      </c>
      <c r="BP127" s="27">
        <f t="shared" si="311"/>
        <v>5.1181337568478646E-2</v>
      </c>
      <c r="BQ127" s="27">
        <f t="shared" si="311"/>
        <v>2.20284949714602E-2</v>
      </c>
      <c r="BR127" s="27">
        <f t="shared" si="311"/>
        <v>-0.29532165935668186</v>
      </c>
      <c r="BS127" s="27">
        <f t="shared" si="311"/>
        <v>-0.12334420157694193</v>
      </c>
      <c r="BT127" s="27">
        <f t="shared" si="312"/>
        <v>-0.41866586093362379</v>
      </c>
      <c r="BZ127" t="str">
        <f t="shared" si="323"/>
        <v>33 Protective service occupations</v>
      </c>
      <c r="CA127" s="68">
        <f t="shared" si="313"/>
        <v>0.14266038822822802</v>
      </c>
      <c r="CB127" s="68">
        <f t="shared" si="313"/>
        <v>-0.12405227004556141</v>
      </c>
      <c r="CC127" s="68">
        <f t="shared" si="313"/>
        <v>-9.8431770849582878E-2</v>
      </c>
      <c r="CD127" s="68">
        <f t="shared" si="313"/>
        <v>-0.18118584951069389</v>
      </c>
      <c r="CE127" s="68">
        <f t="shared" si="314"/>
        <v>-0.27961762036027676</v>
      </c>
      <c r="CK127" t="str">
        <f t="shared" si="324"/>
        <v>33 Protective service occupations</v>
      </c>
      <c r="CL127" s="68">
        <f t="shared" si="315"/>
        <v>-1.4436550788131344E-2</v>
      </c>
      <c r="CM127" s="68">
        <f t="shared" si="315"/>
        <v>-1.6058900855282318E-2</v>
      </c>
      <c r="CN127" s="68">
        <f t="shared" si="315"/>
        <v>-2.6980026474216962E-2</v>
      </c>
      <c r="CO127" s="68">
        <f t="shared" si="315"/>
        <v>-4.0175278536259476E-3</v>
      </c>
      <c r="CP127" s="68">
        <f t="shared" si="316"/>
        <v>-3.0997554327842909E-2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2.3959848272910186E-2</v>
      </c>
      <c r="C128" s="27">
        <f t="shared" si="299"/>
        <v>4.2454482838766433E-3</v>
      </c>
      <c r="D128" s="27">
        <f t="shared" si="299"/>
        <v>2.1565661906203654E-3</v>
      </c>
      <c r="E128" s="27">
        <f t="shared" si="299"/>
        <v>1.6841334274578873E-2</v>
      </c>
      <c r="F128" s="27">
        <f t="shared" si="300"/>
        <v>1.8997900465199238E-2</v>
      </c>
      <c r="L128" t="str">
        <f t="shared" si="317"/>
        <v>34 Culture, media and sports occupations</v>
      </c>
      <c r="M128" s="27">
        <f t="shared" si="301"/>
        <v>0.18916753539775311</v>
      </c>
      <c r="N128" s="27">
        <f t="shared" si="301"/>
        <v>-9.7513004073068288E-2</v>
      </c>
      <c r="O128" s="27">
        <f t="shared" si="301"/>
        <v>-3.5284705971864172E-2</v>
      </c>
      <c r="P128" s="27">
        <f t="shared" si="301"/>
        <v>0.1404023648679098</v>
      </c>
      <c r="Q128" s="27">
        <f t="shared" si="302"/>
        <v>0.10511765889604563</v>
      </c>
      <c r="W128" t="str">
        <f t="shared" si="318"/>
        <v>34 Culture, media and sports occupations</v>
      </c>
      <c r="X128" s="27">
        <f t="shared" si="303"/>
        <v>-8.3894903051878966E-2</v>
      </c>
      <c r="Y128" s="27">
        <f t="shared" si="303"/>
        <v>-4.218097404226695E-2</v>
      </c>
      <c r="Z128" s="27">
        <f t="shared" si="303"/>
        <v>-0.18056779129936995</v>
      </c>
      <c r="AA128" s="27">
        <f t="shared" si="303"/>
        <v>0.25635873865746905</v>
      </c>
      <c r="AB128" s="27">
        <f t="shared" si="304"/>
        <v>7.5790947358099103E-2</v>
      </c>
      <c r="AH128" t="str">
        <f t="shared" si="319"/>
        <v>34 Culture, media and sports occupations</v>
      </c>
      <c r="AI128" s="27">
        <f t="shared" si="305"/>
        <v>-4.6228832146321203E-2</v>
      </c>
      <c r="AJ128" s="27">
        <f t="shared" si="305"/>
        <v>0.10311565462737685</v>
      </c>
      <c r="AK128" s="27">
        <f t="shared" si="305"/>
        <v>-2.0633446057408744E-2</v>
      </c>
      <c r="AL128" s="27">
        <f t="shared" si="305"/>
        <v>9.5601961144057113E-2</v>
      </c>
      <c r="AM128" s="27">
        <f t="shared" si="306"/>
        <v>7.4968515086648368E-2</v>
      </c>
      <c r="AS128" t="str">
        <f t="shared" si="320"/>
        <v>34 Culture, media and sports occupations</v>
      </c>
      <c r="AT128" s="27">
        <f t="shared" si="307"/>
        <v>-3.5612054258458148E-2</v>
      </c>
      <c r="AU128" s="27">
        <f t="shared" si="307"/>
        <v>2.6914379021546531E-2</v>
      </c>
      <c r="AV128" s="27">
        <f t="shared" si="307"/>
        <v>-2.3309284170460631E-2</v>
      </c>
      <c r="AW128" s="27">
        <f t="shared" si="307"/>
        <v>5.9338732693783092E-2</v>
      </c>
      <c r="AX128" s="27">
        <f t="shared" si="308"/>
        <v>3.602944852332246E-2</v>
      </c>
      <c r="BD128" t="str">
        <f t="shared" si="321"/>
        <v>34 Culture, media and sports occupations</v>
      </c>
      <c r="BE128" s="27">
        <f t="shared" si="309"/>
        <v>3.0429826057210008E-3</v>
      </c>
      <c r="BF128" s="27">
        <f t="shared" si="309"/>
        <v>-2.0755533895189693E-2</v>
      </c>
      <c r="BG128" s="27">
        <f t="shared" si="309"/>
        <v>-0.21790562963906324</v>
      </c>
      <c r="BH128" s="27">
        <f t="shared" si="309"/>
        <v>0.13051520630567437</v>
      </c>
      <c r="BI128" s="27">
        <f t="shared" si="310"/>
        <v>-8.7390423333388867E-2</v>
      </c>
      <c r="BO128" t="str">
        <f t="shared" si="322"/>
        <v>34 Culture, media and sports occupations</v>
      </c>
      <c r="BP128" s="27">
        <f t="shared" si="311"/>
        <v>-7.7646088181990036E-2</v>
      </c>
      <c r="BQ128" s="27">
        <f t="shared" si="311"/>
        <v>-0.11438912866784612</v>
      </c>
      <c r="BR128" s="27">
        <f t="shared" si="311"/>
        <v>-0.10533573542829761</v>
      </c>
      <c r="BS128" s="27">
        <f t="shared" si="311"/>
        <v>-0.10917821757257587</v>
      </c>
      <c r="BT128" s="27">
        <f t="shared" si="312"/>
        <v>-0.21451395300087348</v>
      </c>
      <c r="BZ128" t="str">
        <f t="shared" si="323"/>
        <v>34 Culture, media and sports occupations</v>
      </c>
      <c r="CA128" s="68">
        <f t="shared" si="313"/>
        <v>2.6505961869148609E-2</v>
      </c>
      <c r="CB128" s="68">
        <f t="shared" si="313"/>
        <v>-9.0758723313226153E-2</v>
      </c>
      <c r="CC128" s="68">
        <f t="shared" si="313"/>
        <v>-0.10129910030803393</v>
      </c>
      <c r="CD128" s="68">
        <f t="shared" si="313"/>
        <v>-9.6950654419779472E-2</v>
      </c>
      <c r="CE128" s="68">
        <f t="shared" si="314"/>
        <v>-0.19824975472781342</v>
      </c>
      <c r="CK128" t="str">
        <f t="shared" si="324"/>
        <v>34 Culture, media and sports occupations</v>
      </c>
      <c r="CL128" s="68">
        <f t="shared" si="315"/>
        <v>3.1735223502267193E-2</v>
      </c>
      <c r="CM128" s="68">
        <f t="shared" si="315"/>
        <v>-2.9691965403175091E-2</v>
      </c>
      <c r="CN128" s="68">
        <f t="shared" si="315"/>
        <v>-1.0920754782337977E-3</v>
      </c>
      <c r="CO128" s="68">
        <f t="shared" si="315"/>
        <v>7.134202462912799E-2</v>
      </c>
      <c r="CP128" s="68">
        <f t="shared" si="316"/>
        <v>7.0249949150894192E-2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6.931447415007988E-2</v>
      </c>
      <c r="C129" s="27">
        <f t="shared" si="299"/>
        <v>-4.3063083029417526E-2</v>
      </c>
      <c r="D129" s="27">
        <f t="shared" si="299"/>
        <v>4.4097514209391703E-2</v>
      </c>
      <c r="E129" s="27">
        <f t="shared" si="299"/>
        <v>7.6493797928837509E-2</v>
      </c>
      <c r="F129" s="27">
        <f t="shared" si="300"/>
        <v>0.12059131213822921</v>
      </c>
      <c r="L129" t="str">
        <f t="shared" si="317"/>
        <v>35 Business and public service associate professionals</v>
      </c>
      <c r="M129" s="27">
        <f t="shared" si="301"/>
        <v>0.72023245075845632</v>
      </c>
      <c r="N129" s="27">
        <f t="shared" si="301"/>
        <v>-0.40525758712039472</v>
      </c>
      <c r="O129" s="27">
        <f t="shared" si="301"/>
        <v>0.33287343836742256</v>
      </c>
      <c r="P129" s="27">
        <f t="shared" si="301"/>
        <v>0.51506470655683323</v>
      </c>
      <c r="Q129" s="27">
        <f t="shared" si="302"/>
        <v>0.84793814492425579</v>
      </c>
      <c r="W129" t="str">
        <f t="shared" si="318"/>
        <v>35 Business and public service associate professionals</v>
      </c>
      <c r="X129" s="27">
        <f t="shared" si="303"/>
        <v>-5.9921859570254199E-2</v>
      </c>
      <c r="Y129" s="27">
        <f t="shared" si="303"/>
        <v>0.36969432166046445</v>
      </c>
      <c r="Z129" s="27">
        <f t="shared" si="303"/>
        <v>0.28331765153720578</v>
      </c>
      <c r="AA129" s="27">
        <f t="shared" si="303"/>
        <v>0.85144297281015735</v>
      </c>
      <c r="AB129" s="27">
        <f t="shared" si="304"/>
        <v>1.1347606243473631</v>
      </c>
      <c r="AH129" t="str">
        <f t="shared" si="319"/>
        <v>35 Business and public service associate professionals</v>
      </c>
      <c r="AI129" s="27">
        <f t="shared" si="305"/>
        <v>-6.1944309499063044E-2</v>
      </c>
      <c r="AJ129" s="27">
        <f t="shared" si="305"/>
        <v>0.16781397349695726</v>
      </c>
      <c r="AK129" s="27">
        <f t="shared" si="305"/>
        <v>5.6408245296317494E-2</v>
      </c>
      <c r="AL129" s="27">
        <f t="shared" si="305"/>
        <v>0.25581261761625895</v>
      </c>
      <c r="AM129" s="27">
        <f t="shared" si="306"/>
        <v>0.31222086291257645</v>
      </c>
      <c r="AS129" t="str">
        <f t="shared" si="320"/>
        <v>35 Business and public service associate professionals</v>
      </c>
      <c r="AT129" s="27">
        <f t="shared" si="307"/>
        <v>-4.6470201737018879E-2</v>
      </c>
      <c r="AU129" s="27">
        <f t="shared" si="307"/>
        <v>0.11888390004523353</v>
      </c>
      <c r="AV129" s="27">
        <f t="shared" si="307"/>
        <v>5.3869590073924112E-2</v>
      </c>
      <c r="AW129" s="27">
        <f t="shared" si="307"/>
        <v>0.22413921048056595</v>
      </c>
      <c r="AX129" s="27">
        <f t="shared" si="308"/>
        <v>0.27800880055449007</v>
      </c>
      <c r="BD129" t="str">
        <f t="shared" si="321"/>
        <v>35 Business and public service associate professionals</v>
      </c>
      <c r="BE129" s="27">
        <f t="shared" si="309"/>
        <v>-7.0742737522980992E-2</v>
      </c>
      <c r="BF129" s="27">
        <f t="shared" si="309"/>
        <v>0.76554338424302237</v>
      </c>
      <c r="BG129" s="27">
        <f t="shared" si="309"/>
        <v>-0.3442562391772217</v>
      </c>
      <c r="BH129" s="27">
        <f t="shared" si="309"/>
        <v>0.2401300231147534</v>
      </c>
      <c r="BI129" s="27">
        <f t="shared" si="310"/>
        <v>-0.1041262160624683</v>
      </c>
      <c r="BO129" t="str">
        <f t="shared" si="322"/>
        <v>35 Business and public service associate professionals</v>
      </c>
      <c r="BP129" s="27">
        <f t="shared" si="311"/>
        <v>-9.6014015886129123E-2</v>
      </c>
      <c r="BQ129" s="27">
        <f t="shared" si="311"/>
        <v>0.16588281734837462</v>
      </c>
      <c r="BR129" s="27">
        <f t="shared" si="311"/>
        <v>-0.26486024985148937</v>
      </c>
      <c r="BS129" s="27">
        <f t="shared" si="311"/>
        <v>-0.26850067018203827</v>
      </c>
      <c r="BT129" s="27">
        <f t="shared" si="312"/>
        <v>-0.53336092003352764</v>
      </c>
      <c r="BZ129" t="str">
        <f t="shared" si="323"/>
        <v>35 Business and public service associate professionals</v>
      </c>
      <c r="CA129" s="68">
        <f t="shared" si="313"/>
        <v>0.21979362232907529</v>
      </c>
      <c r="CB129" s="68">
        <f t="shared" si="313"/>
        <v>-0.26855394142428368</v>
      </c>
      <c r="CC129" s="68">
        <f t="shared" si="313"/>
        <v>-0.16413877236506469</v>
      </c>
      <c r="CD129" s="68">
        <f t="shared" si="313"/>
        <v>-0.46604674581758221</v>
      </c>
      <c r="CE129" s="68">
        <f t="shared" si="314"/>
        <v>-0.6301855181826469</v>
      </c>
      <c r="CK129" t="str">
        <f t="shared" si="324"/>
        <v>35 Business and public service associate professionals</v>
      </c>
      <c r="CL129" s="68">
        <f t="shared" si="315"/>
        <v>5.2994796379555675E-2</v>
      </c>
      <c r="CM129" s="68">
        <f t="shared" si="315"/>
        <v>-0.11224428364388572</v>
      </c>
      <c r="CN129" s="68">
        <f t="shared" si="315"/>
        <v>-1.3717163352166772E-2</v>
      </c>
      <c r="CO129" s="68">
        <f t="shared" si="315"/>
        <v>2.7746472089117069E-2</v>
      </c>
      <c r="CP129" s="68">
        <f t="shared" si="316"/>
        <v>1.4029308736950297E-2</v>
      </c>
    </row>
    <row r="130" spans="1:94" x14ac:dyDescent="0.2">
      <c r="A130" t="str">
        <f t="shared" si="298"/>
        <v>41 Administrative occupations</v>
      </c>
      <c r="B130" s="27">
        <f t="shared" si="299"/>
        <v>3.564529815177217E-2</v>
      </c>
      <c r="C130" s="27">
        <f t="shared" si="299"/>
        <v>-3.6409597544126204E-2</v>
      </c>
      <c r="D130" s="27">
        <f t="shared" si="299"/>
        <v>4.5798668510036417E-2</v>
      </c>
      <c r="E130" s="27">
        <f t="shared" si="299"/>
        <v>5.9448302622074345E-2</v>
      </c>
      <c r="F130" s="27">
        <f t="shared" si="300"/>
        <v>0.10524697113211076</v>
      </c>
      <c r="L130" t="str">
        <f t="shared" si="317"/>
        <v>41 Administrative occupations</v>
      </c>
      <c r="M130" s="27">
        <f t="shared" si="301"/>
        <v>0.61487637215098401</v>
      </c>
      <c r="N130" s="27">
        <f t="shared" si="301"/>
        <v>-0.4326441366717293</v>
      </c>
      <c r="O130" s="27">
        <f t="shared" si="301"/>
        <v>0.61064472592943009</v>
      </c>
      <c r="P130" s="27">
        <f t="shared" si="301"/>
        <v>0.69610850386144207</v>
      </c>
      <c r="Q130" s="27">
        <f t="shared" si="302"/>
        <v>1.3067532297908722</v>
      </c>
      <c r="W130" t="str">
        <f t="shared" si="318"/>
        <v>41 Administrative occupations</v>
      </c>
      <c r="X130" s="27">
        <f t="shared" si="303"/>
        <v>-0.3451975418601485</v>
      </c>
      <c r="Y130" s="27">
        <f t="shared" si="303"/>
        <v>0.79032055970039217</v>
      </c>
      <c r="Z130" s="27">
        <f t="shared" si="303"/>
        <v>1.5027149922985172</v>
      </c>
      <c r="AA130" s="27">
        <f t="shared" si="303"/>
        <v>2.1873460231589146</v>
      </c>
      <c r="AB130" s="27">
        <f t="shared" si="304"/>
        <v>3.6900610154574318</v>
      </c>
      <c r="AH130" t="str">
        <f t="shared" si="319"/>
        <v>41 Administrative occupations</v>
      </c>
      <c r="AI130" s="27">
        <f t="shared" si="305"/>
        <v>-3.3730828876704866E-2</v>
      </c>
      <c r="AJ130" s="27">
        <f t="shared" si="305"/>
        <v>0.31455642129197203</v>
      </c>
      <c r="AK130" s="27">
        <f t="shared" si="305"/>
        <v>0.37910234123752939</v>
      </c>
      <c r="AL130" s="27">
        <f t="shared" si="305"/>
        <v>0.72364377596790419</v>
      </c>
      <c r="AM130" s="27">
        <f t="shared" si="306"/>
        <v>1.1027461172054336</v>
      </c>
      <c r="AS130" t="str">
        <f t="shared" si="320"/>
        <v>41 Administrative occupations</v>
      </c>
      <c r="AT130" s="27">
        <f t="shared" si="307"/>
        <v>-0.10315610797168873</v>
      </c>
      <c r="AU130" s="27">
        <f t="shared" si="307"/>
        <v>0.30963183521664028</v>
      </c>
      <c r="AV130" s="27">
        <f t="shared" si="307"/>
        <v>0.28723040062119054</v>
      </c>
      <c r="AW130" s="27">
        <f t="shared" si="307"/>
        <v>0.5846021344605643</v>
      </c>
      <c r="AX130" s="27">
        <f t="shared" si="308"/>
        <v>0.87183253508175484</v>
      </c>
      <c r="BD130" t="str">
        <f t="shared" si="321"/>
        <v>41 Administrative occupations</v>
      </c>
      <c r="BE130" s="27">
        <f t="shared" si="309"/>
        <v>-0.56225926022899486</v>
      </c>
      <c r="BF130" s="27">
        <f t="shared" si="309"/>
        <v>1.0672426978936045</v>
      </c>
      <c r="BG130" s="27">
        <f t="shared" si="309"/>
        <v>0.13409628850106259</v>
      </c>
      <c r="BH130" s="27">
        <f t="shared" si="309"/>
        <v>-0.35055178677275656</v>
      </c>
      <c r="BI130" s="27">
        <f t="shared" si="310"/>
        <v>-0.21645549827169397</v>
      </c>
      <c r="BO130" t="str">
        <f t="shared" si="322"/>
        <v>41 Administrative occupations</v>
      </c>
      <c r="BP130" s="27">
        <f t="shared" si="311"/>
        <v>-1.2045349139182928</v>
      </c>
      <c r="BQ130" s="27">
        <f t="shared" si="311"/>
        <v>0.38237696287906786</v>
      </c>
      <c r="BR130" s="27">
        <f t="shared" si="311"/>
        <v>-0.61684161212863486</v>
      </c>
      <c r="BS130" s="27">
        <f t="shared" si="311"/>
        <v>-2.172750819036037</v>
      </c>
      <c r="BT130" s="27">
        <f t="shared" si="312"/>
        <v>-2.7895924311646718</v>
      </c>
      <c r="BZ130" t="str">
        <f t="shared" si="323"/>
        <v>41 Administrative occupations</v>
      </c>
      <c r="CA130" s="68">
        <f t="shared" si="313"/>
        <v>-1.0643174034602874</v>
      </c>
      <c r="CB130" s="68">
        <f t="shared" si="313"/>
        <v>-0.4253763388985039</v>
      </c>
      <c r="CC130" s="68">
        <f t="shared" si="313"/>
        <v>-0.76078172591452597</v>
      </c>
      <c r="CD130" s="68">
        <f t="shared" si="313"/>
        <v>-1.7938835743108321</v>
      </c>
      <c r="CE130" s="68">
        <f t="shared" si="314"/>
        <v>-2.5546653002253583</v>
      </c>
      <c r="CK130" t="str">
        <f t="shared" si="324"/>
        <v>41 Administrative occupations</v>
      </c>
      <c r="CL130" s="68">
        <f t="shared" si="315"/>
        <v>-0.28576999498158484</v>
      </c>
      <c r="CM130" s="68">
        <f t="shared" si="315"/>
        <v>-0.32575629190679578</v>
      </c>
      <c r="CN130" s="68">
        <f t="shared" si="315"/>
        <v>3.6084230672489337E-2</v>
      </c>
      <c r="CO130" s="68">
        <f t="shared" si="315"/>
        <v>-0.137623821435785</v>
      </c>
      <c r="CP130" s="68">
        <f t="shared" si="316"/>
        <v>-0.10153959076329566</v>
      </c>
    </row>
    <row r="131" spans="1:94" x14ac:dyDescent="0.2">
      <c r="A131" t="str">
        <f t="shared" si="298"/>
        <v>42 Secretarial and related occupations</v>
      </c>
      <c r="B131" s="27">
        <f t="shared" si="299"/>
        <v>4.2421990051703697E-3</v>
      </c>
      <c r="C131" s="27">
        <f t="shared" si="299"/>
        <v>-1.6335232735684747E-3</v>
      </c>
      <c r="D131" s="27">
        <f t="shared" si="299"/>
        <v>6.4873550906956595E-3</v>
      </c>
      <c r="E131" s="27">
        <f t="shared" si="299"/>
        <v>1.1207960919476748E-2</v>
      </c>
      <c r="F131" s="27">
        <f t="shared" si="300"/>
        <v>1.7695316010172407E-2</v>
      </c>
      <c r="L131" t="str">
        <f t="shared" si="317"/>
        <v>42 Secretarial and related occupations</v>
      </c>
      <c r="M131" s="27">
        <f t="shared" si="301"/>
        <v>6.7311028394403172E-2</v>
      </c>
      <c r="N131" s="27">
        <f t="shared" si="301"/>
        <v>-5.9603144792753471E-2</v>
      </c>
      <c r="O131" s="27">
        <f t="shared" si="301"/>
        <v>9.7660785675087569E-2</v>
      </c>
      <c r="P131" s="27">
        <f t="shared" si="301"/>
        <v>6.3751600489258875E-2</v>
      </c>
      <c r="Q131" s="27">
        <f t="shared" si="302"/>
        <v>0.16141238616434644</v>
      </c>
      <c r="W131" t="str">
        <f t="shared" si="318"/>
        <v>42 Secretarial and related occupations</v>
      </c>
      <c r="X131" s="27">
        <f t="shared" si="303"/>
        <v>-6.2727231510766313E-3</v>
      </c>
      <c r="Y131" s="27">
        <f t="shared" si="303"/>
        <v>0.10170624737660683</v>
      </c>
      <c r="Z131" s="27">
        <f t="shared" si="303"/>
        <v>0.30674744878718641</v>
      </c>
      <c r="AA131" s="27">
        <f t="shared" si="303"/>
        <v>0.93773343870288772</v>
      </c>
      <c r="AB131" s="27">
        <f t="shared" si="304"/>
        <v>1.2444808874900741</v>
      </c>
      <c r="AH131" t="str">
        <f t="shared" si="319"/>
        <v>42 Secretarial and related occupations</v>
      </c>
      <c r="AI131" s="27">
        <f t="shared" si="305"/>
        <v>-1.935464931948977E-2</v>
      </c>
      <c r="AJ131" s="27">
        <f t="shared" si="305"/>
        <v>6.6836616637863444E-2</v>
      </c>
      <c r="AK131" s="27">
        <f t="shared" si="305"/>
        <v>4.8586531893498375E-2</v>
      </c>
      <c r="AL131" s="27">
        <f t="shared" si="305"/>
        <v>-1.9834065101881238E-2</v>
      </c>
      <c r="AM131" s="27">
        <f t="shared" si="306"/>
        <v>2.8752466791617137E-2</v>
      </c>
      <c r="AS131" t="str">
        <f t="shared" si="320"/>
        <v>42 Secretarial and related occupations</v>
      </c>
      <c r="AT131" s="27">
        <f t="shared" si="307"/>
        <v>-1.3810020552437241E-2</v>
      </c>
      <c r="AU131" s="27">
        <f t="shared" si="307"/>
        <v>3.5635758930579353E-2</v>
      </c>
      <c r="AV131" s="27">
        <f t="shared" si="307"/>
        <v>4.758130752136186E-2</v>
      </c>
      <c r="AW131" s="27">
        <f t="shared" si="307"/>
        <v>0.14187386696468784</v>
      </c>
      <c r="AX131" s="27">
        <f t="shared" si="308"/>
        <v>0.1894551744860497</v>
      </c>
      <c r="BD131" t="str">
        <f t="shared" si="321"/>
        <v>42 Secretarial and related occupations</v>
      </c>
      <c r="BE131" s="27">
        <f t="shared" si="309"/>
        <v>-8.4042544305939382E-2</v>
      </c>
      <c r="BF131" s="27">
        <f t="shared" si="309"/>
        <v>8.127425773281316E-2</v>
      </c>
      <c r="BG131" s="27">
        <f t="shared" si="309"/>
        <v>0.25983485325864764</v>
      </c>
      <c r="BH131" s="27">
        <f t="shared" si="309"/>
        <v>-0.75201239202258185</v>
      </c>
      <c r="BI131" s="27">
        <f t="shared" si="310"/>
        <v>-0.49217753876393422</v>
      </c>
      <c r="BO131" t="str">
        <f t="shared" si="322"/>
        <v>42 Secretarial and related occupations</v>
      </c>
      <c r="BP131" s="27">
        <f t="shared" si="311"/>
        <v>-0.47392178196215462</v>
      </c>
      <c r="BQ131" s="27">
        <f t="shared" si="311"/>
        <v>2.6524655458074253E-2</v>
      </c>
      <c r="BR131" s="27">
        <f t="shared" si="311"/>
        <v>-0.58595642028168604</v>
      </c>
      <c r="BS131" s="27">
        <f t="shared" si="311"/>
        <v>-0.93104577916941134</v>
      </c>
      <c r="BT131" s="27">
        <f t="shared" si="312"/>
        <v>-1.5170021994510974</v>
      </c>
      <c r="BZ131" t="str">
        <f t="shared" si="323"/>
        <v>42 Secretarial and related occupations</v>
      </c>
      <c r="CA131" s="68">
        <f t="shared" si="313"/>
        <v>-0.55595421447985083</v>
      </c>
      <c r="CB131" s="68">
        <f t="shared" si="313"/>
        <v>2.4175131425665297E-2</v>
      </c>
      <c r="CC131" s="68">
        <f t="shared" si="313"/>
        <v>-0.53362368086118672</v>
      </c>
      <c r="CD131" s="68">
        <f t="shared" si="313"/>
        <v>-0.78886474305123755</v>
      </c>
      <c r="CE131" s="68">
        <f t="shared" si="314"/>
        <v>-1.3224884239124242</v>
      </c>
      <c r="CK131" t="str">
        <f t="shared" si="324"/>
        <v>42 Secretarial and related occupations</v>
      </c>
      <c r="CL131" s="68">
        <f t="shared" si="315"/>
        <v>-7.5225052268204085E-2</v>
      </c>
      <c r="CM131" s="68">
        <f t="shared" si="315"/>
        <v>-0.18094323172534144</v>
      </c>
      <c r="CN131" s="68">
        <f t="shared" si="315"/>
        <v>0.10299238743730188</v>
      </c>
      <c r="CO131" s="68">
        <f t="shared" si="315"/>
        <v>-9.7836159461940631E-2</v>
      </c>
      <c r="CP131" s="68">
        <f t="shared" si="316"/>
        <v>5.1562279753612494E-3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3.6099247876364704E-3</v>
      </c>
      <c r="C132" s="27">
        <f t="shared" si="299"/>
        <v>3.749670509805611E-3</v>
      </c>
      <c r="D132" s="27">
        <f t="shared" si="299"/>
        <v>7.4061600530895243E-4</v>
      </c>
      <c r="E132" s="27">
        <f t="shared" si="299"/>
        <v>1.5398484619764743E-3</v>
      </c>
      <c r="F132" s="27">
        <f t="shared" si="300"/>
        <v>2.2804644672854268E-3</v>
      </c>
      <c r="L132" t="str">
        <f t="shared" si="317"/>
        <v>51 Skilled agricultural and related trades</v>
      </c>
      <c r="M132" s="27">
        <f t="shared" si="301"/>
        <v>4.3171362764696797E-3</v>
      </c>
      <c r="N132" s="27">
        <f t="shared" si="301"/>
        <v>-1.1308522491203926E-3</v>
      </c>
      <c r="O132" s="27">
        <f t="shared" si="301"/>
        <v>2.1078048919856915E-3</v>
      </c>
      <c r="P132" s="27">
        <f t="shared" si="301"/>
        <v>1.8971897244524437E-2</v>
      </c>
      <c r="Q132" s="27">
        <f t="shared" si="302"/>
        <v>2.1079702136510128E-2</v>
      </c>
      <c r="W132" t="str">
        <f t="shared" si="318"/>
        <v>51 Skilled agricultural and related trades</v>
      </c>
      <c r="X132" s="27">
        <f t="shared" si="303"/>
        <v>-0.12229272809466296</v>
      </c>
      <c r="Y132" s="27">
        <f t="shared" si="303"/>
        <v>0.12692339952327936</v>
      </c>
      <c r="Z132" s="27">
        <f t="shared" si="303"/>
        <v>7.1681849848208634E-2</v>
      </c>
      <c r="AA132" s="27">
        <f t="shared" si="303"/>
        <v>0.20087425803340675</v>
      </c>
      <c r="AB132" s="27">
        <f t="shared" si="304"/>
        <v>0.27255610788161538</v>
      </c>
      <c r="AH132" t="str">
        <f t="shared" si="319"/>
        <v>51 Skilled agricultural and related trades</v>
      </c>
      <c r="AI132" s="27">
        <f t="shared" si="305"/>
        <v>-4.398752044469853E-2</v>
      </c>
      <c r="AJ132" s="27">
        <f t="shared" si="305"/>
        <v>2.9837710861154471E-2</v>
      </c>
      <c r="AK132" s="27">
        <f t="shared" si="305"/>
        <v>2.1357478360104987E-2</v>
      </c>
      <c r="AL132" s="27">
        <f t="shared" si="305"/>
        <v>5.629430879657793E-2</v>
      </c>
      <c r="AM132" s="27">
        <f t="shared" si="306"/>
        <v>7.7651787156682917E-2</v>
      </c>
      <c r="AS132" t="str">
        <f t="shared" si="320"/>
        <v>51 Skilled agricultural and related trades</v>
      </c>
      <c r="AT132" s="27">
        <f t="shared" si="307"/>
        <v>-9.3501018984521789E-2</v>
      </c>
      <c r="AU132" s="27">
        <f t="shared" si="307"/>
        <v>5.8910129408783984E-2</v>
      </c>
      <c r="AV132" s="27">
        <f t="shared" si="307"/>
        <v>4.2685617791121511E-2</v>
      </c>
      <c r="AW132" s="27">
        <f t="shared" si="307"/>
        <v>0.12777294419765495</v>
      </c>
      <c r="AX132" s="27">
        <f t="shared" si="308"/>
        <v>0.17045856198877646</v>
      </c>
      <c r="BD132" t="str">
        <f t="shared" si="321"/>
        <v>51 Skilled agricultural and related trades</v>
      </c>
      <c r="BE132" s="27">
        <f t="shared" si="309"/>
        <v>-0.2917829146185279</v>
      </c>
      <c r="BF132" s="27">
        <f t="shared" si="309"/>
        <v>0.14418006760677204</v>
      </c>
      <c r="BG132" s="27">
        <f t="shared" si="309"/>
        <v>-9.3525758808745696E-2</v>
      </c>
      <c r="BH132" s="27">
        <f t="shared" si="309"/>
        <v>7.5079916556638815E-2</v>
      </c>
      <c r="BI132" s="27">
        <f t="shared" si="310"/>
        <v>-1.8445842252106881E-2</v>
      </c>
      <c r="BO132" t="str">
        <f t="shared" si="322"/>
        <v>51 Skilled agricultural and related trades</v>
      </c>
      <c r="BP132" s="27">
        <f t="shared" si="311"/>
        <v>-0.26993756664943636</v>
      </c>
      <c r="BQ132" s="27">
        <f t="shared" si="311"/>
        <v>-1.7937385020464491E-2</v>
      </c>
      <c r="BR132" s="27">
        <f t="shared" si="311"/>
        <v>1.4147139439136147E-2</v>
      </c>
      <c r="BS132" s="27">
        <f t="shared" si="311"/>
        <v>0.1327852647047012</v>
      </c>
      <c r="BT132" s="27">
        <f t="shared" si="312"/>
        <v>0.14693240414383735</v>
      </c>
      <c r="BZ132" t="str">
        <f t="shared" si="323"/>
        <v>51 Skilled agricultural and related trades</v>
      </c>
      <c r="CA132" s="68">
        <f t="shared" si="313"/>
        <v>0.1059341326309835</v>
      </c>
      <c r="CB132" s="68">
        <f t="shared" si="313"/>
        <v>-0.23387305574760664</v>
      </c>
      <c r="CC132" s="68">
        <f t="shared" si="313"/>
        <v>8.2593189602054862E-3</v>
      </c>
      <c r="CD132" s="68">
        <f t="shared" si="313"/>
        <v>2.6594067547748068E-2</v>
      </c>
      <c r="CE132" s="68">
        <f t="shared" si="314"/>
        <v>3.4853386507953554E-2</v>
      </c>
      <c r="CK132" t="str">
        <f t="shared" si="324"/>
        <v>51 Skilled agricultural and related trades</v>
      </c>
      <c r="CL132" s="68">
        <f t="shared" si="315"/>
        <v>-0.26901042893893212</v>
      </c>
      <c r="CM132" s="68">
        <f t="shared" si="315"/>
        <v>-3.4798600597329532E-2</v>
      </c>
      <c r="CN132" s="68">
        <f t="shared" si="315"/>
        <v>-8.986459785933304E-2</v>
      </c>
      <c r="CO132" s="68">
        <f t="shared" si="315"/>
        <v>-0.23301956450883715</v>
      </c>
      <c r="CP132" s="68">
        <f t="shared" si="316"/>
        <v>-0.32288416236817019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5.5458868795677987E-3</v>
      </c>
      <c r="C133" s="27">
        <f t="shared" si="299"/>
        <v>-4.4785107312519112E-3</v>
      </c>
      <c r="D133" s="27">
        <f t="shared" si="299"/>
        <v>2.4876080927360537E-3</v>
      </c>
      <c r="E133" s="27">
        <f t="shared" si="299"/>
        <v>5.5070052114166018E-3</v>
      </c>
      <c r="F133" s="27">
        <f t="shared" si="300"/>
        <v>7.9946133041526556E-3</v>
      </c>
      <c r="L133" t="str">
        <f t="shared" si="317"/>
        <v>52 Skilled metal, electrical and electronic trades</v>
      </c>
      <c r="M133" s="27">
        <f t="shared" si="301"/>
        <v>0.1192924449247896</v>
      </c>
      <c r="N133" s="27">
        <f t="shared" si="301"/>
        <v>-0.11821712575550938</v>
      </c>
      <c r="O133" s="27">
        <f t="shared" si="301"/>
        <v>8.7578449554632481E-2</v>
      </c>
      <c r="P133" s="27">
        <f t="shared" si="301"/>
        <v>0.1056069581081982</v>
      </c>
      <c r="Q133" s="27">
        <f t="shared" si="302"/>
        <v>0.19318540766283068</v>
      </c>
      <c r="W133" t="str">
        <f t="shared" si="318"/>
        <v>52 Skilled metal, electrical and electronic trades</v>
      </c>
      <c r="X133" s="27">
        <f t="shared" si="303"/>
        <v>-0.10690669539435116</v>
      </c>
      <c r="Y133" s="27">
        <f t="shared" si="303"/>
        <v>-0.16739598791504784</v>
      </c>
      <c r="Z133" s="27">
        <f t="shared" si="303"/>
        <v>9.8082854773525852E-2</v>
      </c>
      <c r="AA133" s="27">
        <f t="shared" si="303"/>
        <v>7.6610568572267557E-2</v>
      </c>
      <c r="AB133" s="27">
        <f t="shared" si="304"/>
        <v>0.17469342334579341</v>
      </c>
      <c r="AH133" t="str">
        <f t="shared" si="319"/>
        <v>52 Skilled metal, electrical and electronic trades</v>
      </c>
      <c r="AI133" s="27">
        <f t="shared" si="305"/>
        <v>-5.3839764112967203E-2</v>
      </c>
      <c r="AJ133" s="27">
        <f t="shared" si="305"/>
        <v>-2.898230895828427E-2</v>
      </c>
      <c r="AK133" s="27">
        <f t="shared" si="305"/>
        <v>4.0853900560469641E-2</v>
      </c>
      <c r="AL133" s="27">
        <f t="shared" si="305"/>
        <v>7.8632658951694856E-2</v>
      </c>
      <c r="AM133" s="27">
        <f t="shared" si="306"/>
        <v>0.1194865595121645</v>
      </c>
      <c r="AS133" t="str">
        <f t="shared" si="320"/>
        <v>52 Skilled metal, electrical and electronic trades</v>
      </c>
      <c r="AT133" s="27">
        <f t="shared" si="307"/>
        <v>-0.1650527412431565</v>
      </c>
      <c r="AU133" s="27">
        <f t="shared" si="307"/>
        <v>-0.18572186336217922</v>
      </c>
      <c r="AV133" s="27">
        <f t="shared" si="307"/>
        <v>5.964207833710411E-2</v>
      </c>
      <c r="AW133" s="27">
        <f t="shared" si="307"/>
        <v>2.1272650825388761E-2</v>
      </c>
      <c r="AX133" s="27">
        <f t="shared" si="308"/>
        <v>8.0914729162492871E-2</v>
      </c>
      <c r="BD133" t="str">
        <f t="shared" si="321"/>
        <v>52 Skilled metal, electrical and electronic trades</v>
      </c>
      <c r="BE133" s="27">
        <f t="shared" si="309"/>
        <v>-0.57168974163301733</v>
      </c>
      <c r="BF133" s="27">
        <f t="shared" si="309"/>
        <v>1.7734121877852616E-3</v>
      </c>
      <c r="BG133" s="27">
        <f t="shared" si="309"/>
        <v>-0.77327716528514401</v>
      </c>
      <c r="BH133" s="27">
        <f t="shared" si="309"/>
        <v>-0.37967708756479013</v>
      </c>
      <c r="BI133" s="27">
        <f t="shared" si="310"/>
        <v>-1.1529542528499341</v>
      </c>
      <c r="BO133" t="str">
        <f t="shared" si="322"/>
        <v>52 Skilled metal, electrical and electronic trades</v>
      </c>
      <c r="BP133" s="27">
        <f t="shared" si="311"/>
        <v>-0.19700903693006744</v>
      </c>
      <c r="BQ133" s="27">
        <f t="shared" si="311"/>
        <v>-0.76752371743235193</v>
      </c>
      <c r="BR133" s="27">
        <f t="shared" si="311"/>
        <v>8.481563475424414E-2</v>
      </c>
      <c r="BS133" s="27">
        <f t="shared" si="311"/>
        <v>-0.29069603038744596</v>
      </c>
      <c r="BT133" s="27">
        <f t="shared" si="312"/>
        <v>-0.20588039563320182</v>
      </c>
      <c r="BZ133" t="str">
        <f t="shared" si="323"/>
        <v>52 Skilled metal, electrical and electronic trades</v>
      </c>
      <c r="CA133" s="68">
        <f t="shared" si="313"/>
        <v>0.53624376320519285</v>
      </c>
      <c r="CB133" s="68">
        <f t="shared" si="313"/>
        <v>-0.93747601516878398</v>
      </c>
      <c r="CC133" s="68">
        <f t="shared" si="313"/>
        <v>4.1234664335442872E-2</v>
      </c>
      <c r="CD133" s="68">
        <f t="shared" si="313"/>
        <v>-0.56277677197788467</v>
      </c>
      <c r="CE133" s="68">
        <f t="shared" si="314"/>
        <v>-0.5215421076424418</v>
      </c>
      <c r="CK133" t="str">
        <f t="shared" si="324"/>
        <v>52 Skilled metal, electrical and electronic trades</v>
      </c>
      <c r="CL133" s="68">
        <f t="shared" si="315"/>
        <v>-5.5720815930977996E-2</v>
      </c>
      <c r="CM133" s="68">
        <f t="shared" si="315"/>
        <v>-0.17122358114185493</v>
      </c>
      <c r="CN133" s="68">
        <f t="shared" si="315"/>
        <v>-3.8397566542276329E-2</v>
      </c>
      <c r="CO133" s="68">
        <f t="shared" si="315"/>
        <v>-0.11851872482840758</v>
      </c>
      <c r="CP133" s="68">
        <f t="shared" si="316"/>
        <v>-0.15691629137068391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2.6971873873772503E-4</v>
      </c>
      <c r="C134" s="27">
        <f t="shared" si="299"/>
        <v>-1.4898517904669067E-3</v>
      </c>
      <c r="D134" s="27">
        <f t="shared" si="299"/>
        <v>1.7140167306518425E-3</v>
      </c>
      <c r="E134" s="27">
        <f t="shared" si="299"/>
        <v>4.598932030700437E-4</v>
      </c>
      <c r="F134" s="27">
        <f t="shared" si="300"/>
        <v>2.1739099337218862E-3</v>
      </c>
      <c r="L134" t="str">
        <f t="shared" si="317"/>
        <v>53 Skilled construction and building trades</v>
      </c>
      <c r="M134" s="27">
        <f t="shared" si="301"/>
        <v>2.7272568687476267E-2</v>
      </c>
      <c r="N134" s="27">
        <f t="shared" si="301"/>
        <v>-4.3876807492910647E-2</v>
      </c>
      <c r="O134" s="27">
        <f t="shared" si="301"/>
        <v>2.0820651004318527E-2</v>
      </c>
      <c r="P134" s="27">
        <f t="shared" si="301"/>
        <v>2.5298058107720872E-2</v>
      </c>
      <c r="Q134" s="27">
        <f t="shared" si="302"/>
        <v>4.6118709112039399E-2</v>
      </c>
      <c r="W134" t="str">
        <f t="shared" si="318"/>
        <v>53 Skilled construction and building trades</v>
      </c>
      <c r="X134" s="27">
        <f t="shared" si="303"/>
        <v>-4.6468206474808704E-2</v>
      </c>
      <c r="Y134" s="27">
        <f t="shared" si="303"/>
        <v>-7.0947646134581877E-2</v>
      </c>
      <c r="Z134" s="27">
        <f t="shared" si="303"/>
        <v>2.712483786105635E-2</v>
      </c>
      <c r="AA134" s="27">
        <f t="shared" si="303"/>
        <v>-7.0484927398303809E-3</v>
      </c>
      <c r="AB134" s="27">
        <f t="shared" si="304"/>
        <v>2.0076345121225969E-2</v>
      </c>
      <c r="AH134" t="str">
        <f t="shared" si="319"/>
        <v>53 Skilled construction and building trades</v>
      </c>
      <c r="AI134" s="27">
        <f t="shared" si="305"/>
        <v>-1.0432271533431708E-2</v>
      </c>
      <c r="AJ134" s="27">
        <f t="shared" si="305"/>
        <v>-4.0772586316608267E-2</v>
      </c>
      <c r="AK134" s="27">
        <f t="shared" si="305"/>
        <v>2.3173301726182954E-2</v>
      </c>
      <c r="AL134" s="27">
        <f t="shared" si="305"/>
        <v>9.8458922092947154E-3</v>
      </c>
      <c r="AM134" s="27">
        <f t="shared" si="306"/>
        <v>3.301919393547767E-2</v>
      </c>
      <c r="AS134" t="str">
        <f t="shared" si="320"/>
        <v>53 Skilled construction and building trades</v>
      </c>
      <c r="AT134" s="27">
        <f t="shared" si="307"/>
        <v>-1.0553744463294101E-2</v>
      </c>
      <c r="AU134" s="27">
        <f t="shared" si="307"/>
        <v>-5.0606056638229147E-2</v>
      </c>
      <c r="AV134" s="27">
        <f t="shared" si="307"/>
        <v>2.1126789464095297E-2</v>
      </c>
      <c r="AW134" s="27">
        <f t="shared" si="307"/>
        <v>-5.8840588456062215E-3</v>
      </c>
      <c r="AX134" s="27">
        <f t="shared" si="308"/>
        <v>1.5242730618489075E-2</v>
      </c>
      <c r="BD134" t="str">
        <f t="shared" si="321"/>
        <v>53 Skilled construction and building trades</v>
      </c>
      <c r="BE134" s="27">
        <f t="shared" si="309"/>
        <v>-0.11308718441793797</v>
      </c>
      <c r="BF134" s="27">
        <f t="shared" si="309"/>
        <v>-0.17391933963629747</v>
      </c>
      <c r="BG134" s="27">
        <f t="shared" si="309"/>
        <v>-0.8244612450486013</v>
      </c>
      <c r="BH134" s="27">
        <f t="shared" si="309"/>
        <v>-0.62500876809267636</v>
      </c>
      <c r="BI134" s="27">
        <f t="shared" si="310"/>
        <v>-1.4494700131412777</v>
      </c>
      <c r="BO134" t="str">
        <f t="shared" si="322"/>
        <v>53 Skilled construction and building trades</v>
      </c>
      <c r="BP134" s="27">
        <f t="shared" si="311"/>
        <v>0.46913797001411339</v>
      </c>
      <c r="BQ134" s="27">
        <f t="shared" si="311"/>
        <v>-0.92594452824446671</v>
      </c>
      <c r="BR134" s="27">
        <f t="shared" si="311"/>
        <v>0.27337234830982871</v>
      </c>
      <c r="BS134" s="27">
        <f t="shared" si="311"/>
        <v>9.1543626211262108E-2</v>
      </c>
      <c r="BT134" s="27">
        <f t="shared" si="312"/>
        <v>0.36491597452109081</v>
      </c>
      <c r="BZ134" t="str">
        <f t="shared" si="323"/>
        <v>53 Skilled construction and building trades</v>
      </c>
      <c r="CA134" s="68">
        <f t="shared" si="313"/>
        <v>0.73887051929711234</v>
      </c>
      <c r="CB134" s="68">
        <f t="shared" si="313"/>
        <v>-1.0505899255797897</v>
      </c>
      <c r="CC134" s="68">
        <f t="shared" si="313"/>
        <v>5.0376293818568785E-2</v>
      </c>
      <c r="CD134" s="68">
        <f t="shared" si="313"/>
        <v>-0.3769724752066641</v>
      </c>
      <c r="CE134" s="68">
        <f t="shared" si="314"/>
        <v>-0.32659618138809532</v>
      </c>
      <c r="CK134" t="str">
        <f t="shared" si="324"/>
        <v>53 Skilled construction and building trades</v>
      </c>
      <c r="CL134" s="68">
        <f t="shared" si="315"/>
        <v>9.6737148226000436E-5</v>
      </c>
      <c r="CM134" s="68">
        <f t="shared" si="315"/>
        <v>-0.26944431960304649</v>
      </c>
      <c r="CN134" s="68">
        <f t="shared" si="315"/>
        <v>-0.23077494678530591</v>
      </c>
      <c r="CO134" s="68">
        <f t="shared" si="315"/>
        <v>-0.33096174627824981</v>
      </c>
      <c r="CP134" s="68">
        <f t="shared" si="316"/>
        <v>-0.56173669306355567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1.3858206044264632E-3</v>
      </c>
      <c r="C135" s="27">
        <f t="shared" si="299"/>
        <v>-5.2894450425859454E-3</v>
      </c>
      <c r="D135" s="27">
        <f t="shared" si="299"/>
        <v>7.6062334507973305E-3</v>
      </c>
      <c r="E135" s="27">
        <f t="shared" si="299"/>
        <v>8.8849555182617841E-3</v>
      </c>
      <c r="F135" s="27">
        <f t="shared" si="300"/>
        <v>1.6491188969059115E-2</v>
      </c>
      <c r="L135" t="str">
        <f t="shared" si="317"/>
        <v>54 Textiles, printing and other skilled trades</v>
      </c>
      <c r="M135" s="27">
        <f t="shared" si="301"/>
        <v>4.3139988683884772E-2</v>
      </c>
      <c r="N135" s="27">
        <f t="shared" si="301"/>
        <v>-3.6591346996281693E-3</v>
      </c>
      <c r="O135" s="27">
        <f t="shared" si="301"/>
        <v>5.1827400867401591E-2</v>
      </c>
      <c r="P135" s="27">
        <f t="shared" si="301"/>
        <v>0.112357992453054</v>
      </c>
      <c r="Q135" s="27">
        <f t="shared" si="302"/>
        <v>0.16418539332045559</v>
      </c>
      <c r="W135" t="str">
        <f t="shared" si="318"/>
        <v>54 Textiles, printing and other skilled trades</v>
      </c>
      <c r="X135" s="27">
        <f t="shared" si="303"/>
        <v>-8.9209687618166944E-3</v>
      </c>
      <c r="Y135" s="27">
        <f t="shared" si="303"/>
        <v>-5.7487678318504654E-2</v>
      </c>
      <c r="Z135" s="27">
        <f t="shared" si="303"/>
        <v>0.17148786084328749</v>
      </c>
      <c r="AA135" s="27">
        <f t="shared" si="303"/>
        <v>0.25050463382544552</v>
      </c>
      <c r="AB135" s="27">
        <f t="shared" si="304"/>
        <v>0.42199249466873301</v>
      </c>
      <c r="AH135" t="str">
        <f t="shared" si="319"/>
        <v>54 Textiles, printing and other skilled trades</v>
      </c>
      <c r="AI135" s="27">
        <f t="shared" si="305"/>
        <v>-5.3392200187003525E-3</v>
      </c>
      <c r="AJ135" s="27">
        <f t="shared" si="305"/>
        <v>4.0558000568321928E-2</v>
      </c>
      <c r="AK135" s="27">
        <f t="shared" si="305"/>
        <v>4.8058166089604781E-2</v>
      </c>
      <c r="AL135" s="27">
        <f t="shared" si="305"/>
        <v>0.172254197660276</v>
      </c>
      <c r="AM135" s="27">
        <f t="shared" si="306"/>
        <v>0.22031236374988078</v>
      </c>
      <c r="AS135" t="str">
        <f t="shared" si="320"/>
        <v>54 Textiles, printing and other skilled trades</v>
      </c>
      <c r="AT135" s="27">
        <f t="shared" si="307"/>
        <v>-3.2426564635575472E-2</v>
      </c>
      <c r="AU135" s="27">
        <f t="shared" si="307"/>
        <v>8.960910490530799E-3</v>
      </c>
      <c r="AV135" s="27">
        <f t="shared" si="307"/>
        <v>4.086913563925812E-2</v>
      </c>
      <c r="AW135" s="27">
        <f t="shared" si="307"/>
        <v>4.7873294206692563E-2</v>
      </c>
      <c r="AX135" s="27">
        <f t="shared" si="308"/>
        <v>8.8742429845950682E-2</v>
      </c>
      <c r="BD135" t="str">
        <f t="shared" si="321"/>
        <v>54 Textiles, printing and other skilled trades</v>
      </c>
      <c r="BE135" s="27">
        <f t="shared" si="309"/>
        <v>-0.23778091531817092</v>
      </c>
      <c r="BF135" s="27">
        <f t="shared" si="309"/>
        <v>7.5219623224328291E-2</v>
      </c>
      <c r="BG135" s="27">
        <f t="shared" si="309"/>
        <v>0.2099057266203217</v>
      </c>
      <c r="BH135" s="27">
        <f t="shared" si="309"/>
        <v>0.35412919548093047</v>
      </c>
      <c r="BI135" s="27">
        <f t="shared" si="310"/>
        <v>0.56403492210125217</v>
      </c>
      <c r="BO135" t="str">
        <f t="shared" si="322"/>
        <v>54 Textiles, printing and other skilled trades</v>
      </c>
      <c r="BP135" s="27">
        <f t="shared" si="311"/>
        <v>-0.23667209761186658</v>
      </c>
      <c r="BQ135" s="27">
        <f t="shared" si="311"/>
        <v>-2.2533359677225917E-2</v>
      </c>
      <c r="BR135" s="27">
        <f t="shared" si="311"/>
        <v>-0.17261764806208335</v>
      </c>
      <c r="BS135" s="27">
        <f t="shared" si="311"/>
        <v>-0.11968913910366918</v>
      </c>
      <c r="BT135" s="27">
        <f t="shared" si="312"/>
        <v>-0.29230678716575254</v>
      </c>
      <c r="BZ135" t="str">
        <f t="shared" si="323"/>
        <v>54 Textiles, printing and other skilled trades</v>
      </c>
      <c r="CA135" s="68">
        <f t="shared" si="313"/>
        <v>0.13664139188227398</v>
      </c>
      <c r="CB135" s="68">
        <f t="shared" si="313"/>
        <v>-0.34382576705693113</v>
      </c>
      <c r="CC135" s="68">
        <f t="shared" si="313"/>
        <v>0.12343127379128305</v>
      </c>
      <c r="CD135" s="68">
        <f t="shared" si="313"/>
        <v>-0.49132559482472615</v>
      </c>
      <c r="CE135" s="68">
        <f t="shared" si="314"/>
        <v>-0.36789432103344311</v>
      </c>
      <c r="CK135" t="str">
        <f t="shared" si="324"/>
        <v>54 Textiles, printing and other skilled trades</v>
      </c>
      <c r="CL135" s="68">
        <f t="shared" si="315"/>
        <v>-0.1286072776095748</v>
      </c>
      <c r="CM135" s="68">
        <f t="shared" si="315"/>
        <v>-0.18108800093166322</v>
      </c>
      <c r="CN135" s="68">
        <f t="shared" si="315"/>
        <v>-7.7853251956214731E-2</v>
      </c>
      <c r="CO135" s="68">
        <f t="shared" si="315"/>
        <v>-7.5499454513716757E-2</v>
      </c>
      <c r="CP135" s="68">
        <f t="shared" si="316"/>
        <v>-0.15335270646993149</v>
      </c>
    </row>
    <row r="136" spans="1:94" x14ac:dyDescent="0.2">
      <c r="A136" t="str">
        <f t="shared" si="298"/>
        <v>61 Caring personal service occupations</v>
      </c>
      <c r="B136" s="27">
        <f t="shared" si="299"/>
        <v>4.0060658306403825E-3</v>
      </c>
      <c r="C136" s="27">
        <f t="shared" si="299"/>
        <v>-3.643633808067745E-3</v>
      </c>
      <c r="D136" s="27">
        <f t="shared" si="299"/>
        <v>4.2098764421234086E-3</v>
      </c>
      <c r="E136" s="27">
        <f t="shared" si="299"/>
        <v>5.5611953694754794E-3</v>
      </c>
      <c r="F136" s="27">
        <f t="shared" si="300"/>
        <v>9.771071811598888E-3</v>
      </c>
      <c r="L136" t="str">
        <f t="shared" si="317"/>
        <v>61 Caring personal service occupations</v>
      </c>
      <c r="M136" s="27">
        <f t="shared" si="301"/>
        <v>0.31737646906154549</v>
      </c>
      <c r="N136" s="27">
        <f t="shared" si="301"/>
        <v>-0.21471513637907491</v>
      </c>
      <c r="O136" s="27">
        <f t="shared" si="301"/>
        <v>0.24928901764738276</v>
      </c>
      <c r="P136" s="27">
        <f t="shared" si="301"/>
        <v>0.2846504608378293</v>
      </c>
      <c r="Q136" s="27">
        <f t="shared" si="302"/>
        <v>0.53393947848521206</v>
      </c>
      <c r="W136" t="str">
        <f t="shared" si="318"/>
        <v>61 Caring personal service occupations</v>
      </c>
      <c r="X136" s="27">
        <f t="shared" si="303"/>
        <v>0.31472551722762621</v>
      </c>
      <c r="Y136" s="27">
        <f t="shared" si="303"/>
        <v>0.13232088160733202</v>
      </c>
      <c r="Z136" s="27">
        <f t="shared" si="303"/>
        <v>0.58445597697566765</v>
      </c>
      <c r="AA136" s="27">
        <f t="shared" si="303"/>
        <v>1.1309381423813498</v>
      </c>
      <c r="AB136" s="27">
        <f t="shared" si="304"/>
        <v>1.7153941193570175</v>
      </c>
      <c r="AH136" t="str">
        <f t="shared" si="319"/>
        <v>61 Caring personal service occupations</v>
      </c>
      <c r="AI136" s="27">
        <f t="shared" si="305"/>
        <v>-0.17369657919992632</v>
      </c>
      <c r="AJ136" s="27">
        <f t="shared" si="305"/>
        <v>0.29390493699808973</v>
      </c>
      <c r="AK136" s="27">
        <f t="shared" si="305"/>
        <v>-0.12910130569252276</v>
      </c>
      <c r="AL136" s="27">
        <f t="shared" si="305"/>
        <v>0.18055311866672596</v>
      </c>
      <c r="AM136" s="27">
        <f t="shared" si="306"/>
        <v>5.1451812974203204E-2</v>
      </c>
      <c r="AS136" t="str">
        <f t="shared" si="320"/>
        <v>61 Caring personal service occupations</v>
      </c>
      <c r="AT136" s="27">
        <f t="shared" si="307"/>
        <v>3.8402698965240845E-3</v>
      </c>
      <c r="AU136" s="27">
        <f t="shared" si="307"/>
        <v>0.14748724077865472</v>
      </c>
      <c r="AV136" s="27">
        <f t="shared" si="307"/>
        <v>-8.4719958883301416E-3</v>
      </c>
      <c r="AW136" s="27">
        <f t="shared" si="307"/>
        <v>0.16606863449266518</v>
      </c>
      <c r="AX136" s="27">
        <f t="shared" si="308"/>
        <v>0.15759663860433504</v>
      </c>
      <c r="BD136" t="str">
        <f t="shared" si="321"/>
        <v>61 Caring personal service occupations</v>
      </c>
      <c r="BE136" s="27">
        <f t="shared" si="309"/>
        <v>0.80198211294084132</v>
      </c>
      <c r="BF136" s="27">
        <f t="shared" si="309"/>
        <v>0.67836703218660865</v>
      </c>
      <c r="BG136" s="27">
        <f t="shared" si="309"/>
        <v>1.4652425148749995</v>
      </c>
      <c r="BH136" s="27">
        <f t="shared" si="309"/>
        <v>1.9564581733511108</v>
      </c>
      <c r="BI136" s="27">
        <f t="shared" si="310"/>
        <v>3.4217006882261103</v>
      </c>
      <c r="BO136" t="str">
        <f t="shared" si="322"/>
        <v>61 Caring personal service occupations</v>
      </c>
      <c r="BP136" s="27">
        <f t="shared" si="311"/>
        <v>-1.1073289556595256</v>
      </c>
      <c r="BQ136" s="27">
        <f t="shared" si="311"/>
        <v>0.49000007074308627</v>
      </c>
      <c r="BR136" s="27">
        <f t="shared" si="311"/>
        <v>-1.0494884542000564</v>
      </c>
      <c r="BS136" s="27">
        <f t="shared" si="311"/>
        <v>-2.037167091504652</v>
      </c>
      <c r="BT136" s="27">
        <f t="shared" si="312"/>
        <v>-3.0866555457047085</v>
      </c>
      <c r="BZ136" t="str">
        <f t="shared" si="323"/>
        <v>61 Caring personal service occupations</v>
      </c>
      <c r="CA136" s="68">
        <f t="shared" si="313"/>
        <v>-1.1481365259538832</v>
      </c>
      <c r="CB136" s="68">
        <f t="shared" si="313"/>
        <v>-0.27217847239431303</v>
      </c>
      <c r="CC136" s="68">
        <f t="shared" si="313"/>
        <v>-0.23042505045184336</v>
      </c>
      <c r="CD136" s="68">
        <f t="shared" si="313"/>
        <v>-0.16830654869142525</v>
      </c>
      <c r="CE136" s="68">
        <f t="shared" si="314"/>
        <v>-0.39873159914326861</v>
      </c>
      <c r="CK136" t="str">
        <f t="shared" si="324"/>
        <v>61 Caring personal service occupations</v>
      </c>
      <c r="CL136" s="68">
        <f t="shared" si="315"/>
        <v>-4.0767805891264275E-2</v>
      </c>
      <c r="CM136" s="68">
        <f t="shared" si="315"/>
        <v>-6.806183422347184E-2</v>
      </c>
      <c r="CN136" s="68">
        <f t="shared" si="315"/>
        <v>1.9096246020491148E-2</v>
      </c>
      <c r="CO136" s="68">
        <f t="shared" si="315"/>
        <v>-3.77341684628274E-2</v>
      </c>
      <c r="CP136" s="68">
        <f t="shared" si="316"/>
        <v>-1.8637922442336252E-2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8.5751449761861664E-4</v>
      </c>
      <c r="C137" s="27">
        <f t="shared" si="299"/>
        <v>3.2603788210338464E-4</v>
      </c>
      <c r="D137" s="27">
        <f t="shared" si="299"/>
        <v>2.6912252215816543E-3</v>
      </c>
      <c r="E137" s="27">
        <f t="shared" si="299"/>
        <v>6.2230791251883886E-3</v>
      </c>
      <c r="F137" s="27">
        <f t="shared" si="300"/>
        <v>8.9143043467700429E-3</v>
      </c>
      <c r="L137" t="str">
        <f t="shared" si="317"/>
        <v>62 Leisure, travel and related personal service occupations</v>
      </c>
      <c r="M137" s="27">
        <f t="shared" si="301"/>
        <v>8.7819655420213638E-2</v>
      </c>
      <c r="N137" s="27">
        <f t="shared" si="301"/>
        <v>-7.0474641202624699E-2</v>
      </c>
      <c r="O137" s="27">
        <f t="shared" si="301"/>
        <v>1.3728480720489822E-2</v>
      </c>
      <c r="P137" s="27">
        <f t="shared" si="301"/>
        <v>5.2521110965461526E-2</v>
      </c>
      <c r="Q137" s="27">
        <f t="shared" si="302"/>
        <v>6.6249591685951348E-2</v>
      </c>
      <c r="W137" t="str">
        <f t="shared" si="318"/>
        <v>62 Leisure, travel and related personal service occupations</v>
      </c>
      <c r="X137" s="27">
        <f t="shared" si="303"/>
        <v>0.13677089315259516</v>
      </c>
      <c r="Y137" s="27">
        <f t="shared" si="303"/>
        <v>1.3064634376182882E-2</v>
      </c>
      <c r="Z137" s="27">
        <f t="shared" si="303"/>
        <v>0.13502985774490239</v>
      </c>
      <c r="AA137" s="27">
        <f t="shared" si="303"/>
        <v>0.42040114232571391</v>
      </c>
      <c r="AB137" s="27">
        <f t="shared" si="304"/>
        <v>0.5554310000706163</v>
      </c>
      <c r="AH137" t="str">
        <f t="shared" si="319"/>
        <v>62 Leisure, travel and related personal service occupations</v>
      </c>
      <c r="AI137" s="27">
        <f t="shared" si="305"/>
        <v>9.5457349611265285E-2</v>
      </c>
      <c r="AJ137" s="27">
        <f t="shared" si="305"/>
        <v>3.148556238889566E-2</v>
      </c>
      <c r="AK137" s="27">
        <f t="shared" si="305"/>
        <v>5.1150444597516831E-2</v>
      </c>
      <c r="AL137" s="27">
        <f t="shared" si="305"/>
        <v>0.31379123914440721</v>
      </c>
      <c r="AM137" s="27">
        <f t="shared" si="306"/>
        <v>0.36494168374192404</v>
      </c>
      <c r="AS137" t="str">
        <f t="shared" si="320"/>
        <v>62 Leisure, travel and related personal service occupations</v>
      </c>
      <c r="AT137" s="27">
        <f t="shared" si="307"/>
        <v>0.1309088484802905</v>
      </c>
      <c r="AU137" s="27">
        <f t="shared" si="307"/>
        <v>7.2334379486524658E-2</v>
      </c>
      <c r="AV137" s="27">
        <f t="shared" si="307"/>
        <v>6.5909062626060666E-2</v>
      </c>
      <c r="AW137" s="27">
        <f t="shared" si="307"/>
        <v>0.40396966255580091</v>
      </c>
      <c r="AX137" s="27">
        <f t="shared" si="308"/>
        <v>0.46987872518186158</v>
      </c>
      <c r="BD137" t="str">
        <f t="shared" si="321"/>
        <v>62 Leisure, travel and related personal service occupations</v>
      </c>
      <c r="BE137" s="27">
        <f t="shared" si="309"/>
        <v>0.10481639421251865</v>
      </c>
      <c r="BF137" s="27">
        <f t="shared" si="309"/>
        <v>-8.3045316216084242E-2</v>
      </c>
      <c r="BG137" s="27">
        <f t="shared" si="309"/>
        <v>-0.14964287370897988</v>
      </c>
      <c r="BH137" s="27">
        <f t="shared" si="309"/>
        <v>9.4240509966250663E-2</v>
      </c>
      <c r="BI137" s="27">
        <f t="shared" si="310"/>
        <v>-5.5402363742729221E-2</v>
      </c>
      <c r="BO137" t="str">
        <f t="shared" si="322"/>
        <v>62 Leisure, travel and related personal service occupations</v>
      </c>
      <c r="BP137" s="27">
        <f t="shared" si="311"/>
        <v>2.4321217500085091E-2</v>
      </c>
      <c r="BQ137" s="27">
        <f t="shared" si="311"/>
        <v>-0.23476950567593446</v>
      </c>
      <c r="BR137" s="27">
        <f t="shared" si="311"/>
        <v>-0.51799969343298358</v>
      </c>
      <c r="BS137" s="27">
        <f t="shared" si="311"/>
        <v>-0.41005964811777185</v>
      </c>
      <c r="BT137" s="27">
        <f t="shared" si="312"/>
        <v>-0.92805934155075542</v>
      </c>
      <c r="BZ137" t="str">
        <f t="shared" si="323"/>
        <v>62 Leisure, travel and related personal service occupations</v>
      </c>
      <c r="CA137" s="68">
        <f t="shared" si="313"/>
        <v>7.6203755944458829E-2</v>
      </c>
      <c r="CB137" s="68">
        <f t="shared" si="313"/>
        <v>-0.26008450818106343</v>
      </c>
      <c r="CC137" s="68">
        <f t="shared" si="313"/>
        <v>-0.19945378722260587</v>
      </c>
      <c r="CD137" s="68">
        <f t="shared" si="313"/>
        <v>-0.51125460239168075</v>
      </c>
      <c r="CE137" s="68">
        <f t="shared" si="314"/>
        <v>-0.71070838961428662</v>
      </c>
      <c r="CK137" t="str">
        <f t="shared" si="324"/>
        <v>62 Leisure, travel and related personal service occupations</v>
      </c>
      <c r="CL137" s="68">
        <f t="shared" si="315"/>
        <v>-0.20293987216712606</v>
      </c>
      <c r="CM137" s="68">
        <f t="shared" si="315"/>
        <v>-0.21545445719733147</v>
      </c>
      <c r="CN137" s="68">
        <f t="shared" si="315"/>
        <v>-0.16180328241544339</v>
      </c>
      <c r="CO137" s="68">
        <f t="shared" si="315"/>
        <v>-0.10982036943742535</v>
      </c>
      <c r="CP137" s="68">
        <f t="shared" si="316"/>
        <v>-0.27162365185286874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3.118918955871445E-4</v>
      </c>
      <c r="C138" s="27">
        <f t="shared" si="299"/>
        <v>-1.7428046474575562E-4</v>
      </c>
      <c r="D138" s="27">
        <f t="shared" si="299"/>
        <v>1.2058046308554063E-4</v>
      </c>
      <c r="E138" s="27">
        <f t="shared" si="299"/>
        <v>4.2191846701125342E-4</v>
      </c>
      <c r="F138" s="27">
        <f t="shared" si="300"/>
        <v>5.4249893009679405E-4</v>
      </c>
      <c r="L138" t="str">
        <f t="shared" si="317"/>
        <v>63 Community and civil enforcement occupations</v>
      </c>
      <c r="M138" s="27">
        <f t="shared" si="301"/>
        <v>4.2155724629289078E-3</v>
      </c>
      <c r="N138" s="27">
        <f t="shared" si="301"/>
        <v>3.4205319478668866E-4</v>
      </c>
      <c r="O138" s="27">
        <f t="shared" si="301"/>
        <v>-2.0581470665465024E-3</v>
      </c>
      <c r="P138" s="27">
        <f t="shared" si="301"/>
        <v>7.3346724269446172E-3</v>
      </c>
      <c r="Q138" s="27">
        <f t="shared" si="302"/>
        <v>5.2765253603981148E-3</v>
      </c>
      <c r="W138" t="str">
        <f t="shared" si="318"/>
        <v>63 Community and civil enforcement occupations</v>
      </c>
      <c r="X138" s="27">
        <f t="shared" si="303"/>
        <v>4.3438477396675612E-3</v>
      </c>
      <c r="Y138" s="27">
        <f t="shared" si="303"/>
        <v>3.3364143472373459E-3</v>
      </c>
      <c r="Z138" s="27">
        <f t="shared" si="303"/>
        <v>8.5798474142326636E-3</v>
      </c>
      <c r="AA138" s="27">
        <f t="shared" si="303"/>
        <v>2.751349986117968E-2</v>
      </c>
      <c r="AB138" s="27">
        <f t="shared" si="304"/>
        <v>3.6093347275412344E-2</v>
      </c>
      <c r="AH138" t="str">
        <f t="shared" si="319"/>
        <v>63 Community and civil enforcement occupations</v>
      </c>
      <c r="AI138" s="27">
        <f t="shared" si="305"/>
        <v>-8.7992410023670156E-4</v>
      </c>
      <c r="AJ138" s="27">
        <f t="shared" si="305"/>
        <v>4.3450722345085672E-3</v>
      </c>
      <c r="AK138" s="27">
        <f t="shared" si="305"/>
        <v>-3.4246496790628043E-3</v>
      </c>
      <c r="AL138" s="27">
        <f t="shared" si="305"/>
        <v>4.83279326258515E-3</v>
      </c>
      <c r="AM138" s="27">
        <f t="shared" si="306"/>
        <v>1.4081435835223456E-3</v>
      </c>
      <c r="AS138" t="str">
        <f t="shared" si="320"/>
        <v>63 Community and civil enforcement occupations</v>
      </c>
      <c r="AT138" s="27">
        <f t="shared" si="307"/>
        <v>-1.8015370726739734E-3</v>
      </c>
      <c r="AU138" s="27">
        <f t="shared" si="307"/>
        <v>2.3050920379623085E-3</v>
      </c>
      <c r="AV138" s="27">
        <f t="shared" si="307"/>
        <v>-3.8475472659833185E-3</v>
      </c>
      <c r="AW138" s="27">
        <f t="shared" si="307"/>
        <v>2.4776826348157435E-3</v>
      </c>
      <c r="AX138" s="27">
        <f t="shared" si="308"/>
        <v>-1.369864631167575E-3</v>
      </c>
      <c r="BD138" t="str">
        <f t="shared" si="321"/>
        <v>63 Community and civil enforcement occupations</v>
      </c>
      <c r="BE138" s="27">
        <f t="shared" si="309"/>
        <v>-3.2765734586644182E-2</v>
      </c>
      <c r="BF138" s="27">
        <f t="shared" si="309"/>
        <v>4.8370997561102538E-2</v>
      </c>
      <c r="BG138" s="27">
        <f t="shared" si="309"/>
        <v>-5.3488557011585489E-2</v>
      </c>
      <c r="BH138" s="27">
        <f t="shared" si="309"/>
        <v>6.6009672654120388E-3</v>
      </c>
      <c r="BI138" s="27">
        <f t="shared" si="310"/>
        <v>-4.688758974617345E-2</v>
      </c>
      <c r="BO138" t="str">
        <f t="shared" si="322"/>
        <v>63 Community and civil enforcement occupations</v>
      </c>
      <c r="BP138" s="27">
        <f t="shared" si="311"/>
        <v>-1.7571152725348788E-2</v>
      </c>
      <c r="BQ138" s="27">
        <f t="shared" si="311"/>
        <v>3.6207428006742953E-2</v>
      </c>
      <c r="BR138" s="27">
        <f t="shared" si="311"/>
        <v>-4.7478204083820932E-2</v>
      </c>
      <c r="BS138" s="27">
        <f t="shared" si="311"/>
        <v>1.0480628846473175E-2</v>
      </c>
      <c r="BT138" s="27">
        <f t="shared" si="312"/>
        <v>-3.6997575237347757E-2</v>
      </c>
      <c r="BZ138" t="str">
        <f t="shared" si="323"/>
        <v>63 Community and civil enforcement occupations</v>
      </c>
      <c r="CA138" s="68">
        <f t="shared" si="313"/>
        <v>1.3101373141349348E-2</v>
      </c>
      <c r="CB138" s="68">
        <f t="shared" si="313"/>
        <v>-2.5884563593639998E-3</v>
      </c>
      <c r="CC138" s="68">
        <f t="shared" si="313"/>
        <v>-1.9162626288921569E-2</v>
      </c>
      <c r="CD138" s="68">
        <f t="shared" si="313"/>
        <v>-1.8791128247227881E-2</v>
      </c>
      <c r="CE138" s="68">
        <f t="shared" si="314"/>
        <v>-3.795375453614945E-2</v>
      </c>
      <c r="CK138" t="str">
        <f t="shared" si="324"/>
        <v>63 Community and civil enforcement occupations</v>
      </c>
      <c r="CL138" s="68">
        <f t="shared" si="315"/>
        <v>-1.1076151911225539E-2</v>
      </c>
      <c r="CM138" s="68">
        <f t="shared" si="315"/>
        <v>5.8906008575135768E-3</v>
      </c>
      <c r="CN138" s="68">
        <f t="shared" si="315"/>
        <v>-1.8218600541222176E-2</v>
      </c>
      <c r="CO138" s="68">
        <f t="shared" si="315"/>
        <v>-4.4459716906500857E-3</v>
      </c>
      <c r="CP138" s="68">
        <f t="shared" si="316"/>
        <v>-2.2664572231872262E-2</v>
      </c>
    </row>
    <row r="139" spans="1:94" x14ac:dyDescent="0.2">
      <c r="A139" t="str">
        <f t="shared" si="298"/>
        <v>71 Sales occupations</v>
      </c>
      <c r="B139" s="27">
        <f t="shared" si="299"/>
        <v>2.1707308272898893E-2</v>
      </c>
      <c r="C139" s="27">
        <f t="shared" si="299"/>
        <v>-3.5199533474439208E-2</v>
      </c>
      <c r="D139" s="27">
        <f t="shared" si="299"/>
        <v>1.1729616294993243E-2</v>
      </c>
      <c r="E139" s="27">
        <f t="shared" si="299"/>
        <v>2.1130692298227102E-2</v>
      </c>
      <c r="F139" s="27">
        <f t="shared" si="300"/>
        <v>3.2860308593220346E-2</v>
      </c>
      <c r="L139" t="str">
        <f t="shared" si="317"/>
        <v>71 Sales occupations</v>
      </c>
      <c r="M139" s="27">
        <f t="shared" si="301"/>
        <v>0.27361076820613039</v>
      </c>
      <c r="N139" s="27">
        <f t="shared" si="301"/>
        <v>-0.22388007428317103</v>
      </c>
      <c r="O139" s="27">
        <f t="shared" si="301"/>
        <v>0.22581284274426006</v>
      </c>
      <c r="P139" s="27">
        <f t="shared" si="301"/>
        <v>0.46090254036461653</v>
      </c>
      <c r="Q139" s="27">
        <f t="shared" si="302"/>
        <v>0.68671538310887659</v>
      </c>
      <c r="W139" t="str">
        <f t="shared" si="318"/>
        <v>71 Sales occupations</v>
      </c>
      <c r="X139" s="27">
        <f t="shared" si="303"/>
        <v>1.0887624144898744E-2</v>
      </c>
      <c r="Y139" s="27">
        <f t="shared" si="303"/>
        <v>0.26980545651250232</v>
      </c>
      <c r="Z139" s="27">
        <f t="shared" si="303"/>
        <v>0.68554055952768156</v>
      </c>
      <c r="AA139" s="27">
        <f t="shared" si="303"/>
        <v>1.8901521229187317</v>
      </c>
      <c r="AB139" s="27">
        <f t="shared" si="304"/>
        <v>2.5756926824464133</v>
      </c>
      <c r="AH139" t="str">
        <f t="shared" si="319"/>
        <v>71 Sales occupations</v>
      </c>
      <c r="AI139" s="27">
        <f t="shared" si="305"/>
        <v>-2.3795111315289441E-2</v>
      </c>
      <c r="AJ139" s="27">
        <f t="shared" si="305"/>
        <v>0.15849306785200534</v>
      </c>
      <c r="AK139" s="27">
        <f t="shared" si="305"/>
        <v>0.19182442489070417</v>
      </c>
      <c r="AL139" s="27">
        <f t="shared" si="305"/>
        <v>0.75889422700194098</v>
      </c>
      <c r="AM139" s="27">
        <f t="shared" si="306"/>
        <v>0.95071865189264515</v>
      </c>
      <c r="AS139" t="str">
        <f t="shared" si="320"/>
        <v>71 Sales occupations</v>
      </c>
      <c r="AT139" s="27">
        <f t="shared" si="307"/>
        <v>-7.4983120410667015E-2</v>
      </c>
      <c r="AU139" s="27">
        <f t="shared" si="307"/>
        <v>6.457056596028643E-2</v>
      </c>
      <c r="AV139" s="27">
        <f t="shared" si="307"/>
        <v>0.10250014676749464</v>
      </c>
      <c r="AW139" s="27">
        <f t="shared" si="307"/>
        <v>0.42423372313176055</v>
      </c>
      <c r="AX139" s="27">
        <f t="shared" si="308"/>
        <v>0.52673386989925519</v>
      </c>
      <c r="BD139" t="str">
        <f t="shared" si="321"/>
        <v>71 Sales occupations</v>
      </c>
      <c r="BE139" s="27">
        <f t="shared" si="309"/>
        <v>-0.23332141906685955</v>
      </c>
      <c r="BF139" s="27">
        <f t="shared" si="309"/>
        <v>1.0958785347955544</v>
      </c>
      <c r="BG139" s="27">
        <f t="shared" si="309"/>
        <v>0.50954968611143769</v>
      </c>
      <c r="BH139" s="27">
        <f t="shared" si="309"/>
        <v>1.8057760157352831</v>
      </c>
      <c r="BI139" s="27">
        <f t="shared" si="310"/>
        <v>2.3153257018467208</v>
      </c>
      <c r="BO139" t="str">
        <f t="shared" si="322"/>
        <v>71 Sales occupations</v>
      </c>
      <c r="BP139" s="27">
        <f t="shared" si="311"/>
        <v>-1.1402624262361147</v>
      </c>
      <c r="BQ139" s="27">
        <f t="shared" si="311"/>
        <v>0.25083545073333902</v>
      </c>
      <c r="BR139" s="27">
        <f t="shared" si="311"/>
        <v>-0.56361698459548393</v>
      </c>
      <c r="BS139" s="27">
        <f t="shared" si="311"/>
        <v>-1.7112185326744651</v>
      </c>
      <c r="BT139" s="27">
        <f t="shared" si="312"/>
        <v>-2.274835517269949</v>
      </c>
      <c r="BZ139" t="str">
        <f t="shared" si="323"/>
        <v>71 Sales occupations</v>
      </c>
      <c r="CA139" s="68">
        <f t="shared" si="313"/>
        <v>-0.50909039010395585</v>
      </c>
      <c r="CB139" s="68">
        <f t="shared" si="313"/>
        <v>-0.71097630959487557</v>
      </c>
      <c r="CC139" s="68">
        <f t="shared" si="313"/>
        <v>-0.54505096811324183</v>
      </c>
      <c r="CD139" s="68">
        <f t="shared" si="313"/>
        <v>-2.6046024919587336</v>
      </c>
      <c r="CE139" s="68">
        <f t="shared" si="314"/>
        <v>-3.1496534600719754</v>
      </c>
      <c r="CK139" t="str">
        <f t="shared" si="324"/>
        <v>71 Sales occupations</v>
      </c>
      <c r="CL139" s="68">
        <f t="shared" si="315"/>
        <v>-0.93639623595594346</v>
      </c>
      <c r="CM139" s="68">
        <f t="shared" si="315"/>
        <v>-1.0242497275502465</v>
      </c>
      <c r="CN139" s="68">
        <f t="shared" si="315"/>
        <v>-0.37552658012546347</v>
      </c>
      <c r="CO139" s="68">
        <f t="shared" si="315"/>
        <v>-0.73907226694703765</v>
      </c>
      <c r="CP139" s="68">
        <f t="shared" si="316"/>
        <v>-1.114598847072501</v>
      </c>
    </row>
    <row r="140" spans="1:94" x14ac:dyDescent="0.2">
      <c r="A140" t="str">
        <f t="shared" si="298"/>
        <v>72 Customer service occupations</v>
      </c>
      <c r="B140" s="27">
        <f t="shared" si="299"/>
        <v>7.1431002470637509E-3</v>
      </c>
      <c r="C140" s="27">
        <f t="shared" si="299"/>
        <v>-2.9834595765759961E-3</v>
      </c>
      <c r="D140" s="27">
        <f t="shared" si="299"/>
        <v>1.267082292918336E-2</v>
      </c>
      <c r="E140" s="27">
        <f t="shared" si="299"/>
        <v>1.3734371760656422E-2</v>
      </c>
      <c r="F140" s="27">
        <f t="shared" si="300"/>
        <v>2.6405194689839782E-2</v>
      </c>
      <c r="L140" t="str">
        <f t="shared" si="317"/>
        <v>72 Customer service occupations</v>
      </c>
      <c r="M140" s="27">
        <f t="shared" si="301"/>
        <v>0.1320089437551519</v>
      </c>
      <c r="N140" s="27">
        <f t="shared" si="301"/>
        <v>-9.9735914052995034E-2</v>
      </c>
      <c r="O140" s="27">
        <f t="shared" si="301"/>
        <v>0.10235851901575554</v>
      </c>
      <c r="P140" s="27">
        <f t="shared" si="301"/>
        <v>0.13391041123679148</v>
      </c>
      <c r="Q140" s="27">
        <f t="shared" si="302"/>
        <v>0.23626893025254703</v>
      </c>
      <c r="W140" t="str">
        <f t="shared" si="318"/>
        <v>72 Customer service occupations</v>
      </c>
      <c r="X140" s="27">
        <f t="shared" si="303"/>
        <v>5.3483599911829272E-2</v>
      </c>
      <c r="Y140" s="27">
        <f t="shared" si="303"/>
        <v>0.12475809327974652</v>
      </c>
      <c r="Z140" s="27">
        <f t="shared" si="303"/>
        <v>0.26948450237743571</v>
      </c>
      <c r="AA140" s="27">
        <f t="shared" si="303"/>
        <v>0.54532383828359765</v>
      </c>
      <c r="AB140" s="27">
        <f t="shared" si="304"/>
        <v>0.81480834066103336</v>
      </c>
      <c r="AH140" t="str">
        <f t="shared" si="319"/>
        <v>72 Customer service occupations</v>
      </c>
      <c r="AI140" s="27">
        <f t="shared" si="305"/>
        <v>2.0820799956858704E-2</v>
      </c>
      <c r="AJ140" s="27">
        <f t="shared" si="305"/>
        <v>4.4780436365121357E-2</v>
      </c>
      <c r="AK140" s="27">
        <f t="shared" si="305"/>
        <v>7.497039981892295E-2</v>
      </c>
      <c r="AL140" s="27">
        <f t="shared" si="305"/>
        <v>0.14092736616520485</v>
      </c>
      <c r="AM140" s="27">
        <f t="shared" si="306"/>
        <v>0.2158977659841278</v>
      </c>
      <c r="AS140" t="str">
        <f t="shared" si="320"/>
        <v>72 Customer service occupations</v>
      </c>
      <c r="AT140" s="27">
        <f t="shared" si="307"/>
        <v>-9.102716666293309E-3</v>
      </c>
      <c r="AU140" s="27">
        <f t="shared" si="307"/>
        <v>4.27694477816008E-2</v>
      </c>
      <c r="AV140" s="27">
        <f t="shared" si="307"/>
        <v>0.10070855699596021</v>
      </c>
      <c r="AW140" s="27">
        <f t="shared" si="307"/>
        <v>0.12201583918935688</v>
      </c>
      <c r="AX140" s="27">
        <f t="shared" si="308"/>
        <v>0.22272439618531709</v>
      </c>
      <c r="BD140" t="str">
        <f t="shared" si="321"/>
        <v>72 Customer service occupations</v>
      </c>
      <c r="BE140" s="27">
        <f t="shared" si="309"/>
        <v>6.0546610934391065E-2</v>
      </c>
      <c r="BF140" s="27">
        <f t="shared" si="309"/>
        <v>0.24437506335019954</v>
      </c>
      <c r="BG140" s="27">
        <f t="shared" si="309"/>
        <v>0.21021976965492994</v>
      </c>
      <c r="BH140" s="27">
        <f t="shared" si="309"/>
        <v>0.40873746540045897</v>
      </c>
      <c r="BI140" s="27">
        <f t="shared" si="310"/>
        <v>0.61895723505538891</v>
      </c>
      <c r="BO140" t="str">
        <f t="shared" si="322"/>
        <v>72 Customer service occupations</v>
      </c>
      <c r="BP140" s="27">
        <f t="shared" si="311"/>
        <v>3.7471856914814694E-2</v>
      </c>
      <c r="BQ140" s="27">
        <f t="shared" si="311"/>
        <v>7.0174116254850372E-2</v>
      </c>
      <c r="BR140" s="27">
        <f t="shared" si="311"/>
        <v>7.1077313253105068E-2</v>
      </c>
      <c r="BS140" s="27">
        <f t="shared" si="311"/>
        <v>-3.3835023756975779E-2</v>
      </c>
      <c r="BT140" s="27">
        <f t="shared" si="312"/>
        <v>3.7242289496129288E-2</v>
      </c>
      <c r="BZ140" t="str">
        <f t="shared" si="323"/>
        <v>72 Customer service occupations</v>
      </c>
      <c r="CA140" s="68">
        <f t="shared" si="313"/>
        <v>1.5746975354832049E-2</v>
      </c>
      <c r="CB140" s="68">
        <f t="shared" si="313"/>
        <v>-0.11139719412327131</v>
      </c>
      <c r="CC140" s="68">
        <f t="shared" si="313"/>
        <v>3.1812255859839822E-2</v>
      </c>
      <c r="CD140" s="68">
        <f t="shared" si="313"/>
        <v>-4.8484910700591466E-2</v>
      </c>
      <c r="CE140" s="68">
        <f t="shared" si="314"/>
        <v>-1.6672654840751644E-2</v>
      </c>
      <c r="CK140" t="str">
        <f t="shared" si="324"/>
        <v>72 Customer service occupations</v>
      </c>
      <c r="CL140" s="68">
        <f t="shared" si="315"/>
        <v>7.9339377666052702E-2</v>
      </c>
      <c r="CM140" s="68">
        <f t="shared" si="315"/>
        <v>-0.12531332491494979</v>
      </c>
      <c r="CN140" s="68">
        <f t="shared" si="315"/>
        <v>9.710743477551842E-2</v>
      </c>
      <c r="CO140" s="68">
        <f t="shared" si="315"/>
        <v>6.386966530049959E-2</v>
      </c>
      <c r="CP140" s="68">
        <f t="shared" si="316"/>
        <v>0.16097710007601801</v>
      </c>
    </row>
    <row r="141" spans="1:94" x14ac:dyDescent="0.2">
      <c r="A141" t="str">
        <f t="shared" si="298"/>
        <v>81 Process, plant and machine operatives</v>
      </c>
      <c r="B141" s="27">
        <f t="shared" si="299"/>
        <v>1.3006709079515512E-2</v>
      </c>
      <c r="C141" s="27">
        <f t="shared" si="299"/>
        <v>-8.2870429509748107E-3</v>
      </c>
      <c r="D141" s="27">
        <f t="shared" si="299"/>
        <v>9.7763205920594239E-3</v>
      </c>
      <c r="E141" s="27">
        <f t="shared" si="299"/>
        <v>1.4851895696049382E-2</v>
      </c>
      <c r="F141" s="27">
        <f t="shared" si="300"/>
        <v>2.4628216288108806E-2</v>
      </c>
      <c r="L141" t="str">
        <f t="shared" si="317"/>
        <v>81 Process, plant and machine operatives</v>
      </c>
      <c r="M141" s="27">
        <f t="shared" si="301"/>
        <v>4.8460120570366069E-2</v>
      </c>
      <c r="N141" s="27">
        <f t="shared" si="301"/>
        <v>-4.5656945269087854E-2</v>
      </c>
      <c r="O141" s="27">
        <f t="shared" si="301"/>
        <v>5.9343598960206842E-2</v>
      </c>
      <c r="P141" s="27">
        <f t="shared" si="301"/>
        <v>8.8517309444193781E-2</v>
      </c>
      <c r="Q141" s="27">
        <f t="shared" si="302"/>
        <v>0.14786090840440064</v>
      </c>
      <c r="W141" t="str">
        <f t="shared" si="318"/>
        <v>81 Process, plant and machine operatives</v>
      </c>
      <c r="X141" s="27">
        <f t="shared" si="303"/>
        <v>-6.9632679285627275E-2</v>
      </c>
      <c r="Y141" s="27">
        <f t="shared" si="303"/>
        <v>-2.6199782820383932E-2</v>
      </c>
      <c r="Z141" s="27">
        <f t="shared" si="303"/>
        <v>0.14231493068550255</v>
      </c>
      <c r="AA141" s="27">
        <f t="shared" si="303"/>
        <v>0.23722427724000605</v>
      </c>
      <c r="AB141" s="27">
        <f t="shared" si="304"/>
        <v>0.3795392079255086</v>
      </c>
      <c r="AH141" t="str">
        <f t="shared" si="319"/>
        <v>81 Process, plant and machine operatives</v>
      </c>
      <c r="AI141" s="27">
        <f t="shared" si="305"/>
        <v>-1.650713533181658E-2</v>
      </c>
      <c r="AJ141" s="27">
        <f t="shared" si="305"/>
        <v>-4.8367070337542173E-3</v>
      </c>
      <c r="AK141" s="27">
        <f t="shared" si="305"/>
        <v>7.8387100178349073E-2</v>
      </c>
      <c r="AL141" s="27">
        <f t="shared" si="305"/>
        <v>0.10190640103910881</v>
      </c>
      <c r="AM141" s="27">
        <f t="shared" si="306"/>
        <v>0.18029350121745788</v>
      </c>
      <c r="AS141" t="str">
        <f t="shared" si="320"/>
        <v>81 Process, plant and machine operatives</v>
      </c>
      <c r="AT141" s="27">
        <f t="shared" si="307"/>
        <v>-8.8996645989832424E-2</v>
      </c>
      <c r="AU141" s="27">
        <f t="shared" si="307"/>
        <v>-1.8973960167995907E-2</v>
      </c>
      <c r="AV141" s="27">
        <f t="shared" si="307"/>
        <v>6.3123161452748822E-2</v>
      </c>
      <c r="AW141" s="27">
        <f t="shared" si="307"/>
        <v>4.8525010142258296E-2</v>
      </c>
      <c r="AX141" s="27">
        <f t="shared" si="308"/>
        <v>0.11164817159500712</v>
      </c>
      <c r="BD141" t="str">
        <f t="shared" si="321"/>
        <v>81 Process, plant and machine operatives</v>
      </c>
      <c r="BE141" s="27">
        <f t="shared" si="309"/>
        <v>-0.54539381022183075</v>
      </c>
      <c r="BF141" s="27">
        <f t="shared" si="309"/>
        <v>0.26579512592338972</v>
      </c>
      <c r="BG141" s="27">
        <f t="shared" si="309"/>
        <v>4.8147206756705696E-2</v>
      </c>
      <c r="BH141" s="27">
        <f t="shared" si="309"/>
        <v>0.17470197298486623</v>
      </c>
      <c r="BI141" s="27">
        <f t="shared" si="310"/>
        <v>0.22284917974157192</v>
      </c>
      <c r="BO141" t="str">
        <f t="shared" si="322"/>
        <v>81 Process, plant and machine operatives</v>
      </c>
      <c r="BP141" s="27">
        <f t="shared" si="311"/>
        <v>-0.46981138737533179</v>
      </c>
      <c r="BQ141" s="27">
        <f t="shared" si="311"/>
        <v>-0.30630067785353665</v>
      </c>
      <c r="BR141" s="27">
        <f t="shared" si="311"/>
        <v>0.4044323518510109</v>
      </c>
      <c r="BS141" s="27">
        <f t="shared" si="311"/>
        <v>-0.14466818152918126</v>
      </c>
      <c r="BT141" s="27">
        <f t="shared" si="312"/>
        <v>0.25976417032182963</v>
      </c>
      <c r="BZ141" t="str">
        <f t="shared" si="323"/>
        <v>81 Process, plant and machine operatives</v>
      </c>
      <c r="CA141" s="68">
        <f t="shared" si="313"/>
        <v>0.20620230640617798</v>
      </c>
      <c r="CB141" s="68">
        <f t="shared" si="313"/>
        <v>-0.88029255573807053</v>
      </c>
      <c r="CC141" s="68">
        <f t="shared" si="313"/>
        <v>-4.9561835682943034E-2</v>
      </c>
      <c r="CD141" s="68">
        <f t="shared" si="313"/>
        <v>-0.96520675922979804</v>
      </c>
      <c r="CE141" s="68">
        <f t="shared" si="314"/>
        <v>-1.014768594912741</v>
      </c>
      <c r="CK141" t="str">
        <f t="shared" si="324"/>
        <v>81 Process, plant and machine operatives</v>
      </c>
      <c r="CL141" s="68">
        <f t="shared" si="315"/>
        <v>-0.40976151187882515</v>
      </c>
      <c r="CM141" s="68">
        <f t="shared" si="315"/>
        <v>-0.32840724417642053</v>
      </c>
      <c r="CN141" s="68">
        <f t="shared" si="315"/>
        <v>-0.36782759927134179</v>
      </c>
      <c r="CO141" s="68">
        <f t="shared" si="315"/>
        <v>-0.34188049858344294</v>
      </c>
      <c r="CP141" s="68">
        <f t="shared" si="316"/>
        <v>-0.70970809785478473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1.419996796402893E-2</v>
      </c>
      <c r="C142" s="27">
        <f t="shared" si="299"/>
        <v>-7.7669653525388183E-3</v>
      </c>
      <c r="D142" s="27">
        <f t="shared" si="299"/>
        <v>9.6190964685576238E-3</v>
      </c>
      <c r="E142" s="27">
        <f t="shared" si="299"/>
        <v>1.7760665860501693E-2</v>
      </c>
      <c r="F142" s="27">
        <f t="shared" si="300"/>
        <v>2.7379762329059316E-2</v>
      </c>
      <c r="L142" t="str">
        <f t="shared" si="317"/>
        <v>82 Transport and mobile machine drivers and operatives</v>
      </c>
      <c r="M142" s="27">
        <f t="shared" si="301"/>
        <v>8.4840740306050128E-2</v>
      </c>
      <c r="N142" s="27">
        <f t="shared" si="301"/>
        <v>-4.4736685716916802E-2</v>
      </c>
      <c r="O142" s="27">
        <f t="shared" si="301"/>
        <v>5.0026420355603257E-2</v>
      </c>
      <c r="P142" s="27">
        <f t="shared" si="301"/>
        <v>0.13643427788921697</v>
      </c>
      <c r="Q142" s="27">
        <f t="shared" si="302"/>
        <v>0.18646069824482023</v>
      </c>
      <c r="W142" t="str">
        <f t="shared" si="318"/>
        <v>82 Transport and mobile machine drivers and operatives</v>
      </c>
      <c r="X142" s="27">
        <f t="shared" si="303"/>
        <v>8.9064001260345027E-2</v>
      </c>
      <c r="Y142" s="27">
        <f t="shared" si="303"/>
        <v>-1.5398551675226968E-2</v>
      </c>
      <c r="Z142" s="27">
        <f t="shared" si="303"/>
        <v>0.12062630076173431</v>
      </c>
      <c r="AA142" s="27">
        <f t="shared" si="303"/>
        <v>0.31133653842857956</v>
      </c>
      <c r="AB142" s="27">
        <f t="shared" si="304"/>
        <v>0.43196283919031386</v>
      </c>
      <c r="AH142" t="str">
        <f t="shared" si="319"/>
        <v>82 Transport and mobile machine drivers and operatives</v>
      </c>
      <c r="AI142" s="27">
        <f t="shared" si="305"/>
        <v>-6.4705084730552476E-3</v>
      </c>
      <c r="AJ142" s="27">
        <f t="shared" si="305"/>
        <v>7.6115323267113844E-3</v>
      </c>
      <c r="AK142" s="27">
        <f t="shared" si="305"/>
        <v>3.1195795868795562E-2</v>
      </c>
      <c r="AL142" s="27">
        <f t="shared" si="305"/>
        <v>3.1669214637444099E-2</v>
      </c>
      <c r="AM142" s="27">
        <f t="shared" si="306"/>
        <v>6.286501050623966E-2</v>
      </c>
      <c r="AS142" t="str">
        <f t="shared" si="320"/>
        <v>82 Transport and mobile machine drivers and operatives</v>
      </c>
      <c r="AT142" s="27">
        <f t="shared" si="307"/>
        <v>1.4446795490836939E-2</v>
      </c>
      <c r="AU142" s="27">
        <f t="shared" si="307"/>
        <v>-1.2915276251542762E-3</v>
      </c>
      <c r="AV142" s="27">
        <f t="shared" si="307"/>
        <v>5.3498156587302281E-2</v>
      </c>
      <c r="AW142" s="27">
        <f t="shared" si="307"/>
        <v>3.9680587246613663E-2</v>
      </c>
      <c r="AX142" s="27">
        <f t="shared" si="308"/>
        <v>9.3178743833915945E-2</v>
      </c>
      <c r="BD142" t="str">
        <f t="shared" si="321"/>
        <v>82 Transport and mobile machine drivers and operatives</v>
      </c>
      <c r="BE142" s="27">
        <f t="shared" si="309"/>
        <v>0.18236885022194871</v>
      </c>
      <c r="BF142" s="27">
        <f t="shared" si="309"/>
        <v>0.45072960784982907</v>
      </c>
      <c r="BG142" s="27">
        <f t="shared" si="309"/>
        <v>-0.33546321424068593</v>
      </c>
      <c r="BH142" s="27">
        <f t="shared" si="309"/>
        <v>8.3823698797366397E-2</v>
      </c>
      <c r="BI142" s="27">
        <f t="shared" si="310"/>
        <v>-0.25163951544331953</v>
      </c>
      <c r="BO142" t="str">
        <f t="shared" si="322"/>
        <v>82 Transport and mobile machine drivers and operatives</v>
      </c>
      <c r="BP142" s="27">
        <f t="shared" si="311"/>
        <v>0.53178519807280722</v>
      </c>
      <c r="BQ142" s="27">
        <f t="shared" si="311"/>
        <v>-0.3774375732349089</v>
      </c>
      <c r="BR142" s="27">
        <f t="shared" si="311"/>
        <v>0.29682965569336162</v>
      </c>
      <c r="BS142" s="27">
        <f t="shared" si="311"/>
        <v>0.30867860081524956</v>
      </c>
      <c r="BT142" s="27">
        <f t="shared" si="312"/>
        <v>0.60550825650861118</v>
      </c>
      <c r="BZ142" t="str">
        <f t="shared" si="323"/>
        <v>82 Transport and mobile machine drivers and operatives</v>
      </c>
      <c r="CA142" s="68">
        <f t="shared" si="313"/>
        <v>1.4704786513159469</v>
      </c>
      <c r="CB142" s="68">
        <f t="shared" si="313"/>
        <v>-1.585075519736451</v>
      </c>
      <c r="CC142" s="68">
        <f t="shared" si="313"/>
        <v>-2.8188516840641498E-2</v>
      </c>
      <c r="CD142" s="68">
        <f t="shared" si="313"/>
        <v>-0.88744924840959438</v>
      </c>
      <c r="CE142" s="68">
        <f t="shared" si="314"/>
        <v>-0.91563776525023588</v>
      </c>
      <c r="CK142" t="str">
        <f t="shared" si="324"/>
        <v>82 Transport and mobile machine drivers and operatives</v>
      </c>
      <c r="CL142" s="68">
        <f t="shared" si="315"/>
        <v>8.6716263035780283E-2</v>
      </c>
      <c r="CM142" s="68">
        <f t="shared" si="315"/>
        <v>-0.16287824617482038</v>
      </c>
      <c r="CN142" s="68">
        <f t="shared" si="315"/>
        <v>-0.37868193103582448</v>
      </c>
      <c r="CO142" s="68">
        <f t="shared" si="315"/>
        <v>-0.55704432579854724</v>
      </c>
      <c r="CP142" s="68">
        <f t="shared" si="316"/>
        <v>-0.93572625683437172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4.2812696677084873E-6</v>
      </c>
      <c r="C143" s="27">
        <f t="shared" si="299"/>
        <v>-4.7733491790974994E-5</v>
      </c>
      <c r="D143" s="27">
        <f t="shared" si="299"/>
        <v>1.0590818784479358E-3</v>
      </c>
      <c r="E143" s="27">
        <f t="shared" si="299"/>
        <v>6.5969406341802924E-4</v>
      </c>
      <c r="F143" s="27">
        <f t="shared" si="300"/>
        <v>1.7187759418659651E-3</v>
      </c>
      <c r="L143" t="str">
        <f t="shared" si="317"/>
        <v>91 Elementary trades and related occupations</v>
      </c>
      <c r="M143" s="27">
        <f t="shared" si="301"/>
        <v>3.6098348716806977E-2</v>
      </c>
      <c r="N143" s="27">
        <f t="shared" si="301"/>
        <v>-4.2701485963355434E-2</v>
      </c>
      <c r="O143" s="27">
        <f t="shared" si="301"/>
        <v>5.6846139509509341E-2</v>
      </c>
      <c r="P143" s="27">
        <f t="shared" si="301"/>
        <v>8.1757473569347594E-2</v>
      </c>
      <c r="Q143" s="27">
        <f t="shared" si="302"/>
        <v>0.13860361307885694</v>
      </c>
      <c r="W143" t="str">
        <f t="shared" si="318"/>
        <v>91 Elementary trades and related occupations</v>
      </c>
      <c r="X143" s="27">
        <f t="shared" si="303"/>
        <v>-5.3389214985527428E-2</v>
      </c>
      <c r="Y143" s="27">
        <f t="shared" si="303"/>
        <v>-1.8545197090281962E-2</v>
      </c>
      <c r="Z143" s="27">
        <f t="shared" si="303"/>
        <v>0.2777672611510168</v>
      </c>
      <c r="AA143" s="27">
        <f t="shared" si="303"/>
        <v>0.2512307412632534</v>
      </c>
      <c r="AB143" s="27">
        <f t="shared" si="304"/>
        <v>0.5289980024142702</v>
      </c>
      <c r="AH143" t="str">
        <f t="shared" si="319"/>
        <v>91 Elementary trades and related occupations</v>
      </c>
      <c r="AI143" s="27">
        <f t="shared" si="305"/>
        <v>-1.443314403728832E-2</v>
      </c>
      <c r="AJ143" s="27">
        <f t="shared" si="305"/>
        <v>-2.0604027836125444E-2</v>
      </c>
      <c r="AK143" s="27">
        <f t="shared" si="305"/>
        <v>0.28678334851000864</v>
      </c>
      <c r="AL143" s="27">
        <f t="shared" si="305"/>
        <v>0.37176803931536062</v>
      </c>
      <c r="AM143" s="27">
        <f t="shared" si="306"/>
        <v>0.65855138782536926</v>
      </c>
      <c r="AS143" t="str">
        <f t="shared" si="320"/>
        <v>91 Elementary trades and related occupations</v>
      </c>
      <c r="AT143" s="27">
        <f t="shared" si="307"/>
        <v>-4.5632378772117288E-2</v>
      </c>
      <c r="AU143" s="27">
        <f t="shared" si="307"/>
        <v>-6.8453763476920282E-3</v>
      </c>
      <c r="AV143" s="27">
        <f t="shared" si="307"/>
        <v>0.18125319307808521</v>
      </c>
      <c r="AW143" s="27">
        <f t="shared" si="307"/>
        <v>0.15520800602923956</v>
      </c>
      <c r="AX143" s="27">
        <f t="shared" si="308"/>
        <v>0.33646119910732475</v>
      </c>
      <c r="BD143" t="str">
        <f t="shared" si="321"/>
        <v>91 Elementary trades and related occupations</v>
      </c>
      <c r="BE143" s="27">
        <f t="shared" si="309"/>
        <v>-0.23930738818527386</v>
      </c>
      <c r="BF143" s="27">
        <f t="shared" si="309"/>
        <v>6.3750247050770259E-2</v>
      </c>
      <c r="BG143" s="27">
        <f t="shared" si="309"/>
        <v>0.60413215395669173</v>
      </c>
      <c r="BH143" s="27">
        <f t="shared" si="309"/>
        <v>0.51804979239131255</v>
      </c>
      <c r="BI143" s="27">
        <f t="shared" si="310"/>
        <v>1.1221819463480043</v>
      </c>
      <c r="BO143" t="str">
        <f t="shared" si="322"/>
        <v>91 Elementary trades and related occupations</v>
      </c>
      <c r="BP143" s="27">
        <f t="shared" si="311"/>
        <v>-0.3209815707893402</v>
      </c>
      <c r="BQ143" s="27">
        <f t="shared" si="311"/>
        <v>-7.2066503287588901E-2</v>
      </c>
      <c r="BR143" s="27">
        <f t="shared" si="311"/>
        <v>1.2277262761486647</v>
      </c>
      <c r="BS143" s="27">
        <f t="shared" si="311"/>
        <v>0.64895071143425342</v>
      </c>
      <c r="BT143" s="27">
        <f t="shared" si="312"/>
        <v>1.8766769875829181</v>
      </c>
      <c r="BZ143" t="str">
        <f t="shared" si="323"/>
        <v>91 Elementary trades and related occupations</v>
      </c>
      <c r="CA143" s="68">
        <f t="shared" si="313"/>
        <v>6.3858676069928677E-2</v>
      </c>
      <c r="CB143" s="68">
        <f t="shared" si="313"/>
        <v>-0.51352495933941356</v>
      </c>
      <c r="CC143" s="68">
        <f t="shared" si="313"/>
        <v>1.0738185693943627</v>
      </c>
      <c r="CD143" s="68">
        <f t="shared" si="313"/>
        <v>-0.32700894940227787</v>
      </c>
      <c r="CE143" s="68">
        <f t="shared" si="314"/>
        <v>0.74680961999208484</v>
      </c>
      <c r="CK143" t="str">
        <f t="shared" si="324"/>
        <v>91 Elementary trades and related occupations</v>
      </c>
      <c r="CL143" s="68">
        <f t="shared" si="315"/>
        <v>-0.13307373000662082</v>
      </c>
      <c r="CM143" s="68">
        <f t="shared" si="315"/>
        <v>-0.2290264260324032</v>
      </c>
      <c r="CN143" s="68">
        <f t="shared" si="315"/>
        <v>0.42539152625221655</v>
      </c>
      <c r="CO143" s="68">
        <f t="shared" si="315"/>
        <v>-0.1247077306937705</v>
      </c>
      <c r="CP143" s="68">
        <f t="shared" si="316"/>
        <v>0.30068379555844604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1.0712941945075032E-2</v>
      </c>
      <c r="C144" s="27">
        <f t="shared" si="299"/>
        <v>-6.1929512870042974E-3</v>
      </c>
      <c r="D144" s="27">
        <f t="shared" si="299"/>
        <v>3.4569044767057688E-3</v>
      </c>
      <c r="E144" s="27">
        <f t="shared" si="299"/>
        <v>1.0712564043746847E-2</v>
      </c>
      <c r="F144" s="27">
        <f t="shared" si="300"/>
        <v>1.4169468520452616E-2</v>
      </c>
      <c r="L144" t="str">
        <f t="shared" ref="L144" si="325">A144</f>
        <v>92 Elementary administration and service occupations</v>
      </c>
      <c r="M144" s="27">
        <f t="shared" si="301"/>
        <v>0.37600557556202674</v>
      </c>
      <c r="N144" s="27">
        <f t="shared" si="301"/>
        <v>-0.14958304200715489</v>
      </c>
      <c r="O144" s="27">
        <f t="shared" si="301"/>
        <v>0.21213256727680341</v>
      </c>
      <c r="P144" s="27">
        <f t="shared" si="301"/>
        <v>0.57849753244612234</v>
      </c>
      <c r="Q144" s="27">
        <f t="shared" si="302"/>
        <v>0.79063009972292575</v>
      </c>
      <c r="W144" t="str">
        <f t="shared" ref="W144" si="326">A144</f>
        <v>92 Elementary administration and service occupations</v>
      </c>
      <c r="X144" s="27">
        <f t="shared" si="303"/>
        <v>0.29357465921445103</v>
      </c>
      <c r="Y144" s="27">
        <f t="shared" si="303"/>
        <v>0.19183872502349431</v>
      </c>
      <c r="Z144" s="27">
        <f t="shared" si="303"/>
        <v>0.35173819421989627</v>
      </c>
      <c r="AA144" s="27">
        <f t="shared" si="303"/>
        <v>1.4904580113019796</v>
      </c>
      <c r="AB144" s="27">
        <f t="shared" si="304"/>
        <v>1.8421962055218759</v>
      </c>
      <c r="AH144" t="str">
        <f t="shared" ref="AH144" si="327">L144</f>
        <v>92 Elementary administration and service occupations</v>
      </c>
      <c r="AI144" s="27">
        <f t="shared" si="305"/>
        <v>0.18705248005639441</v>
      </c>
      <c r="AJ144" s="27">
        <f t="shared" si="305"/>
        <v>0.13398561745272497</v>
      </c>
      <c r="AK144" s="27">
        <f t="shared" si="305"/>
        <v>0.12332192788792828</v>
      </c>
      <c r="AL144" s="27">
        <f t="shared" si="305"/>
        <v>0.72769558819130298</v>
      </c>
      <c r="AM144" s="27">
        <f t="shared" si="306"/>
        <v>0.85101751607923126</v>
      </c>
      <c r="AS144" t="str">
        <f t="shared" ref="AS144" si="328">W144</f>
        <v>92 Elementary administration and service occupations</v>
      </c>
      <c r="AT144" s="27">
        <f t="shared" si="307"/>
        <v>0.10772906242125457</v>
      </c>
      <c r="AU144" s="27">
        <f t="shared" si="307"/>
        <v>5.6179512545324162E-2</v>
      </c>
      <c r="AV144" s="27">
        <f t="shared" si="307"/>
        <v>6.7427220842929181E-2</v>
      </c>
      <c r="AW144" s="27">
        <f t="shared" si="307"/>
        <v>0.58935858378706385</v>
      </c>
      <c r="AX144" s="27">
        <f t="shared" si="308"/>
        <v>0.65678580462999303</v>
      </c>
      <c r="BD144" t="str">
        <f t="shared" ref="BD144" si="329">AH144</f>
        <v>92 Elementary administration and service occupations</v>
      </c>
      <c r="BE144" s="27">
        <f t="shared" si="309"/>
        <v>-0.46667022271951453</v>
      </c>
      <c r="BF144" s="27">
        <f t="shared" si="309"/>
        <v>0.94468078776723274</v>
      </c>
      <c r="BG144" s="27">
        <f t="shared" si="309"/>
        <v>-1.5543531642430342</v>
      </c>
      <c r="BH144" s="27">
        <f t="shared" si="309"/>
        <v>0.25667941404288896</v>
      </c>
      <c r="BI144" s="27">
        <f t="shared" si="310"/>
        <v>-1.2976737502001452</v>
      </c>
      <c r="BO144" t="str">
        <f t="shared" ref="BO144" si="330">AS144</f>
        <v>92 Elementary administration and service occupations</v>
      </c>
      <c r="BP144" s="27">
        <f t="shared" si="311"/>
        <v>0.55408042616189768</v>
      </c>
      <c r="BQ144" s="27">
        <f t="shared" si="311"/>
        <v>-0.15209889333526583</v>
      </c>
      <c r="BR144" s="27">
        <f t="shared" si="311"/>
        <v>-1.217466933526973</v>
      </c>
      <c r="BS144" s="27">
        <f t="shared" si="311"/>
        <v>-0.19919183097694315</v>
      </c>
      <c r="BT144" s="27">
        <f t="shared" si="312"/>
        <v>-1.4166587645039161</v>
      </c>
      <c r="BZ144" t="str">
        <f t="shared" ref="BZ144" si="331">BD144</f>
        <v>92 Elementary administration and service occupations</v>
      </c>
      <c r="CA144" s="68">
        <f t="shared" si="313"/>
        <v>1.39211388451508</v>
      </c>
      <c r="CB144" s="68">
        <f t="shared" si="313"/>
        <v>-2.4706116062797214</v>
      </c>
      <c r="CC144" s="68">
        <f t="shared" si="313"/>
        <v>-0.91209654981731525</v>
      </c>
      <c r="CD144" s="68">
        <f t="shared" si="313"/>
        <v>-2.6692533900979214</v>
      </c>
      <c r="CE144" s="68">
        <f t="shared" si="314"/>
        <v>-3.5813499399152366</v>
      </c>
      <c r="CK144" t="str">
        <f t="shared" ref="CK144" si="332">BO144</f>
        <v>92 Elementary administration and service occupations</v>
      </c>
      <c r="CL144" s="68">
        <f t="shared" si="315"/>
        <v>-1.8581638103418587</v>
      </c>
      <c r="CM144" s="68">
        <f t="shared" si="315"/>
        <v>-1.5571548068917194</v>
      </c>
      <c r="CN144" s="68">
        <f t="shared" si="315"/>
        <v>-1.1589996896429544</v>
      </c>
      <c r="CO144" s="68">
        <f t="shared" si="315"/>
        <v>-0.81448320211443459</v>
      </c>
      <c r="CP144" s="68">
        <f t="shared" si="316"/>
        <v>-1.973482891757389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1.5988691525060847</v>
      </c>
      <c r="C146" s="29">
        <f>D35-C35</f>
        <v>-0.64591971179766894</v>
      </c>
      <c r="D146" s="29">
        <f>E35-D35</f>
        <v>1.4109783410593026</v>
      </c>
      <c r="E146" s="29">
        <f>F35-E35</f>
        <v>1.9161984959559213</v>
      </c>
      <c r="F146" s="29">
        <f t="shared" ref="F146" si="334">F35-D35</f>
        <v>3.3271768370152239</v>
      </c>
      <c r="L146" s="24" t="str">
        <f t="shared" ref="L146" si="335">L35</f>
        <v>All occupations</v>
      </c>
      <c r="M146" s="29">
        <f>N35-M35</f>
        <v>11.600264237497679</v>
      </c>
      <c r="N146" s="29">
        <f t="shared" ref="N146" si="336">O35-N35</f>
        <v>-4.8965955239243257</v>
      </c>
      <c r="O146" s="29">
        <f>P35-O35</f>
        <v>7.8464242586723927</v>
      </c>
      <c r="P146" s="29">
        <f>Q35-P35</f>
        <v>10.893094876400824</v>
      </c>
      <c r="Q146" s="29">
        <f>Q35-O35</f>
        <v>18.739519135073216</v>
      </c>
      <c r="W146" s="24" t="str">
        <f t="shared" ref="W146" si="337">W35</f>
        <v>All occupations</v>
      </c>
      <c r="X146" s="29">
        <f>Y35-X35</f>
        <v>0.27501982566968763</v>
      </c>
      <c r="Y146" s="29">
        <f t="shared" ref="Y146" si="338">Z35-Y35</f>
        <v>7.7158328996977872</v>
      </c>
      <c r="Z146" s="29">
        <f>AA35-Z35</f>
        <v>10.607593002084172</v>
      </c>
      <c r="AA146" s="29">
        <f>AB35-AA35</f>
        <v>23.414008106633332</v>
      </c>
      <c r="AB146" s="29">
        <f>AB35-Z35</f>
        <v>34.021601108717505</v>
      </c>
      <c r="AH146" s="24" t="str">
        <f t="shared" ref="AH146" si="339">AH35</f>
        <v>All occupations</v>
      </c>
      <c r="AI146" s="29">
        <f>AJ35-AI35</f>
        <v>-2.8359543413405888</v>
      </c>
      <c r="AJ146" s="29">
        <f t="shared" ref="AJ146" si="340">AK35-AJ35</f>
        <v>2.4119191140933403</v>
      </c>
      <c r="AK146" s="29">
        <f>AL35-AK35</f>
        <v>-0.46119695744691569</v>
      </c>
      <c r="AL146" s="29">
        <f>AM35-AL35</f>
        <v>2.7936605623007651</v>
      </c>
      <c r="AM146" s="29">
        <f>AM35-AK35</f>
        <v>2.3324636048538494</v>
      </c>
      <c r="AS146" s="24" t="str">
        <f t="shared" ref="AS146" si="341">AS35</f>
        <v>All occupations</v>
      </c>
      <c r="AT146" s="29">
        <f>AU35-AT35</f>
        <v>-0.82373380105005012</v>
      </c>
      <c r="AU146" s="29">
        <f t="shared" ref="AU146" si="342">AV35-AU35</f>
        <v>1.3396074997307537</v>
      </c>
      <c r="AV146" s="29">
        <f>AW35-AV35</f>
        <v>1.5237142006536857</v>
      </c>
      <c r="AW146" s="29">
        <f>AX35-AW35</f>
        <v>4.1754875154764015</v>
      </c>
      <c r="AX146" s="29">
        <f>AX35-AV35</f>
        <v>5.6992017161300872</v>
      </c>
      <c r="BD146" s="24" t="str">
        <f t="shared" ref="BD146" si="343">BD35</f>
        <v>All occupations</v>
      </c>
      <c r="BE146" s="29">
        <f>BF35-BE35</f>
        <v>-1.4545593467584581</v>
      </c>
      <c r="BF146" s="29">
        <f t="shared" ref="BF146" si="344">BG35-BF35</f>
        <v>10.32413070729406</v>
      </c>
      <c r="BG146" s="29">
        <f>BH35-BG35</f>
        <v>-2.0470396277640361</v>
      </c>
      <c r="BH146" s="29">
        <f>BI35-BH35</f>
        <v>6.7093327082032772</v>
      </c>
      <c r="BI146" s="29">
        <f>BI35-BG35</f>
        <v>4.6622930804392411</v>
      </c>
      <c r="BO146" s="24" t="str">
        <f t="shared" ref="BO146" si="345">BO35</f>
        <v>All occupations</v>
      </c>
      <c r="BP146" s="29">
        <f>BQ35-BP35</f>
        <v>-2.8792623289049715</v>
      </c>
      <c r="BQ146" s="29">
        <f t="shared" ref="BQ146" si="346">BR35-BQ35</f>
        <v>-0.62293297250150204</v>
      </c>
      <c r="BR146" s="29">
        <f>BS35-BR35</f>
        <v>-3.1958155345336365</v>
      </c>
      <c r="BS146" s="29">
        <f>BT35-BS35</f>
        <v>-7.6940359583999651</v>
      </c>
      <c r="BT146" s="29">
        <f>BT35-BR35</f>
        <v>-10.889851492933602</v>
      </c>
      <c r="BZ146" s="24" t="str">
        <f t="shared" ref="BZ146" si="347">BZ35</f>
        <v>All occupations</v>
      </c>
      <c r="CA146" s="70">
        <f>CB35-CA35</f>
        <v>4.355964767900204</v>
      </c>
      <c r="CB146" s="70">
        <f t="shared" ref="CB146" si="348">CC35-CB35</f>
        <v>-12.048153689288313</v>
      </c>
      <c r="CC146" s="70">
        <f>CD35-CC35</f>
        <v>-2.2727898991212356</v>
      </c>
      <c r="CD146" s="70">
        <f>CE35-CD35</f>
        <v>-15.236328577894348</v>
      </c>
      <c r="CE146" s="70">
        <f>CE35-CC35</f>
        <v>-17.509118477015583</v>
      </c>
      <c r="CK146" s="24" t="str">
        <f t="shared" ref="CK146" si="349">CK35</f>
        <v>All occupations</v>
      </c>
      <c r="CL146" s="70">
        <f>CM35-CL35</f>
        <v>-3.8186081655198869</v>
      </c>
      <c r="CM146" s="70">
        <f t="shared" ref="CM146" si="350">CN35-CM35</f>
        <v>-5.4878883233039204</v>
      </c>
      <c r="CN146" s="70">
        <f>CO35-CN35</f>
        <v>-2.1008677836038725</v>
      </c>
      <c r="CO146" s="70">
        <f>CP35-CO35</f>
        <v>-3.4264177286759647</v>
      </c>
      <c r="CP146" s="70">
        <f>CP35-CN35</f>
        <v>-5.5272855122798372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North of Tyne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0.23959462133118903</v>
      </c>
      <c r="C8" s="69">
        <f>'Basic T2'!O8</f>
        <v>2.2793998986820023</v>
      </c>
      <c r="D8" s="69">
        <f>'Basic T2'!Z8</f>
        <v>5.7226874159677603</v>
      </c>
      <c r="E8" s="69">
        <f>'Basic T2'!AK8</f>
        <v>1.3975105336076254</v>
      </c>
      <c r="F8" s="69">
        <f>'Basic T2'!AV8</f>
        <v>1.3513624097808183</v>
      </c>
      <c r="G8" s="69">
        <f>'Basic T2'!BG8</f>
        <v>4.9301495573344436</v>
      </c>
      <c r="H8" s="69">
        <f>'Basic T2'!BR8</f>
        <v>3.3644000142997341</v>
      </c>
      <c r="I8" s="69">
        <f>'Basic T2'!CC8</f>
        <v>1.6266083455463238</v>
      </c>
      <c r="J8" s="69">
        <f>'Basic T2'!CN8</f>
        <v>0.43120252927886832</v>
      </c>
      <c r="K8" s="309">
        <f>SUM(B8:J8)</f>
        <v>21.342915325828763</v>
      </c>
      <c r="L8" s="97"/>
      <c r="M8" s="97">
        <f t="shared" ref="M8:M33" si="0">B8/B$35*100</f>
        <v>4.1321029477333591</v>
      </c>
      <c r="N8" s="97">
        <f t="shared" ref="N8:N33" si="1">C8/C$35*100</f>
        <v>6.0481062513005668</v>
      </c>
      <c r="O8" s="97">
        <f t="shared" ref="O8:O33" si="2">D8/D$35*100</f>
        <v>7.2494378221710916</v>
      </c>
      <c r="P8" s="97">
        <f t="shared" ref="P8:P33" si="3">E8/E$35*100</f>
        <v>5.7831523997588565</v>
      </c>
      <c r="Q8" s="97">
        <f t="shared" ref="Q8:Q33" si="4">F8/F$35*100</f>
        <v>6.9316555366232437</v>
      </c>
      <c r="R8" s="97">
        <f t="shared" ref="R8:R33" si="5">G8/G$35*100</f>
        <v>4.8958532745397711</v>
      </c>
      <c r="S8" s="97">
        <f t="shared" ref="S8:S33" si="6">H8/H$35*100</f>
        <v>3.6426503058285897</v>
      </c>
      <c r="T8" s="97">
        <f t="shared" ref="T8:T33" si="7">I8/I$35*100</f>
        <v>3.6784290901579682</v>
      </c>
      <c r="U8" s="97">
        <f t="shared" ref="U8:U33" si="8">J8/J$35*100</f>
        <v>2.6700994955383242</v>
      </c>
      <c r="V8" s="97">
        <f t="shared" ref="V8:V33" si="9">K8/K$35*100</f>
        <v>5.087485000841145</v>
      </c>
      <c r="W8" s="97"/>
      <c r="X8" s="97">
        <f t="shared" ref="X8:X32" si="10">IF($K8&gt;0,B8/$K8*100,0)</f>
        <v>1.1225955670696799</v>
      </c>
      <c r="Y8" s="97">
        <f t="shared" ref="Y8:AG23" si="11">IF($K8&gt;0,C8/$K8*100,0)</f>
        <v>10.679890089445836</v>
      </c>
      <c r="Z8" s="97">
        <f t="shared" si="11"/>
        <v>26.813054020985973</v>
      </c>
      <c r="AA8" s="97">
        <f t="shared" si="11"/>
        <v>6.5478896030496196</v>
      </c>
      <c r="AB8" s="97">
        <f t="shared" si="11"/>
        <v>6.3316673900937372</v>
      </c>
      <c r="AC8" s="97">
        <f t="shared" si="11"/>
        <v>23.099700683196154</v>
      </c>
      <c r="AD8" s="97">
        <f t="shared" si="11"/>
        <v>15.763544777916097</v>
      </c>
      <c r="AE8" s="97">
        <f t="shared" si="11"/>
        <v>7.6213034663443358</v>
      </c>
      <c r="AF8" s="97">
        <f>IF($K8&gt;0,J8/$K8*100,0)</f>
        <v>2.0203544018985813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0.12212008575032779</v>
      </c>
      <c r="C9" s="69">
        <f>'Basic T2'!O9</f>
        <v>1.1388141386519219</v>
      </c>
      <c r="D9" s="69">
        <f>'Basic T2'!Z9</f>
        <v>2.9436133137627065</v>
      </c>
      <c r="E9" s="69">
        <f>'Basic T2'!AK9</f>
        <v>1.0469162095179718</v>
      </c>
      <c r="F9" s="69">
        <f>'Basic T2'!AV9</f>
        <v>0.84379323356002545</v>
      </c>
      <c r="G9" s="69">
        <f>'Basic T2'!BG9</f>
        <v>2.9661515206557092</v>
      </c>
      <c r="H9" s="69">
        <f>'Basic T2'!BR9</f>
        <v>3.1066495871011308</v>
      </c>
      <c r="I9" s="69">
        <f>'Basic T2'!CC9</f>
        <v>1.6982025790461004</v>
      </c>
      <c r="J9" s="69">
        <f>'Basic T2'!CN9</f>
        <v>0.50813050121708325</v>
      </c>
      <c r="K9" s="309">
        <f>SUM(B9:J9)</f>
        <v>14.374391169262978</v>
      </c>
      <c r="L9" s="97"/>
      <c r="M9" s="97">
        <f t="shared" si="0"/>
        <v>2.1061105775361266</v>
      </c>
      <c r="N9" s="97">
        <f t="shared" si="1"/>
        <v>3.0217027363354529</v>
      </c>
      <c r="O9" s="97">
        <f t="shared" si="2"/>
        <v>3.7289371477978976</v>
      </c>
      <c r="P9" s="97">
        <f t="shared" si="3"/>
        <v>4.3323294127815135</v>
      </c>
      <c r="Q9" s="97">
        <f t="shared" si="4"/>
        <v>4.3281387707981525</v>
      </c>
      <c r="R9" s="97">
        <f t="shared" si="5"/>
        <v>2.9455176696576362</v>
      </c>
      <c r="S9" s="97">
        <f t="shared" si="6"/>
        <v>3.363582814308006</v>
      </c>
      <c r="T9" s="97">
        <f t="shared" si="7"/>
        <v>3.8403330370510282</v>
      </c>
      <c r="U9" s="97">
        <f t="shared" si="8"/>
        <v>3.1464541667609827</v>
      </c>
      <c r="V9" s="97">
        <f t="shared" si="9"/>
        <v>3.4264062970511331</v>
      </c>
      <c r="W9" s="97"/>
      <c r="X9" s="97">
        <f t="shared" si="10"/>
        <v>0.84956701339434382</v>
      </c>
      <c r="Y9" s="97">
        <f t="shared" si="11"/>
        <v>7.9225208583934252</v>
      </c>
      <c r="Z9" s="97">
        <f t="shared" si="11"/>
        <v>20.478177330091647</v>
      </c>
      <c r="AA9" s="97">
        <f t="shared" si="11"/>
        <v>7.2832038393153775</v>
      </c>
      <c r="AB9" s="97">
        <f t="shared" si="11"/>
        <v>5.8701145921527713</v>
      </c>
      <c r="AC9" s="97">
        <f t="shared" si="11"/>
        <v>20.634971497076585</v>
      </c>
      <c r="AD9" s="97">
        <f t="shared" si="11"/>
        <v>21.612390747680056</v>
      </c>
      <c r="AE9" s="97">
        <f t="shared" si="11"/>
        <v>11.814083525689755</v>
      </c>
      <c r="AF9" s="97">
        <f t="shared" si="11"/>
        <v>3.5349705962060356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0.86783521393892593</v>
      </c>
      <c r="C10" s="69">
        <f>'Basic T2'!O10</f>
        <v>3.7552209749155718</v>
      </c>
      <c r="D10" s="69">
        <f>'Basic T2'!Z10</f>
        <v>6.577532838222278</v>
      </c>
      <c r="E10" s="69">
        <f>'Basic T2'!AK10</f>
        <v>0.72302401208030598</v>
      </c>
      <c r="F10" s="69">
        <f>'Basic T2'!AV10</f>
        <v>1.739033672962861</v>
      </c>
      <c r="G10" s="69">
        <f>'Basic T2'!BG10</f>
        <v>3.5744819772813932</v>
      </c>
      <c r="H10" s="69">
        <f>'Basic T2'!BR10</f>
        <v>2.1880707845303982</v>
      </c>
      <c r="I10" s="69">
        <f>'Basic T2'!CC10</f>
        <v>1.1434317939731571</v>
      </c>
      <c r="J10" s="69">
        <f>'Basic T2'!CN10</f>
        <v>0.28254784040025183</v>
      </c>
      <c r="K10" s="309">
        <f t="shared" ref="K10:K32" si="12">SUM(B10:J10)</f>
        <v>20.851179108305143</v>
      </c>
      <c r="L10" s="97"/>
      <c r="M10" s="97">
        <f t="shared" si="0"/>
        <v>14.966882084998806</v>
      </c>
      <c r="N10" s="97">
        <f t="shared" si="1"/>
        <v>9.9640152947863285</v>
      </c>
      <c r="O10" s="97">
        <f t="shared" si="2"/>
        <v>8.3323466525416077</v>
      </c>
      <c r="P10" s="97">
        <f t="shared" si="3"/>
        <v>2.9920046754506142</v>
      </c>
      <c r="Q10" s="97">
        <f t="shared" si="4"/>
        <v>8.9201699709276419</v>
      </c>
      <c r="R10" s="97">
        <f t="shared" si="5"/>
        <v>3.5496163127996887</v>
      </c>
      <c r="S10" s="97">
        <f t="shared" si="6"/>
        <v>2.3690336103221097</v>
      </c>
      <c r="T10" s="97">
        <f t="shared" si="7"/>
        <v>2.5857685933301333</v>
      </c>
      <c r="U10" s="97">
        <f t="shared" si="8"/>
        <v>1.7495974510628347</v>
      </c>
      <c r="V10" s="97">
        <f t="shared" si="9"/>
        <v>4.9702704313772319</v>
      </c>
      <c r="W10" s="97"/>
      <c r="X10" s="97">
        <f t="shared" si="10"/>
        <v>4.1620438318198625</v>
      </c>
      <c r="Y10" s="97">
        <f t="shared" si="11"/>
        <v>18.009633677837652</v>
      </c>
      <c r="Z10" s="97">
        <f t="shared" si="11"/>
        <v>31.545136148211444</v>
      </c>
      <c r="AA10" s="97">
        <f t="shared" si="11"/>
        <v>3.4675449686791162</v>
      </c>
      <c r="AB10" s="97">
        <f t="shared" si="11"/>
        <v>8.3402174233407944</v>
      </c>
      <c r="AC10" s="97">
        <f t="shared" si="11"/>
        <v>17.142828991659549</v>
      </c>
      <c r="AD10" s="97">
        <f t="shared" si="11"/>
        <v>10.493750848166075</v>
      </c>
      <c r="AE10" s="97">
        <f t="shared" si="11"/>
        <v>5.4837752245757736</v>
      </c>
      <c r="AF10" s="97">
        <f t="shared" si="11"/>
        <v>1.3550688857097364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1.7043352736739406</v>
      </c>
      <c r="C11" s="69">
        <f>'Basic T2'!O11</f>
        <v>4.7872778801985598</v>
      </c>
      <c r="D11" s="69">
        <f>'Basic T2'!Z11</f>
        <v>11.75950830039608</v>
      </c>
      <c r="E11" s="69">
        <f>'Basic T2'!AK11</f>
        <v>3.9186856068073395</v>
      </c>
      <c r="F11" s="69">
        <f>'Basic T2'!AV11</f>
        <v>0.7739808502766754</v>
      </c>
      <c r="G11" s="69">
        <f>'Basic T2'!BG11</f>
        <v>3.5601637765536385</v>
      </c>
      <c r="H11" s="69">
        <f>'Basic T2'!BR11</f>
        <v>2.4952302447443122</v>
      </c>
      <c r="I11" s="69">
        <f>'Basic T2'!CC11</f>
        <v>0.99174402370887449</v>
      </c>
      <c r="J11" s="69">
        <f>'Basic T2'!CN11</f>
        <v>0.12615224570370728</v>
      </c>
      <c r="K11" s="309">
        <f t="shared" si="12"/>
        <v>30.117078202063134</v>
      </c>
      <c r="L11" s="97"/>
      <c r="M11" s="97">
        <f t="shared" si="0"/>
        <v>29.393351024100312</v>
      </c>
      <c r="N11" s="97">
        <f t="shared" si="1"/>
        <v>12.702450890992687</v>
      </c>
      <c r="O11" s="97">
        <f t="shared" si="2"/>
        <v>14.89681648610711</v>
      </c>
      <c r="P11" s="97">
        <f t="shared" si="3"/>
        <v>16.216232740948477</v>
      </c>
      <c r="Q11" s="97">
        <f t="shared" si="4"/>
        <v>3.9700443102682157</v>
      </c>
      <c r="R11" s="97">
        <f t="shared" si="5"/>
        <v>3.5353977157564795</v>
      </c>
      <c r="S11" s="97">
        <f t="shared" si="6"/>
        <v>2.7015964735163789</v>
      </c>
      <c r="T11" s="97">
        <f t="shared" si="7"/>
        <v>2.2427402864306436</v>
      </c>
      <c r="U11" s="97">
        <f t="shared" si="8"/>
        <v>0.78116204044029203</v>
      </c>
      <c r="V11" s="97">
        <f t="shared" si="9"/>
        <v>7.1789716298378439</v>
      </c>
      <c r="W11" s="97"/>
      <c r="X11" s="97">
        <f t="shared" si="10"/>
        <v>5.6590326001716438</v>
      </c>
      <c r="Y11" s="97">
        <f t="shared" si="11"/>
        <v>15.895558819084293</v>
      </c>
      <c r="Z11" s="97">
        <f t="shared" si="11"/>
        <v>39.045979897181752</v>
      </c>
      <c r="AA11" s="97">
        <f t="shared" si="11"/>
        <v>13.011506562874001</v>
      </c>
      <c r="AB11" s="97">
        <f t="shared" si="11"/>
        <v>2.5699068318773857</v>
      </c>
      <c r="AC11" s="97">
        <f t="shared" si="11"/>
        <v>11.821079563786348</v>
      </c>
      <c r="AD11" s="97">
        <f t="shared" si="11"/>
        <v>8.2851006595101229</v>
      </c>
      <c r="AE11" s="97">
        <f t="shared" si="11"/>
        <v>3.2929622756065902</v>
      </c>
      <c r="AF11" s="97">
        <f t="shared" si="11"/>
        <v>0.41887278990783833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1.6353081519366628</v>
      </c>
      <c r="C12" s="69">
        <f>'Basic T2'!O12</f>
        <v>9.2662071753080824</v>
      </c>
      <c r="D12" s="69">
        <f>'Basic T2'!Z12</f>
        <v>5.3855995646598149</v>
      </c>
      <c r="E12" s="69">
        <f>'Basic T2'!AK12</f>
        <v>0.29721500850663163</v>
      </c>
      <c r="F12" s="69">
        <f>'Basic T2'!AV12</f>
        <v>0.14026377177408317</v>
      </c>
      <c r="G12" s="69">
        <f>'Basic T2'!BG12</f>
        <v>1.0055958342364211</v>
      </c>
      <c r="H12" s="69">
        <f>'Basic T2'!BR12</f>
        <v>0.75364700315095579</v>
      </c>
      <c r="I12" s="69">
        <f>'Basic T2'!CC12</f>
        <v>0.46423168402565773</v>
      </c>
      <c r="J12" s="69">
        <f>'Basic T2'!CN12</f>
        <v>0.10991072823710518</v>
      </c>
      <c r="K12" s="309">
        <f t="shared" si="12"/>
        <v>19.057978921835414</v>
      </c>
      <c r="L12" s="97"/>
      <c r="M12" s="97">
        <f t="shared" si="0"/>
        <v>28.202893694050779</v>
      </c>
      <c r="N12" s="97">
        <f t="shared" si="1"/>
        <v>24.586736875452281</v>
      </c>
      <c r="O12" s="97">
        <f t="shared" si="2"/>
        <v>6.8224186192966396</v>
      </c>
      <c r="P12" s="97">
        <f t="shared" si="3"/>
        <v>1.229929684502878</v>
      </c>
      <c r="Q12" s="97">
        <f t="shared" si="4"/>
        <v>0.71946662358558322</v>
      </c>
      <c r="R12" s="97">
        <f t="shared" si="5"/>
        <v>0.99860046853665041</v>
      </c>
      <c r="S12" s="97">
        <f t="shared" si="6"/>
        <v>0.81597683832076373</v>
      </c>
      <c r="T12" s="97">
        <f t="shared" si="7"/>
        <v>1.0498183756209984</v>
      </c>
      <c r="U12" s="97">
        <f t="shared" si="8"/>
        <v>0.68059104502689294</v>
      </c>
      <c r="V12" s="97">
        <f t="shared" si="9"/>
        <v>4.5428274643365496</v>
      </c>
      <c r="W12" s="97"/>
      <c r="X12" s="97">
        <f t="shared" si="10"/>
        <v>8.5807008111601544</v>
      </c>
      <c r="Y12" s="97">
        <f t="shared" si="11"/>
        <v>48.621142951792521</v>
      </c>
      <c r="Z12" s="97">
        <f t="shared" si="11"/>
        <v>28.25902781584746</v>
      </c>
      <c r="AA12" s="97">
        <f t="shared" si="11"/>
        <v>1.5595305762779581</v>
      </c>
      <c r="AB12" s="97">
        <f t="shared" si="11"/>
        <v>0.73598450470200649</v>
      </c>
      <c r="AC12" s="97">
        <f t="shared" si="11"/>
        <v>5.276508271736378</v>
      </c>
      <c r="AD12" s="97">
        <f t="shared" si="11"/>
        <v>3.9544959423135642</v>
      </c>
      <c r="AE12" s="97">
        <f t="shared" si="11"/>
        <v>2.4358914758467423</v>
      </c>
      <c r="AF12" s="97">
        <f t="shared" si="11"/>
        <v>0.57671765032322764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0.34106680471351575</v>
      </c>
      <c r="C13" s="69">
        <f>'Basic T2'!O13</f>
        <v>4.5273912953561055</v>
      </c>
      <c r="D13" s="69">
        <f>'Basic T2'!Z13</f>
        <v>8.3508491644316063</v>
      </c>
      <c r="E13" s="69">
        <f>'Basic T2'!AK13</f>
        <v>0.80385575627245331</v>
      </c>
      <c r="F13" s="69">
        <f>'Basic T2'!AV13</f>
        <v>1.1214280316028473</v>
      </c>
      <c r="G13" s="69">
        <f>'Basic T2'!BG13</f>
        <v>3.9177025639843981</v>
      </c>
      <c r="H13" s="69">
        <f>'Basic T2'!BR13</f>
        <v>2.3754300592800837</v>
      </c>
      <c r="I13" s="69">
        <f>'Basic T2'!CC13</f>
        <v>1.0952613925893335</v>
      </c>
      <c r="J13" s="69">
        <f>'Basic T2'!CN13</f>
        <v>0.34292486237447839</v>
      </c>
      <c r="K13" s="309">
        <f t="shared" si="12"/>
        <v>22.875909930604823</v>
      </c>
      <c r="L13" s="97"/>
      <c r="M13" s="97">
        <f t="shared" si="0"/>
        <v>5.8821151380632379</v>
      </c>
      <c r="N13" s="97">
        <f t="shared" si="1"/>
        <v>12.012873919736494</v>
      </c>
      <c r="O13" s="97">
        <f t="shared" si="2"/>
        <v>10.578764377547017</v>
      </c>
      <c r="P13" s="97">
        <f t="shared" si="3"/>
        <v>3.3265011133377569</v>
      </c>
      <c r="Q13" s="97">
        <f t="shared" si="4"/>
        <v>5.7522340179975613</v>
      </c>
      <c r="R13" s="97">
        <f t="shared" si="5"/>
        <v>3.8904493065573629</v>
      </c>
      <c r="S13" s="97">
        <f t="shared" si="6"/>
        <v>2.5718882995879513</v>
      </c>
      <c r="T13" s="97">
        <f t="shared" si="7"/>
        <v>2.4768355448676718</v>
      </c>
      <c r="U13" s="97">
        <f t="shared" si="8"/>
        <v>2.1234650537995265</v>
      </c>
      <c r="V13" s="97">
        <f t="shared" si="9"/>
        <v>5.4529030770085711</v>
      </c>
      <c r="W13" s="97"/>
      <c r="X13" s="97">
        <f t="shared" si="10"/>
        <v>1.4909431176646453</v>
      </c>
      <c r="Y13" s="97">
        <f t="shared" si="11"/>
        <v>19.791087257687959</v>
      </c>
      <c r="Z13" s="97">
        <f t="shared" si="11"/>
        <v>36.504992324958046</v>
      </c>
      <c r="AA13" s="97">
        <f t="shared" si="11"/>
        <v>3.5139837440826986</v>
      </c>
      <c r="AB13" s="97">
        <f t="shared" si="11"/>
        <v>4.9022226219842331</v>
      </c>
      <c r="AC13" s="97">
        <f t="shared" si="11"/>
        <v>17.125887345547948</v>
      </c>
      <c r="AD13" s="97">
        <f t="shared" si="11"/>
        <v>10.383980643769211</v>
      </c>
      <c r="AE13" s="97">
        <f t="shared" si="11"/>
        <v>4.7878374932925594</v>
      </c>
      <c r="AF13" s="97">
        <f t="shared" si="11"/>
        <v>1.499065451012692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0.12802593746671836</v>
      </c>
      <c r="C14" s="69">
        <f>'Basic T2'!O14</f>
        <v>0.85536499118729314</v>
      </c>
      <c r="D14" s="69">
        <f>'Basic T2'!Z14</f>
        <v>2.2634586515864648</v>
      </c>
      <c r="E14" s="69">
        <f>'Basic T2'!AK14</f>
        <v>0.39627091540542514</v>
      </c>
      <c r="F14" s="69">
        <f>'Basic T2'!AV14</f>
        <v>0.75815425994663377</v>
      </c>
      <c r="G14" s="69">
        <f>'Basic T2'!BG14</f>
        <v>1.9653680388158619</v>
      </c>
      <c r="H14" s="69">
        <f>'Basic T2'!BR14</f>
        <v>1.4261396338321712</v>
      </c>
      <c r="I14" s="69">
        <f>'Basic T2'!CC14</f>
        <v>0.86315212856580392</v>
      </c>
      <c r="J14" s="69">
        <f>'Basic T2'!CN14</f>
        <v>0.18524505751447454</v>
      </c>
      <c r="K14" s="309">
        <f t="shared" si="12"/>
        <v>8.8411796143208488</v>
      </c>
      <c r="L14" s="97"/>
      <c r="M14" s="97">
        <f t="shared" si="0"/>
        <v>2.2079642299703384</v>
      </c>
      <c r="N14" s="97">
        <f t="shared" si="1"/>
        <v>2.269605413834956</v>
      </c>
      <c r="O14" s="97">
        <f t="shared" si="2"/>
        <v>2.8673246614774976</v>
      </c>
      <c r="P14" s="97">
        <f t="shared" si="3"/>
        <v>1.6398410174881406</v>
      </c>
      <c r="Q14" s="97">
        <f t="shared" si="4"/>
        <v>3.8888636649482868</v>
      </c>
      <c r="R14" s="97">
        <f t="shared" si="5"/>
        <v>1.9516960766834834</v>
      </c>
      <c r="S14" s="97">
        <f t="shared" si="6"/>
        <v>1.5440874899693826</v>
      </c>
      <c r="T14" s="97">
        <f t="shared" si="7"/>
        <v>1.951941232590831</v>
      </c>
      <c r="U14" s="97">
        <f t="shared" si="8"/>
        <v>1.1470775355783749</v>
      </c>
      <c r="V14" s="97">
        <f t="shared" si="9"/>
        <v>2.1074613280767087</v>
      </c>
      <c r="W14" s="97"/>
      <c r="X14" s="97">
        <f t="shared" si="10"/>
        <v>1.4480639807310702</v>
      </c>
      <c r="Y14" s="97">
        <f t="shared" si="11"/>
        <v>9.6747835526583135</v>
      </c>
      <c r="Z14" s="97">
        <f t="shared" si="11"/>
        <v>25.601319623912381</v>
      </c>
      <c r="AA14" s="97">
        <f t="shared" si="11"/>
        <v>4.4821045685300831</v>
      </c>
      <c r="AB14" s="97">
        <f t="shared" si="11"/>
        <v>8.5752613680484853</v>
      </c>
      <c r="AC14" s="97">
        <f t="shared" si="11"/>
        <v>22.229703778807746</v>
      </c>
      <c r="AD14" s="97">
        <f t="shared" si="11"/>
        <v>16.130648805303373</v>
      </c>
      <c r="AE14" s="97">
        <f t="shared" si="11"/>
        <v>9.7628615888277999</v>
      </c>
      <c r="AF14" s="97">
        <f t="shared" si="11"/>
        <v>2.0952527331807236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3.0098996757236998E-2</v>
      </c>
      <c r="C15" s="69">
        <f>'Basic T2'!O15</f>
        <v>1.0110108258462602</v>
      </c>
      <c r="D15" s="69">
        <f>'Basic T2'!Z15</f>
        <v>3.3886313837058046</v>
      </c>
      <c r="E15" s="69">
        <f>'Basic T2'!AK15</f>
        <v>1.7318228793638788</v>
      </c>
      <c r="F15" s="69">
        <f>'Basic T2'!AV15</f>
        <v>0.44870486429627721</v>
      </c>
      <c r="G15" s="69">
        <f>'Basic T2'!BG15</f>
        <v>2.1057444770723279</v>
      </c>
      <c r="H15" s="69">
        <f>'Basic T2'!BR15</f>
        <v>1.5062198994453686</v>
      </c>
      <c r="I15" s="69">
        <f>'Basic T2'!CC15</f>
        <v>0.39054141050215774</v>
      </c>
      <c r="J15" s="69">
        <f>'Basic T2'!CN15</f>
        <v>6.1624508897370193E-2</v>
      </c>
      <c r="K15" s="309">
        <f t="shared" si="12"/>
        <v>10.674399245886685</v>
      </c>
      <c r="L15" s="97"/>
      <c r="M15" s="97">
        <f t="shared" si="0"/>
        <v>0.51909409540741547</v>
      </c>
      <c r="N15" s="97">
        <f t="shared" si="1"/>
        <v>2.6825924224481037</v>
      </c>
      <c r="O15" s="97">
        <f t="shared" si="2"/>
        <v>4.2926811710680388</v>
      </c>
      <c r="P15" s="97">
        <f t="shared" si="3"/>
        <v>7.166597603308297</v>
      </c>
      <c r="Q15" s="97">
        <f t="shared" si="4"/>
        <v>2.3015791577431366</v>
      </c>
      <c r="R15" s="97">
        <f t="shared" si="5"/>
        <v>2.0910959948631924</v>
      </c>
      <c r="S15" s="97">
        <f t="shared" si="6"/>
        <v>1.6307907365473502</v>
      </c>
      <c r="T15" s="97">
        <f t="shared" si="7"/>
        <v>0.88317442194111095</v>
      </c>
      <c r="U15" s="97">
        <f t="shared" si="8"/>
        <v>0.38159231207396543</v>
      </c>
      <c r="V15" s="97">
        <f t="shared" si="9"/>
        <v>2.5444436820080858</v>
      </c>
      <c r="W15" s="97"/>
      <c r="X15" s="97">
        <f t="shared" si="10"/>
        <v>0.28197368361348735</v>
      </c>
      <c r="Y15" s="97">
        <f t="shared" si="11"/>
        <v>9.4713604256075321</v>
      </c>
      <c r="Z15" s="97">
        <f t="shared" si="11"/>
        <v>31.745406047198333</v>
      </c>
      <c r="AA15" s="97">
        <f t="shared" si="11"/>
        <v>16.224078184364579</v>
      </c>
      <c r="AB15" s="97">
        <f t="shared" si="11"/>
        <v>4.2035608183681434</v>
      </c>
      <c r="AC15" s="97">
        <f t="shared" si="11"/>
        <v>19.727053753247649</v>
      </c>
      <c r="AD15" s="97">
        <f t="shared" si="11"/>
        <v>14.110582382664591</v>
      </c>
      <c r="AE15" s="97">
        <f t="shared" si="11"/>
        <v>3.6586734438722681</v>
      </c>
      <c r="AF15" s="97">
        <f t="shared" si="11"/>
        <v>0.57731126106339736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1.2346313791089641E-2</v>
      </c>
      <c r="C16" s="69">
        <f>'Basic T2'!O16</f>
        <v>0.25047737061505371</v>
      </c>
      <c r="D16" s="69">
        <f>'Basic T2'!Z16</f>
        <v>1.3666852630978428</v>
      </c>
      <c r="E16" s="69">
        <f>'Basic T2'!AK16</f>
        <v>0.33182538181960458</v>
      </c>
      <c r="F16" s="69">
        <f>'Basic T2'!AV16</f>
        <v>0.27037760129349775</v>
      </c>
      <c r="G16" s="69">
        <f>'Basic T2'!BG16</f>
        <v>1.4332873985486803</v>
      </c>
      <c r="H16" s="69">
        <f>'Basic T2'!BR16</f>
        <v>1.4998104112107362</v>
      </c>
      <c r="I16" s="69">
        <f>'Basic T2'!CC16</f>
        <v>0.61614289121465615</v>
      </c>
      <c r="J16" s="69">
        <f>'Basic T2'!CN16</f>
        <v>9.0594551231635692E-2</v>
      </c>
      <c r="K16" s="309">
        <f t="shared" si="12"/>
        <v>5.8715471828227965</v>
      </c>
      <c r="L16" s="97"/>
      <c r="M16" s="97">
        <f t="shared" si="0"/>
        <v>0.21292731584021388</v>
      </c>
      <c r="N16" s="97">
        <f t="shared" si="1"/>
        <v>0.66461078282147446</v>
      </c>
      <c r="O16" s="97">
        <f t="shared" si="2"/>
        <v>1.7313019421015965</v>
      </c>
      <c r="P16" s="97">
        <f t="shared" si="3"/>
        <v>1.3731536951046235</v>
      </c>
      <c r="Q16" s="97">
        <f t="shared" si="4"/>
        <v>1.3868703046793807</v>
      </c>
      <c r="R16" s="97">
        <f t="shared" si="5"/>
        <v>1.4233168227324686</v>
      </c>
      <c r="S16" s="97">
        <f t="shared" si="6"/>
        <v>1.6238511561826925</v>
      </c>
      <c r="T16" s="97">
        <f t="shared" si="7"/>
        <v>1.3933519651141382</v>
      </c>
      <c r="U16" s="97">
        <f t="shared" si="8"/>
        <v>0.56098109152247444</v>
      </c>
      <c r="V16" s="97">
        <f t="shared" si="9"/>
        <v>1.3995936247843466</v>
      </c>
      <c r="W16" s="97"/>
      <c r="X16" s="97">
        <f t="shared" si="10"/>
        <v>0.21027360262400285</v>
      </c>
      <c r="Y16" s="97">
        <f t="shared" si="11"/>
        <v>4.2659517639205031</v>
      </c>
      <c r="Z16" s="97">
        <f t="shared" si="11"/>
        <v>23.276407743023487</v>
      </c>
      <c r="AA16" s="97">
        <f t="shared" si="11"/>
        <v>5.6514130175153712</v>
      </c>
      <c r="AB16" s="97">
        <f t="shared" si="11"/>
        <v>4.6048782863311919</v>
      </c>
      <c r="AC16" s="97">
        <f t="shared" si="11"/>
        <v>24.410727767661658</v>
      </c>
      <c r="AD16" s="97">
        <f t="shared" si="11"/>
        <v>25.543700229445989</v>
      </c>
      <c r="AE16" s="97">
        <f t="shared" si="11"/>
        <v>10.493705867121044</v>
      </c>
      <c r="AF16" s="97">
        <f t="shared" si="11"/>
        <v>1.5429417223567568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8.8817325704879782E-2</v>
      </c>
      <c r="C17" s="69">
        <f>'Basic T2'!O17</f>
        <v>1.1080547924359185</v>
      </c>
      <c r="D17" s="69">
        <f>'Basic T2'!Z17</f>
        <v>2.1013672760932383</v>
      </c>
      <c r="E17" s="69">
        <f>'Basic T2'!AK17</f>
        <v>0.28385024943277798</v>
      </c>
      <c r="F17" s="69">
        <f>'Basic T2'!AV17</f>
        <v>0.3272827205926464</v>
      </c>
      <c r="G17" s="69">
        <f>'Basic T2'!BG17</f>
        <v>0.9859937851228231</v>
      </c>
      <c r="H17" s="69">
        <f>'Basic T2'!BR17</f>
        <v>0.40664976121731833</v>
      </c>
      <c r="I17" s="69">
        <f>'Basic T2'!CC17</f>
        <v>0.29280527002528783</v>
      </c>
      <c r="J17" s="69">
        <f>'Basic T2'!CN17</f>
        <v>0.12276414990369008</v>
      </c>
      <c r="K17" s="309">
        <f t="shared" si="12"/>
        <v>5.7175853305285811</v>
      </c>
      <c r="L17" s="97"/>
      <c r="M17" s="97">
        <f t="shared" si="0"/>
        <v>1.5317636569463062</v>
      </c>
      <c r="N17" s="97">
        <f t="shared" si="1"/>
        <v>2.9400866082297616</v>
      </c>
      <c r="O17" s="97">
        <f t="shared" si="2"/>
        <v>2.6619890800040831</v>
      </c>
      <c r="P17" s="97">
        <f t="shared" si="3"/>
        <v>1.1746238841876324</v>
      </c>
      <c r="Q17" s="97">
        <f t="shared" si="4"/>
        <v>1.6787584631757582</v>
      </c>
      <c r="R17" s="97">
        <f t="shared" si="5"/>
        <v>0.97913477987458397</v>
      </c>
      <c r="S17" s="97">
        <f t="shared" si="6"/>
        <v>0.44028143822597793</v>
      </c>
      <c r="T17" s="97">
        <f t="shared" si="7"/>
        <v>0.66215289375687281</v>
      </c>
      <c r="U17" s="97">
        <f t="shared" si="8"/>
        <v>0.76018221710393397</v>
      </c>
      <c r="V17" s="97">
        <f t="shared" si="9"/>
        <v>1.3628939236286832</v>
      </c>
      <c r="W17" s="97"/>
      <c r="X17" s="97">
        <f t="shared" si="10"/>
        <v>1.5534062120708003</v>
      </c>
      <c r="Y17" s="97">
        <f t="shared" si="11"/>
        <v>19.379768352901532</v>
      </c>
      <c r="Z17" s="97">
        <f t="shared" si="11"/>
        <v>36.752705112648847</v>
      </c>
      <c r="AA17" s="97">
        <f t="shared" si="11"/>
        <v>4.9645126923980074</v>
      </c>
      <c r="AB17" s="97">
        <f t="shared" si="11"/>
        <v>5.7241423026106313</v>
      </c>
      <c r="AC17" s="97">
        <f t="shared" si="11"/>
        <v>17.244933448709361</v>
      </c>
      <c r="AD17" s="97">
        <f t="shared" si="11"/>
        <v>7.11226396650427</v>
      </c>
      <c r="AE17" s="97">
        <f t="shared" si="11"/>
        <v>5.1211351138369192</v>
      </c>
      <c r="AF17" s="97">
        <f t="shared" si="11"/>
        <v>2.147132798319614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0.19645636747991402</v>
      </c>
      <c r="C18" s="69">
        <f>'Basic T2'!O18</f>
        <v>2.2298023705145869</v>
      </c>
      <c r="D18" s="69">
        <f>'Basic T2'!Z18</f>
        <v>4.6753177275934181</v>
      </c>
      <c r="E18" s="69">
        <f>'Basic T2'!AK18</f>
        <v>1.3968054461604866</v>
      </c>
      <c r="F18" s="69">
        <f>'Basic T2'!AV18</f>
        <v>1.0733661684915592</v>
      </c>
      <c r="G18" s="69">
        <f>'Basic T2'!BG18</f>
        <v>4.582018686269679</v>
      </c>
      <c r="H18" s="69">
        <f>'Basic T2'!BR18</f>
        <v>3.1070952553725517</v>
      </c>
      <c r="I18" s="69">
        <f>'Basic T2'!CC18</f>
        <v>1.4016598269071519</v>
      </c>
      <c r="J18" s="69">
        <f>'Basic T2'!CN18</f>
        <v>0.38609364852316008</v>
      </c>
      <c r="K18" s="309">
        <f t="shared" si="12"/>
        <v>19.048615497312507</v>
      </c>
      <c r="L18" s="97"/>
      <c r="M18" s="97">
        <f t="shared" si="0"/>
        <v>3.388130879793954</v>
      </c>
      <c r="N18" s="97">
        <f t="shared" si="1"/>
        <v>5.9165053328606518</v>
      </c>
      <c r="O18" s="97">
        <f t="shared" si="2"/>
        <v>5.9226413573649692</v>
      </c>
      <c r="P18" s="97">
        <f t="shared" si="3"/>
        <v>5.7802346198467189</v>
      </c>
      <c r="Q18" s="97">
        <f t="shared" si="4"/>
        <v>5.5057063085359497</v>
      </c>
      <c r="R18" s="97">
        <f t="shared" si="5"/>
        <v>4.5501441545121191</v>
      </c>
      <c r="S18" s="97">
        <f t="shared" si="6"/>
        <v>3.3640653412543533</v>
      </c>
      <c r="T18" s="97">
        <f t="shared" si="7"/>
        <v>3.1697281622327789</v>
      </c>
      <c r="U18" s="97">
        <f t="shared" si="8"/>
        <v>2.3907755315728427</v>
      </c>
      <c r="V18" s="97">
        <f t="shared" si="9"/>
        <v>4.5405955161190938</v>
      </c>
      <c r="W18" s="97"/>
      <c r="X18" s="97">
        <f t="shared" si="10"/>
        <v>1.0313419760487645</v>
      </c>
      <c r="Y18" s="97">
        <f t="shared" si="11"/>
        <v>11.705850069939103</v>
      </c>
      <c r="Z18" s="97">
        <f t="shared" si="11"/>
        <v>24.544134077634354</v>
      </c>
      <c r="AA18" s="97">
        <f t="shared" si="11"/>
        <v>7.3328449847578501</v>
      </c>
      <c r="AB18" s="97">
        <f t="shared" si="11"/>
        <v>5.6348776037974844</v>
      </c>
      <c r="AC18" s="97">
        <f t="shared" si="11"/>
        <v>24.054339733594485</v>
      </c>
      <c r="AD18" s="97">
        <f t="shared" si="11"/>
        <v>16.311396782673889</v>
      </c>
      <c r="AE18" s="97">
        <f t="shared" si="11"/>
        <v>7.3583291505091619</v>
      </c>
      <c r="AF18" s="97">
        <f t="shared" si="11"/>
        <v>2.0268856210449124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0.19217179294012929</v>
      </c>
      <c r="C19" s="69">
        <f>'Basic T2'!O19</f>
        <v>2.2257244312428783</v>
      </c>
      <c r="D19" s="69">
        <f>'Basic T2'!Z19</f>
        <v>7.6264734138062229</v>
      </c>
      <c r="E19" s="69">
        <f>'Basic T2'!AK19</f>
        <v>2.866395469790278</v>
      </c>
      <c r="F19" s="69">
        <f>'Basic T2'!AV19</f>
        <v>2.621738753631063</v>
      </c>
      <c r="G19" s="69">
        <f>'Basic T2'!BG19</f>
        <v>9.4976109628330434</v>
      </c>
      <c r="H19" s="69">
        <f>'Basic T2'!BR19</f>
        <v>9.6982429364072367</v>
      </c>
      <c r="I19" s="69">
        <f>'Basic T2'!CC19</f>
        <v>3.6016683441882362</v>
      </c>
      <c r="J19" s="69">
        <f>'Basic T2'!CN19</f>
        <v>1.0785477434640955</v>
      </c>
      <c r="K19" s="309">
        <f t="shared" si="12"/>
        <v>39.408573848303178</v>
      </c>
      <c r="L19" s="97"/>
      <c r="M19" s="97">
        <f t="shared" si="0"/>
        <v>3.3142381396845866</v>
      </c>
      <c r="N19" s="97">
        <f t="shared" si="1"/>
        <v>5.9056850244031907</v>
      </c>
      <c r="O19" s="97">
        <f t="shared" si="2"/>
        <v>9.6611331000820435</v>
      </c>
      <c r="P19" s="97">
        <f t="shared" si="3"/>
        <v>11.861665040179064</v>
      </c>
      <c r="Q19" s="97">
        <f t="shared" si="4"/>
        <v>13.447902513533741</v>
      </c>
      <c r="R19" s="97">
        <f t="shared" si="5"/>
        <v>9.4315414151110044</v>
      </c>
      <c r="S19" s="97">
        <f t="shared" si="6"/>
        <v>10.50032916661273</v>
      </c>
      <c r="T19" s="97">
        <f t="shared" si="7"/>
        <v>8.1448503855507788</v>
      </c>
      <c r="U19" s="97">
        <f t="shared" si="8"/>
        <v>6.6786013304551588</v>
      </c>
      <c r="V19" s="97">
        <f t="shared" si="9"/>
        <v>9.393774247661165</v>
      </c>
      <c r="W19" s="97"/>
      <c r="X19" s="97">
        <f t="shared" si="10"/>
        <v>0.48763955194081116</v>
      </c>
      <c r="Y19" s="97">
        <f t="shared" si="11"/>
        <v>5.6478177561320502</v>
      </c>
      <c r="Z19" s="97">
        <f t="shared" si="11"/>
        <v>19.352320241689227</v>
      </c>
      <c r="AA19" s="97">
        <f t="shared" si="11"/>
        <v>7.2735326094874582</v>
      </c>
      <c r="AB19" s="97">
        <f t="shared" si="11"/>
        <v>6.6527115741945266</v>
      </c>
      <c r="AC19" s="97">
        <f t="shared" si="11"/>
        <v>24.100367091162784</v>
      </c>
      <c r="AD19" s="97">
        <f t="shared" si="11"/>
        <v>24.609474511153405</v>
      </c>
      <c r="AE19" s="97">
        <f t="shared" si="11"/>
        <v>9.1393014069787597</v>
      </c>
      <c r="AF19" s="97">
        <f t="shared" si="11"/>
        <v>2.7368352572609904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1.2962616418268087E-2</v>
      </c>
      <c r="C20" s="69">
        <f>'Basic T2'!O20</f>
        <v>0.31355390317049225</v>
      </c>
      <c r="D20" s="69">
        <f>'Basic T2'!Z20</f>
        <v>1.1750187450083143</v>
      </c>
      <c r="E20" s="69">
        <f>'Basic T2'!AK20</f>
        <v>0.52140617310491399</v>
      </c>
      <c r="F20" s="69">
        <f>'Basic T2'!AV20</f>
        <v>0.42786036003362821</v>
      </c>
      <c r="G20" s="69">
        <f>'Basic T2'!BG20</f>
        <v>1.7684605153003117</v>
      </c>
      <c r="H20" s="69">
        <f>'Basic T2'!BR20</f>
        <v>1.8147431743950466</v>
      </c>
      <c r="I20" s="69">
        <f>'Basic T2'!CC20</f>
        <v>1.5377246543738501</v>
      </c>
      <c r="J20" s="69">
        <f>'Basic T2'!CN20</f>
        <v>0.41208523748118175</v>
      </c>
      <c r="K20" s="309">
        <f t="shared" si="12"/>
        <v>7.9838153792860069</v>
      </c>
      <c r="L20" s="97"/>
      <c r="M20" s="97">
        <f t="shared" si="0"/>
        <v>0.223556210129705</v>
      </c>
      <c r="N20" s="97">
        <f t="shared" si="1"/>
        <v>0.83197657549326476</v>
      </c>
      <c r="O20" s="97">
        <f t="shared" si="2"/>
        <v>1.4885008934884782</v>
      </c>
      <c r="P20" s="97">
        <f t="shared" si="3"/>
        <v>2.1576734405405071</v>
      </c>
      <c r="Q20" s="97">
        <f t="shared" si="4"/>
        <v>2.1946597093889437</v>
      </c>
      <c r="R20" s="97">
        <f t="shared" si="5"/>
        <v>1.7561583282695508</v>
      </c>
      <c r="S20" s="97">
        <f t="shared" si="6"/>
        <v>1.9648302077975011</v>
      </c>
      <c r="T20" s="97">
        <f t="shared" si="7"/>
        <v>3.4774265832271238</v>
      </c>
      <c r="U20" s="97">
        <f t="shared" si="8"/>
        <v>2.5517210823355345</v>
      </c>
      <c r="V20" s="97">
        <f t="shared" si="9"/>
        <v>1.9030924487831284</v>
      </c>
      <c r="W20" s="97"/>
      <c r="X20" s="97">
        <f t="shared" si="10"/>
        <v>0.16236117448180939</v>
      </c>
      <c r="Y20" s="97">
        <f t="shared" si="11"/>
        <v>3.9273691621678433</v>
      </c>
      <c r="Z20" s="97">
        <f t="shared" si="11"/>
        <v>14.71750897518119</v>
      </c>
      <c r="AA20" s="97">
        <f t="shared" si="11"/>
        <v>6.5307894576032064</v>
      </c>
      <c r="AB20" s="97">
        <f t="shared" si="11"/>
        <v>5.3590963681814472</v>
      </c>
      <c r="AC20" s="97">
        <f t="shared" si="11"/>
        <v>22.150568760502392</v>
      </c>
      <c r="AD20" s="97">
        <f t="shared" si="11"/>
        <v>22.730274789462118</v>
      </c>
      <c r="AE20" s="97">
        <f t="shared" si="11"/>
        <v>19.260523713555223</v>
      </c>
      <c r="AF20" s="97">
        <f t="shared" si="11"/>
        <v>5.1615075988647741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9.3220014328782644E-3</v>
      </c>
      <c r="C21" s="69">
        <f>'Basic T2'!O21</f>
        <v>4.7916140350301006E-2</v>
      </c>
      <c r="D21" s="69">
        <f>'Basic T2'!Z21</f>
        <v>0.49791152583430837</v>
      </c>
      <c r="E21" s="69">
        <f>'Basic T2'!AK21</f>
        <v>0.26181592081177518</v>
      </c>
      <c r="F21" s="69">
        <f>'Basic T2'!AV21</f>
        <v>0.3454054420202281</v>
      </c>
      <c r="G21" s="69">
        <f>'Basic T2'!BG21</f>
        <v>0.79580875766100245</v>
      </c>
      <c r="H21" s="69">
        <f>'Basic T2'!BR21</f>
        <v>1.1807999817076387</v>
      </c>
      <c r="I21" s="69">
        <f>'Basic T2'!CC21</f>
        <v>0.64378647010542067</v>
      </c>
      <c r="J21" s="69">
        <f>'Basic T2'!CN21</f>
        <v>0.50454071851277227</v>
      </c>
      <c r="K21" s="309">
        <f t="shared" si="12"/>
        <v>4.287306958436325</v>
      </c>
      <c r="L21" s="97"/>
      <c r="M21" s="97">
        <f t="shared" si="0"/>
        <v>0.16076934192243753</v>
      </c>
      <c r="N21" s="97">
        <f t="shared" si="1"/>
        <v>0.12713956342562815</v>
      </c>
      <c r="O21" s="97">
        <f t="shared" si="2"/>
        <v>0.63074887462951523</v>
      </c>
      <c r="P21" s="97">
        <f t="shared" si="3"/>
        <v>1.0834418305449476</v>
      </c>
      <c r="Q21" s="97">
        <f t="shared" si="4"/>
        <v>1.7717168445936282</v>
      </c>
      <c r="R21" s="97">
        <f t="shared" si="5"/>
        <v>0.79027276288319392</v>
      </c>
      <c r="S21" s="97">
        <f t="shared" si="6"/>
        <v>1.2784571977791359</v>
      </c>
      <c r="T21" s="97">
        <f t="shared" si="7"/>
        <v>1.4558654429444222</v>
      </c>
      <c r="U21" s="97">
        <f t="shared" si="8"/>
        <v>3.1242254544111203</v>
      </c>
      <c r="V21" s="97">
        <f t="shared" si="9"/>
        <v>1.0219601920385595</v>
      </c>
      <c r="W21" s="97"/>
      <c r="X21" s="97">
        <f t="shared" si="10"/>
        <v>0.21743256368744363</v>
      </c>
      <c r="Y21" s="97">
        <f t="shared" si="11"/>
        <v>1.1176279378833438</v>
      </c>
      <c r="Z21" s="97">
        <f t="shared" si="11"/>
        <v>11.613619707227766</v>
      </c>
      <c r="AA21" s="97">
        <f t="shared" si="11"/>
        <v>6.1067687326793418</v>
      </c>
      <c r="AB21" s="97">
        <f t="shared" si="11"/>
        <v>8.0564663404974635</v>
      </c>
      <c r="AC21" s="97">
        <f t="shared" si="11"/>
        <v>18.561972944229105</v>
      </c>
      <c r="AD21" s="97">
        <f t="shared" si="11"/>
        <v>27.54176440257271</v>
      </c>
      <c r="AE21" s="97">
        <f t="shared" si="11"/>
        <v>15.016103963319289</v>
      </c>
      <c r="AF21" s="97">
        <f t="shared" si="11"/>
        <v>11.768243407903531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1.2055718231032152E-2</v>
      </c>
      <c r="C22" s="69">
        <f>'Basic T2'!O22</f>
        <v>0.17681349942756122</v>
      </c>
      <c r="D22" s="69">
        <f>'Basic T2'!Z22</f>
        <v>0.52169119129301778</v>
      </c>
      <c r="E22" s="69">
        <f>'Basic T2'!AK22</f>
        <v>0.19424212502634405</v>
      </c>
      <c r="F22" s="69">
        <f>'Basic T2'!AV22</f>
        <v>0.72345785166699228</v>
      </c>
      <c r="G22" s="69">
        <f>'Basic T2'!BG22</f>
        <v>6.4062584621585668</v>
      </c>
      <c r="H22" s="69">
        <f>'Basic T2'!BR22</f>
        <v>3.128615792621932</v>
      </c>
      <c r="I22" s="69">
        <f>'Basic T2'!CC22</f>
        <v>1.0869618560818817</v>
      </c>
      <c r="J22" s="69">
        <f>'Basic T2'!CN22</f>
        <v>0.44516807055880575</v>
      </c>
      <c r="K22" s="309">
        <f t="shared" si="12"/>
        <v>12.695264567066134</v>
      </c>
      <c r="L22" s="97"/>
      <c r="M22" s="97">
        <f t="shared" si="0"/>
        <v>0.20791563918553649</v>
      </c>
      <c r="N22" s="97">
        <f t="shared" si="1"/>
        <v>0.46915279404044219</v>
      </c>
      <c r="O22" s="97">
        <f t="shared" si="2"/>
        <v>0.66087269472388788</v>
      </c>
      <c r="P22" s="97">
        <f t="shared" si="3"/>
        <v>0.80380919103380122</v>
      </c>
      <c r="Q22" s="97">
        <f t="shared" si="4"/>
        <v>3.7108924939198396</v>
      </c>
      <c r="R22" s="97">
        <f t="shared" si="5"/>
        <v>6.3616937183675599</v>
      </c>
      <c r="S22" s="97">
        <f t="shared" si="6"/>
        <v>3.3873657191106901</v>
      </c>
      <c r="T22" s="97">
        <f t="shared" si="7"/>
        <v>2.4580668863842523</v>
      </c>
      <c r="U22" s="97">
        <f t="shared" si="8"/>
        <v>2.7565771532386218</v>
      </c>
      <c r="V22" s="97">
        <f t="shared" si="9"/>
        <v>3.0261549127966214</v>
      </c>
      <c r="W22" s="97"/>
      <c r="X22" s="97">
        <f t="shared" si="10"/>
        <v>9.4962323686478459E-2</v>
      </c>
      <c r="Y22" s="97">
        <f t="shared" si="11"/>
        <v>1.3927515924815632</v>
      </c>
      <c r="Z22" s="97">
        <f t="shared" si="11"/>
        <v>4.1093368991015851</v>
      </c>
      <c r="AA22" s="97">
        <f t="shared" si="11"/>
        <v>1.5300360539964175</v>
      </c>
      <c r="AB22" s="97">
        <f t="shared" si="11"/>
        <v>5.698643363004626</v>
      </c>
      <c r="AC22" s="97">
        <f t="shared" si="11"/>
        <v>50.461795642901265</v>
      </c>
      <c r="AD22" s="97">
        <f t="shared" si="11"/>
        <v>24.643958982455082</v>
      </c>
      <c r="AE22" s="97">
        <f t="shared" si="11"/>
        <v>8.5619472547398647</v>
      </c>
      <c r="AF22" s="97">
        <f t="shared" si="11"/>
        <v>3.5065678876331106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2.4465429091933078E-3</v>
      </c>
      <c r="C23" s="69">
        <f>'Basic T2'!O23</f>
        <v>7.5168003938497471E-2</v>
      </c>
      <c r="D23" s="69">
        <f>'Basic T2'!Z23</f>
        <v>0.23805564276299335</v>
      </c>
      <c r="E23" s="69">
        <f>'Basic T2'!AK23</f>
        <v>0.18067643429287414</v>
      </c>
      <c r="F23" s="69">
        <f>'Basic T2'!AV23</f>
        <v>0.25266817939957342</v>
      </c>
      <c r="G23" s="69">
        <f>'Basic T2'!BG23</f>
        <v>4.6656800494413426</v>
      </c>
      <c r="H23" s="69">
        <f>'Basic T2'!BR23</f>
        <v>3.8409688084561568</v>
      </c>
      <c r="I23" s="69">
        <f>'Basic T2'!CC23</f>
        <v>1.2086615059857508</v>
      </c>
      <c r="J23" s="69">
        <f>'Basic T2'!CN23</f>
        <v>0.64677038002699383</v>
      </c>
      <c r="K23" s="309">
        <f t="shared" si="12"/>
        <v>11.111095547213374</v>
      </c>
      <c r="L23" s="97"/>
      <c r="M23" s="97">
        <f t="shared" si="0"/>
        <v>4.2193631520883547E-2</v>
      </c>
      <c r="N23" s="97">
        <f t="shared" si="1"/>
        <v>0.19944901935859766</v>
      </c>
      <c r="O23" s="97">
        <f t="shared" si="2"/>
        <v>0.30156628433207022</v>
      </c>
      <c r="P23" s="97">
        <f t="shared" si="3"/>
        <v>0.74767189901845554</v>
      </c>
      <c r="Q23" s="97">
        <f t="shared" si="4"/>
        <v>1.2960318949138407</v>
      </c>
      <c r="R23" s="97">
        <f t="shared" si="5"/>
        <v>4.6332235325458164</v>
      </c>
      <c r="S23" s="97">
        <f t="shared" si="6"/>
        <v>4.1586333804938596</v>
      </c>
      <c r="T23" s="97">
        <f t="shared" si="7"/>
        <v>2.7332797449031094</v>
      </c>
      <c r="U23" s="97">
        <f t="shared" si="8"/>
        <v>4.0049423372522819</v>
      </c>
      <c r="V23" s="97">
        <f t="shared" si="9"/>
        <v>2.6485384529897096</v>
      </c>
      <c r="W23" s="97"/>
      <c r="X23" s="97">
        <f t="shared" si="10"/>
        <v>2.2018917025755327E-2</v>
      </c>
      <c r="Y23" s="97">
        <f t="shared" si="11"/>
        <v>0.67651298307257701</v>
      </c>
      <c r="Z23" s="97">
        <f t="shared" si="11"/>
        <v>2.1425037859808245</v>
      </c>
      <c r="AA23" s="97">
        <f t="shared" si="11"/>
        <v>1.6260901863829909</v>
      </c>
      <c r="AB23" s="97">
        <f t="shared" si="11"/>
        <v>2.2740167999270042</v>
      </c>
      <c r="AC23" s="97">
        <f t="shared" si="11"/>
        <v>41.991179264149878</v>
      </c>
      <c r="AD23" s="97">
        <f t="shared" si="11"/>
        <v>34.568767698334298</v>
      </c>
      <c r="AE23" s="97">
        <f t="shared" si="11"/>
        <v>10.877968791195205</v>
      </c>
      <c r="AF23" s="97">
        <f t="shared" si="11"/>
        <v>5.8209415739314894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2.0115638394609406E-2</v>
      </c>
      <c r="C24" s="69">
        <f>'Basic T2'!O24</f>
        <v>0.20493067027365838</v>
      </c>
      <c r="D24" s="69">
        <f>'Basic T2'!Z24</f>
        <v>0.58722472785062818</v>
      </c>
      <c r="E24" s="69">
        <f>'Basic T2'!AK24</f>
        <v>0.30030408095563871</v>
      </c>
      <c r="F24" s="69">
        <f>'Basic T2'!AV24</f>
        <v>0.24028729794195255</v>
      </c>
      <c r="G24" s="69">
        <f>'Basic T2'!BG24</f>
        <v>2.0519072849283089</v>
      </c>
      <c r="H24" s="69">
        <f>'Basic T2'!BR24</f>
        <v>2.3325862676290603</v>
      </c>
      <c r="I24" s="69">
        <f>'Basic T2'!CC24</f>
        <v>1.369664544916537</v>
      </c>
      <c r="J24" s="69">
        <f>'Basic T2'!CN24</f>
        <v>0.64978305294192373</v>
      </c>
      <c r="K24" s="309">
        <f t="shared" si="12"/>
        <v>7.7568035658323176</v>
      </c>
      <c r="L24" s="97"/>
      <c r="M24" s="97">
        <f t="shared" si="0"/>
        <v>0.34691884251862293</v>
      </c>
      <c r="N24" s="97">
        <f t="shared" si="1"/>
        <v>0.54375823596465045</v>
      </c>
      <c r="O24" s="97">
        <f t="shared" si="2"/>
        <v>0.74388986201067253</v>
      </c>
      <c r="P24" s="97">
        <f t="shared" si="3"/>
        <v>1.2427128273249843</v>
      </c>
      <c r="Q24" s="97">
        <f t="shared" si="4"/>
        <v>1.2325256105279128</v>
      </c>
      <c r="R24" s="97">
        <f t="shared" si="5"/>
        <v>2.0376333178419235</v>
      </c>
      <c r="S24" s="97">
        <f t="shared" si="6"/>
        <v>2.52550114285952</v>
      </c>
      <c r="T24" s="97">
        <f t="shared" si="7"/>
        <v>3.0973736975920874</v>
      </c>
      <c r="U24" s="97">
        <f t="shared" si="8"/>
        <v>4.0235974607364344</v>
      </c>
      <c r="V24" s="97">
        <f t="shared" si="9"/>
        <v>1.8489799164356033</v>
      </c>
      <c r="W24" s="97"/>
      <c r="X24" s="97">
        <f t="shared" si="10"/>
        <v>0.25932896487434726</v>
      </c>
      <c r="Y24" s="97">
        <f t="shared" ref="Y24:AG32" si="13">IF($K24&gt;0,C24/$K24*100,0)</f>
        <v>2.6419474018441127</v>
      </c>
      <c r="Z24" s="97">
        <f t="shared" si="13"/>
        <v>7.5704473223645179</v>
      </c>
      <c r="AA24" s="97">
        <f t="shared" si="13"/>
        <v>3.8714926632722531</v>
      </c>
      <c r="AB24" s="97">
        <f t="shared" si="13"/>
        <v>3.0977618023019944</v>
      </c>
      <c r="AC24" s="97">
        <f t="shared" si="13"/>
        <v>26.453000485492321</v>
      </c>
      <c r="AD24" s="97">
        <f t="shared" si="13"/>
        <v>30.071488182371809</v>
      </c>
      <c r="AE24" s="97">
        <f t="shared" si="13"/>
        <v>17.657589666827793</v>
      </c>
      <c r="AF24" s="97">
        <f t="shared" si="13"/>
        <v>8.376943510650845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1.637016655084092E-2</v>
      </c>
      <c r="C25" s="69">
        <f>'Basic T2'!O25</f>
        <v>0.93567829802697156</v>
      </c>
      <c r="D25" s="69">
        <f>'Basic T2'!Z25</f>
        <v>3.4310269935566362</v>
      </c>
      <c r="E25" s="69">
        <f>'Basic T2'!AK25</f>
        <v>2.8882336956523629</v>
      </c>
      <c r="F25" s="69">
        <f>'Basic T2'!AV25</f>
        <v>1.5985435656574283</v>
      </c>
      <c r="G25" s="69">
        <f>'Basic T2'!BG25</f>
        <v>12.350898148276782</v>
      </c>
      <c r="H25" s="69">
        <f>'Basic T2'!BR25</f>
        <v>8.8047816580335105</v>
      </c>
      <c r="I25" s="69">
        <f>'Basic T2'!CC25</f>
        <v>1.0671954667783938</v>
      </c>
      <c r="J25" s="69">
        <f>'Basic T2'!CN25</f>
        <v>0.3145026290617709</v>
      </c>
      <c r="K25" s="309">
        <f t="shared" si="12"/>
        <v>31.407230621594699</v>
      </c>
      <c r="L25" s="97"/>
      <c r="M25" s="97">
        <f t="shared" si="0"/>
        <v>0.28232358925166906</v>
      </c>
      <c r="N25" s="97">
        <f t="shared" si="1"/>
        <v>2.482706859281429</v>
      </c>
      <c r="O25" s="97">
        <f t="shared" si="2"/>
        <v>4.3463874658918762</v>
      </c>
      <c r="P25" s="97">
        <f t="shared" si="3"/>
        <v>11.952035584989749</v>
      </c>
      <c r="Q25" s="97">
        <f t="shared" si="4"/>
        <v>8.1995423856876144</v>
      </c>
      <c r="R25" s="97">
        <f t="shared" si="5"/>
        <v>12.264979883377226</v>
      </c>
      <c r="S25" s="97">
        <f t="shared" si="6"/>
        <v>9.5329748136579244</v>
      </c>
      <c r="T25" s="97">
        <f t="shared" si="7"/>
        <v>2.4133669673039058</v>
      </c>
      <c r="U25" s="97">
        <f t="shared" si="8"/>
        <v>1.947468426513389</v>
      </c>
      <c r="V25" s="97">
        <f t="shared" si="9"/>
        <v>7.4865037070148812</v>
      </c>
      <c r="W25" s="97"/>
      <c r="X25" s="97">
        <f t="shared" si="10"/>
        <v>5.2122285941331191E-2</v>
      </c>
      <c r="Y25" s="97">
        <f t="shared" si="13"/>
        <v>2.9791811614986083</v>
      </c>
      <c r="Z25" s="97">
        <f t="shared" si="13"/>
        <v>10.924321965520774</v>
      </c>
      <c r="AA25" s="97">
        <f t="shared" si="13"/>
        <v>9.1960788598358523</v>
      </c>
      <c r="AB25" s="97">
        <f t="shared" si="13"/>
        <v>5.0897310396998714</v>
      </c>
      <c r="AC25" s="97">
        <f t="shared" si="13"/>
        <v>39.325014984876326</v>
      </c>
      <c r="AD25" s="97">
        <f t="shared" si="13"/>
        <v>28.034250342275001</v>
      </c>
      <c r="AE25" s="97">
        <f t="shared" si="13"/>
        <v>3.3979292209374909</v>
      </c>
      <c r="AF25" s="97">
        <f t="shared" si="13"/>
        <v>1.0013701394147372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9.1482453243341855E-3</v>
      </c>
      <c r="C26" s="69">
        <f>'Basic T2'!O26</f>
        <v>0.18110666023673982</v>
      </c>
      <c r="D26" s="69">
        <f>'Basic T2'!Z26</f>
        <v>0.87358183365266939</v>
      </c>
      <c r="E26" s="69">
        <f>'Basic T2'!AK26</f>
        <v>0.61837092462907639</v>
      </c>
      <c r="F26" s="69">
        <f>'Basic T2'!AV26</f>
        <v>0.77382055588749987</v>
      </c>
      <c r="G26" s="69">
        <f>'Basic T2'!BG26</f>
        <v>2.5806644204100979</v>
      </c>
      <c r="H26" s="69">
        <f>'Basic T2'!BR26</f>
        <v>2.6852218272878425</v>
      </c>
      <c r="I26" s="69">
        <f>'Basic T2'!CC26</f>
        <v>1.5457573111619036</v>
      </c>
      <c r="J26" s="69">
        <f>'Basic T2'!CN26</f>
        <v>0.51277143123389357</v>
      </c>
      <c r="K26" s="309">
        <f t="shared" si="12"/>
        <v>9.7804432098240568</v>
      </c>
      <c r="L26" s="97"/>
      <c r="M26" s="97">
        <f t="shared" si="0"/>
        <v>0.15777270483470751</v>
      </c>
      <c r="N26" s="97">
        <f t="shared" si="1"/>
        <v>0.48054416627962038</v>
      </c>
      <c r="O26" s="97">
        <f t="shared" si="2"/>
        <v>1.1066439113855164</v>
      </c>
      <c r="P26" s="97">
        <f t="shared" si="3"/>
        <v>2.5589311927961504</v>
      </c>
      <c r="Q26" s="97">
        <f t="shared" si="4"/>
        <v>3.969222098933805</v>
      </c>
      <c r="R26" s="97">
        <f t="shared" si="5"/>
        <v>2.5627121867645966</v>
      </c>
      <c r="S26" s="97">
        <f t="shared" si="6"/>
        <v>2.9073011737052759</v>
      </c>
      <c r="T26" s="97">
        <f t="shared" si="7"/>
        <v>3.495591717127569</v>
      </c>
      <c r="U26" s="97">
        <f t="shared" si="8"/>
        <v>3.175191811035559</v>
      </c>
      <c r="V26" s="97">
        <f t="shared" si="9"/>
        <v>2.3313524592089143</v>
      </c>
      <c r="W26" s="97"/>
      <c r="X26" s="97">
        <f t="shared" si="10"/>
        <v>9.3536101872613964E-2</v>
      </c>
      <c r="Y26" s="97">
        <f t="shared" si="13"/>
        <v>1.8517224255729592</v>
      </c>
      <c r="Z26" s="97">
        <f t="shared" si="13"/>
        <v>8.9319248106792557</v>
      </c>
      <c r="AA26" s="97">
        <f t="shared" si="13"/>
        <v>6.3225245662481635</v>
      </c>
      <c r="AB26" s="97">
        <f t="shared" si="13"/>
        <v>7.9119170704884683</v>
      </c>
      <c r="AC26" s="97">
        <f t="shared" si="13"/>
        <v>26.385966004259657</v>
      </c>
      <c r="AD26" s="97">
        <f t="shared" si="13"/>
        <v>27.455011697124792</v>
      </c>
      <c r="AE26" s="97">
        <f t="shared" si="13"/>
        <v>15.804573248881537</v>
      </c>
      <c r="AF26" s="97">
        <f t="shared" si="13"/>
        <v>5.2428240748725532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7.6300494932261386E-4</v>
      </c>
      <c r="C27" s="69">
        <f>'Basic T2'!O27</f>
        <v>1.6408394908818125E-2</v>
      </c>
      <c r="D27" s="69">
        <f>'Basic T2'!Z27</f>
        <v>8.2891215715768615E-2</v>
      </c>
      <c r="E27" s="69">
        <f>'Basic T2'!AK27</f>
        <v>2.39145418059446E-2</v>
      </c>
      <c r="F27" s="69">
        <f>'Basic T2'!AV27</f>
        <v>2.065728332320221E-2</v>
      </c>
      <c r="G27" s="69">
        <f>'Basic T2'!BG27</f>
        <v>0.11519313714969263</v>
      </c>
      <c r="H27" s="69">
        <f>'Basic T2'!BR27</f>
        <v>0.16063358683402937</v>
      </c>
      <c r="I27" s="69">
        <f>'Basic T2'!CC27</f>
        <v>9.7449951023448056E-2</v>
      </c>
      <c r="J27" s="69">
        <f>'Basic T2'!CN27</f>
        <v>2.9780855062750376E-2</v>
      </c>
      <c r="K27" s="309">
        <f t="shared" si="12"/>
        <v>0.54769197077297671</v>
      </c>
      <c r="L27" s="97"/>
      <c r="M27" s="97">
        <f t="shared" si="0"/>
        <v>1.3158955667343689E-2</v>
      </c>
      <c r="N27" s="97">
        <f t="shared" si="1"/>
        <v>4.3537650361050652E-2</v>
      </c>
      <c r="O27" s="97">
        <f t="shared" si="2"/>
        <v>0.10500568538112531</v>
      </c>
      <c r="P27" s="97">
        <f t="shared" si="3"/>
        <v>9.8962717280678805E-2</v>
      </c>
      <c r="Q27" s="97">
        <f t="shared" si="4"/>
        <v>0.10595912042728338</v>
      </c>
      <c r="R27" s="97">
        <f t="shared" si="5"/>
        <v>0.11439180316139325</v>
      </c>
      <c r="S27" s="97">
        <f t="shared" si="6"/>
        <v>0.17391867248850601</v>
      </c>
      <c r="T27" s="97">
        <f t="shared" si="7"/>
        <v>0.22037433636720019</v>
      </c>
      <c r="U27" s="97">
        <f t="shared" si="8"/>
        <v>0.18440950755259544</v>
      </c>
      <c r="V27" s="97">
        <f t="shared" si="9"/>
        <v>0.13055267492049841</v>
      </c>
      <c r="W27" s="97"/>
      <c r="X27" s="97">
        <f t="shared" si="10"/>
        <v>0.13931278712115469</v>
      </c>
      <c r="Y27" s="97">
        <f t="shared" si="13"/>
        <v>2.9959166437405296</v>
      </c>
      <c r="Z27" s="97">
        <f t="shared" si="13"/>
        <v>15.134641393187007</v>
      </c>
      <c r="AA27" s="97">
        <f t="shared" si="13"/>
        <v>4.366421836017274</v>
      </c>
      <c r="AB27" s="97">
        <f t="shared" si="13"/>
        <v>3.7716973089906478</v>
      </c>
      <c r="AC27" s="97">
        <f t="shared" si="13"/>
        <v>21.03246775502598</v>
      </c>
      <c r="AD27" s="97">
        <f t="shared" si="13"/>
        <v>29.329184177617503</v>
      </c>
      <c r="AE27" s="97">
        <f t="shared" si="13"/>
        <v>17.792839081776851</v>
      </c>
      <c r="AF27" s="97">
        <f t="shared" si="13"/>
        <v>5.4375190165230318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6.0297087354375993E-2</v>
      </c>
      <c r="C28" s="69">
        <f>'Basic T2'!O28</f>
        <v>0.88726651901930231</v>
      </c>
      <c r="D28" s="69">
        <f>'Basic T2'!Z28</f>
        <v>4.0091920973719386</v>
      </c>
      <c r="E28" s="69">
        <f>'Basic T2'!AK28</f>
        <v>1.5343224660096537</v>
      </c>
      <c r="F28" s="69">
        <f>'Basic T2'!AV28</f>
        <v>1.0918690915298208</v>
      </c>
      <c r="G28" s="69">
        <f>'Basic T2'!BG28</f>
        <v>10.54479947880936</v>
      </c>
      <c r="H28" s="69">
        <f>'Basic T2'!BR28</f>
        <v>9.8523645590603799</v>
      </c>
      <c r="I28" s="69">
        <f>'Basic T2'!CC28</f>
        <v>5.4031132944003444</v>
      </c>
      <c r="J28" s="69">
        <f>'Basic T2'!CN28</f>
        <v>2.0424385011236224</v>
      </c>
      <c r="K28" s="309">
        <f t="shared" si="12"/>
        <v>35.425663094678796</v>
      </c>
      <c r="L28" s="97"/>
      <c r="M28" s="97">
        <f t="shared" si="0"/>
        <v>1.0398971855563917</v>
      </c>
      <c r="N28" s="97">
        <f t="shared" si="1"/>
        <v>2.354252179862443</v>
      </c>
      <c r="O28" s="97">
        <f t="shared" si="2"/>
        <v>5.0788006952713332</v>
      </c>
      <c r="P28" s="97">
        <f t="shared" si="3"/>
        <v>6.3493050234131267</v>
      </c>
      <c r="Q28" s="97">
        <f t="shared" si="4"/>
        <v>5.600614889678651</v>
      </c>
      <c r="R28" s="97">
        <f t="shared" si="5"/>
        <v>10.471445228449888</v>
      </c>
      <c r="S28" s="97">
        <f t="shared" si="6"/>
        <v>10.667197307590644</v>
      </c>
      <c r="T28" s="97">
        <f t="shared" si="7"/>
        <v>12.218656798337117</v>
      </c>
      <c r="U28" s="97">
        <f t="shared" si="8"/>
        <v>12.647221760592517</v>
      </c>
      <c r="V28" s="97">
        <f t="shared" si="9"/>
        <v>8.444372612064031</v>
      </c>
      <c r="W28" s="97"/>
      <c r="X28" s="97">
        <f t="shared" si="10"/>
        <v>0.17020736406041492</v>
      </c>
      <c r="Y28" s="97">
        <f t="shared" si="13"/>
        <v>2.5045869053967729</v>
      </c>
      <c r="Z28" s="97">
        <f t="shared" si="13"/>
        <v>11.317197046268273</v>
      </c>
      <c r="AA28" s="97">
        <f t="shared" si="13"/>
        <v>4.3311044366594249</v>
      </c>
      <c r="AB28" s="97">
        <f t="shared" si="13"/>
        <v>3.0821415780184167</v>
      </c>
      <c r="AC28" s="97">
        <f t="shared" si="13"/>
        <v>29.765990408216997</v>
      </c>
      <c r="AD28" s="97">
        <f t="shared" si="13"/>
        <v>27.811376551312261</v>
      </c>
      <c r="AE28" s="97">
        <f t="shared" si="13"/>
        <v>15.251975044080213</v>
      </c>
      <c r="AF28" s="97">
        <f t="shared" si="13"/>
        <v>5.7654206659872296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2.4428159499784462E-2</v>
      </c>
      <c r="C29" s="69">
        <f>'Basic T2'!O29</f>
        <v>0.27745413876694391</v>
      </c>
      <c r="D29" s="69">
        <f>'Basic T2'!Z29</f>
        <v>1.2537840680517922</v>
      </c>
      <c r="E29" s="69">
        <f>'Basic T2'!AK29</f>
        <v>0.36036987557107192</v>
      </c>
      <c r="F29" s="69">
        <f>'Basic T2'!AV29</f>
        <v>0.47248979861010193</v>
      </c>
      <c r="G29" s="69">
        <f>'Basic T2'!BG29</f>
        <v>2.1853256046884746</v>
      </c>
      <c r="H29" s="69">
        <f>'Basic T2'!BR29</f>
        <v>2.2606998713481721</v>
      </c>
      <c r="I29" s="69">
        <f>'Basic T2'!CC29</f>
        <v>0.80631983607776625</v>
      </c>
      <c r="J29" s="69">
        <f>'Basic T2'!CN29</f>
        <v>0.31718707089292614</v>
      </c>
      <c r="K29" s="309">
        <f t="shared" si="12"/>
        <v>7.9580584235070333</v>
      </c>
      <c r="L29" s="97"/>
      <c r="M29" s="97">
        <f t="shared" si="0"/>
        <v>0.42129355540595476</v>
      </c>
      <c r="N29" s="97">
        <f t="shared" si="1"/>
        <v>0.73619030697328081</v>
      </c>
      <c r="O29" s="97">
        <f t="shared" si="2"/>
        <v>1.588279943162529</v>
      </c>
      <c r="P29" s="97">
        <f t="shared" si="3"/>
        <v>1.4912759944139238</v>
      </c>
      <c r="Q29" s="97">
        <f t="shared" si="4"/>
        <v>2.423581198373661</v>
      </c>
      <c r="R29" s="97">
        <f t="shared" si="5"/>
        <v>2.1701235212495789</v>
      </c>
      <c r="S29" s="97">
        <f t="shared" si="6"/>
        <v>2.4476694337034983</v>
      </c>
      <c r="T29" s="97">
        <f t="shared" si="7"/>
        <v>1.8234200931777966</v>
      </c>
      <c r="U29" s="97">
        <f t="shared" si="8"/>
        <v>1.9640910720047238</v>
      </c>
      <c r="V29" s="97">
        <f t="shared" si="9"/>
        <v>1.8969527942798714</v>
      </c>
      <c r="W29" s="97"/>
      <c r="X29" s="97">
        <f>IF($K29&gt;0,B29/$K29*100,0)</f>
        <v>0.30696129884680123</v>
      </c>
      <c r="Y29" s="97">
        <f t="shared" si="13"/>
        <v>3.4864551628244111</v>
      </c>
      <c r="Z29" s="97">
        <f t="shared" si="13"/>
        <v>15.754899013411148</v>
      </c>
      <c r="AA29" s="97">
        <f t="shared" si="13"/>
        <v>4.5283642867786416</v>
      </c>
      <c r="AB29" s="97">
        <f t="shared" si="13"/>
        <v>5.9372496840992106</v>
      </c>
      <c r="AC29" s="97">
        <f t="shared" si="13"/>
        <v>27.460537337013218</v>
      </c>
      <c r="AD29" s="97">
        <f t="shared" si="13"/>
        <v>28.40768125891573</v>
      </c>
      <c r="AE29" s="97">
        <f t="shared" si="13"/>
        <v>10.132117574005314</v>
      </c>
      <c r="AF29" s="97">
        <f t="shared" si="13"/>
        <v>3.9857343841055277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2.029142686529985E-2</v>
      </c>
      <c r="C30" s="69">
        <f>'Basic T2'!O30</f>
        <v>0.11661135622968584</v>
      </c>
      <c r="D30" s="69">
        <f>'Basic T2'!Z30</f>
        <v>0.31676923736754475</v>
      </c>
      <c r="E30" s="69">
        <f>'Basic T2'!AK30</f>
        <v>0.18946724044666621</v>
      </c>
      <c r="F30" s="69">
        <f>'Basic T2'!AV30</f>
        <v>0.25981156413101542</v>
      </c>
      <c r="G30" s="69">
        <f>'Basic T2'!BG30</f>
        <v>3.1223843644630724</v>
      </c>
      <c r="H30" s="69">
        <f>'Basic T2'!BR30</f>
        <v>3.2336984070582617</v>
      </c>
      <c r="I30" s="69">
        <f>'Basic T2'!CC30</f>
        <v>1.7548414912660304</v>
      </c>
      <c r="J30" s="69">
        <f>'Basic T2'!CN30</f>
        <v>0.95139422733430745</v>
      </c>
      <c r="K30" s="309">
        <f t="shared" si="12"/>
        <v>9.9652693151618834</v>
      </c>
      <c r="L30" s="97"/>
      <c r="M30" s="97">
        <f t="shared" si="0"/>
        <v>0.34995053018290256</v>
      </c>
      <c r="N30" s="97">
        <f t="shared" si="1"/>
        <v>0.30941383870079447</v>
      </c>
      <c r="O30" s="97">
        <f t="shared" si="2"/>
        <v>0.4012798049855093</v>
      </c>
      <c r="P30" s="97">
        <f t="shared" si="3"/>
        <v>0.78404985144281369</v>
      </c>
      <c r="Q30" s="97">
        <f t="shared" si="4"/>
        <v>1.332673051990247</v>
      </c>
      <c r="R30" s="97">
        <f t="shared" si="5"/>
        <v>3.1006636892762565</v>
      </c>
      <c r="S30" s="97">
        <f t="shared" si="6"/>
        <v>3.5011391158491381</v>
      </c>
      <c r="T30" s="97">
        <f t="shared" si="7"/>
        <v>3.9684168643073789</v>
      </c>
      <c r="U30" s="97">
        <f t="shared" si="8"/>
        <v>5.8912392065783266</v>
      </c>
      <c r="V30" s="97">
        <f t="shared" si="9"/>
        <v>2.3754092351607987</v>
      </c>
      <c r="W30" s="97"/>
      <c r="X30" s="97">
        <f t="shared" si="10"/>
        <v>0.20362145992810252</v>
      </c>
      <c r="Y30" s="97">
        <f t="shared" si="13"/>
        <v>1.1701776694811938</v>
      </c>
      <c r="Z30" s="97">
        <f t="shared" si="13"/>
        <v>3.1787323287448848</v>
      </c>
      <c r="AA30" s="97">
        <f t="shared" si="13"/>
        <v>1.9012756650580129</v>
      </c>
      <c r="AB30" s="97">
        <f t="shared" si="13"/>
        <v>2.6071705230858062</v>
      </c>
      <c r="AC30" s="97">
        <f t="shared" si="13"/>
        <v>31.332664132944711</v>
      </c>
      <c r="AD30" s="97">
        <f t="shared" si="13"/>
        <v>32.449684045550867</v>
      </c>
      <c r="AE30" s="97">
        <f t="shared" si="13"/>
        <v>17.60957416972251</v>
      </c>
      <c r="AF30" s="97">
        <f t="shared" si="13"/>
        <v>9.5471000054839195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2.3549334992543657E-2</v>
      </c>
      <c r="C31" s="69">
        <f>'Basic T2'!O31</f>
        <v>0.14290485404120004</v>
      </c>
      <c r="D31" s="69">
        <f>'Basic T2'!Z31</f>
        <v>0.54225077132452104</v>
      </c>
      <c r="E31" s="69">
        <f>'Basic T2'!AK31</f>
        <v>0.23235759017429053</v>
      </c>
      <c r="F31" s="69">
        <f>'Basic T2'!AV31</f>
        <v>0.37640609677896192</v>
      </c>
      <c r="G31" s="69">
        <f>'Basic T2'!BG31</f>
        <v>3.4885173173346478</v>
      </c>
      <c r="H31" s="69">
        <f>'Basic T2'!BR31</f>
        <v>4.440116628787</v>
      </c>
      <c r="I31" s="69">
        <f>'Basic T2'!CC31</f>
        <v>2.5525759245227588</v>
      </c>
      <c r="J31" s="69">
        <f>'Basic T2'!CN31</f>
        <v>1.4151594378435328</v>
      </c>
      <c r="K31" s="309">
        <f t="shared" si="12"/>
        <v>13.213837955799457</v>
      </c>
      <c r="L31" s="97"/>
      <c r="M31" s="97">
        <f t="shared" si="0"/>
        <v>0.40613714948693203</v>
      </c>
      <c r="N31" s="97">
        <f t="shared" si="1"/>
        <v>0.37918038935051979</v>
      </c>
      <c r="O31" s="97">
        <f t="shared" si="2"/>
        <v>0.68691734582128294</v>
      </c>
      <c r="P31" s="97">
        <f t="shared" si="3"/>
        <v>0.9615379082329808</v>
      </c>
      <c r="Q31" s="97">
        <f t="shared" si="4"/>
        <v>1.9307310798883455</v>
      </c>
      <c r="R31" s="97">
        <f t="shared" si="5"/>
        <v>3.4642496607335551</v>
      </c>
      <c r="S31" s="97">
        <f t="shared" si="6"/>
        <v>4.8073332918267697</v>
      </c>
      <c r="T31" s="97">
        <f t="shared" si="7"/>
        <v>5.7724218379365162</v>
      </c>
      <c r="U31" s="97">
        <f t="shared" si="8"/>
        <v>8.7629738800734156</v>
      </c>
      <c r="V31" s="97">
        <f t="shared" si="9"/>
        <v>3.1497666264139927</v>
      </c>
      <c r="W31" s="97"/>
      <c r="X31" s="97">
        <f t="shared" si="10"/>
        <v>0.17821722251564334</v>
      </c>
      <c r="Y31" s="97">
        <f t="shared" si="13"/>
        <v>1.0814787839779747</v>
      </c>
      <c r="Z31" s="97">
        <f t="shared" si="13"/>
        <v>4.1036584006732966</v>
      </c>
      <c r="AA31" s="97">
        <f t="shared" si="13"/>
        <v>1.7584413472568012</v>
      </c>
      <c r="AB31" s="97">
        <f t="shared" si="13"/>
        <v>2.8485750925510636</v>
      </c>
      <c r="AC31" s="97">
        <f t="shared" si="13"/>
        <v>26.400485074842035</v>
      </c>
      <c r="AD31" s="97">
        <f t="shared" si="13"/>
        <v>33.602021181425684</v>
      </c>
      <c r="AE31" s="97">
        <f t="shared" si="13"/>
        <v>19.317445340719136</v>
      </c>
      <c r="AF31" s="97">
        <f t="shared" si="13"/>
        <v>10.709677556038361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2.350806366826227E-4</v>
      </c>
      <c r="C32" s="69">
        <f>'Basic T2'!O32</f>
        <v>3.7656623778984544E-2</v>
      </c>
      <c r="D32" s="69">
        <f>'Basic T2'!Z32</f>
        <v>0.16188053617182629</v>
      </c>
      <c r="E32" s="69">
        <f>'Basic T2'!AK32</f>
        <v>0.12248691362641537</v>
      </c>
      <c r="F32" s="69">
        <f>'Basic T2'!AV32</f>
        <v>0.12854102057041275</v>
      </c>
      <c r="G32" s="69">
        <f>'Basic T2'!BG32</f>
        <v>0.92936870710205577</v>
      </c>
      <c r="H32" s="69">
        <f>'Basic T2'!BR32</f>
        <v>1.6402599059667915</v>
      </c>
      <c r="I32" s="69">
        <f>'Basic T2'!CC32</f>
        <v>1.297206781372455</v>
      </c>
      <c r="J32" s="69">
        <f>'Basic T2'!CN32</f>
        <v>0.70869957785900128</v>
      </c>
      <c r="K32" s="309">
        <f t="shared" si="12"/>
        <v>5.0263351470846249</v>
      </c>
      <c r="L32" s="97"/>
      <c r="M32" s="97">
        <f t="shared" si="0"/>
        <v>4.0542537490796827E-3</v>
      </c>
      <c r="N32" s="97">
        <f t="shared" si="1"/>
        <v>9.9917202686654785E-2</v>
      </c>
      <c r="O32" s="97">
        <f t="shared" si="2"/>
        <v>0.20506849252728507</v>
      </c>
      <c r="P32" s="97">
        <f t="shared" si="3"/>
        <v>0.5068730942936448</v>
      </c>
      <c r="Q32" s="97">
        <f t="shared" si="4"/>
        <v>0.65933614141643782</v>
      </c>
      <c r="R32" s="97">
        <f t="shared" si="5"/>
        <v>0.92290361073355465</v>
      </c>
      <c r="S32" s="97">
        <f t="shared" si="6"/>
        <v>1.7759164257261841</v>
      </c>
      <c r="T32" s="97">
        <f t="shared" si="7"/>
        <v>2.9335169548438382</v>
      </c>
      <c r="U32" s="97">
        <f t="shared" si="8"/>
        <v>4.3884213492304234</v>
      </c>
      <c r="V32" s="97">
        <f t="shared" si="9"/>
        <v>1.1981214505896347</v>
      </c>
      <c r="W32" s="97"/>
      <c r="X32" s="97">
        <f t="shared" si="10"/>
        <v>4.6769789479512557E-3</v>
      </c>
      <c r="Y32" s="97">
        <f t="shared" si="13"/>
        <v>0.74918648830701506</v>
      </c>
      <c r="Z32" s="97">
        <f t="shared" si="13"/>
        <v>3.2206474784261108</v>
      </c>
      <c r="AA32" s="97">
        <f t="shared" si="13"/>
        <v>2.4369030325695697</v>
      </c>
      <c r="AB32" s="97">
        <f t="shared" si="13"/>
        <v>2.5573507696749811</v>
      </c>
      <c r="AC32" s="97">
        <f t="shared" si="13"/>
        <v>18.489986837449713</v>
      </c>
      <c r="AD32" s="97">
        <f t="shared" si="13"/>
        <v>32.633317476216746</v>
      </c>
      <c r="AE32" s="97">
        <f t="shared" si="13"/>
        <v>25.80820306271978</v>
      </c>
      <c r="AF32" s="97">
        <f t="shared" si="13"/>
        <v>14.099727875688139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2.820817906403756E-2</v>
      </c>
      <c r="C33" s="69">
        <f>'Basic T2'!O33</f>
        <v>0.8396130811419934</v>
      </c>
      <c r="D33" s="69">
        <f>'Basic T2'!Z33</f>
        <v>3.0867377584794862</v>
      </c>
      <c r="E33" s="69">
        <f>'Basic T2'!AK33</f>
        <v>1.5430578328234013</v>
      </c>
      <c r="F33" s="69">
        <f>'Basic T2'!AV33</f>
        <v>1.3142172610088858</v>
      </c>
      <c r="G33" s="69">
        <f>'Basic T2'!BG33</f>
        <v>9.1709821390787756</v>
      </c>
      <c r="H33" s="69">
        <f>'Basic T2'!BR33</f>
        <v>15.058246928497296</v>
      </c>
      <c r="I33" s="69">
        <f>'Basic T2'!CC33</f>
        <v>9.6634815713334454</v>
      </c>
      <c r="J33" s="69">
        <f>'Basic T2'!CN33</f>
        <v>3.4732861152402386</v>
      </c>
      <c r="K33" s="309">
        <f t="shared" ref="K33" si="14">SUM(B33:J33)</f>
        <v>44.177830866667563</v>
      </c>
      <c r="L33" s="97"/>
      <c r="M33" s="97">
        <f t="shared" si="0"/>
        <v>0.48648462646238477</v>
      </c>
      <c r="N33" s="97">
        <f t="shared" si="1"/>
        <v>2.2278096650196697</v>
      </c>
      <c r="O33" s="97">
        <f t="shared" si="2"/>
        <v>3.9102456288293737</v>
      </c>
      <c r="P33" s="97">
        <f t="shared" si="3"/>
        <v>6.3854535577796518</v>
      </c>
      <c r="Q33" s="97">
        <f t="shared" si="4"/>
        <v>6.7411238374431388</v>
      </c>
      <c r="R33" s="97">
        <f t="shared" si="5"/>
        <v>9.1071847647214774</v>
      </c>
      <c r="S33" s="97">
        <f t="shared" si="6"/>
        <v>16.30362844673509</v>
      </c>
      <c r="T33" s="97">
        <f t="shared" si="7"/>
        <v>21.853098086902726</v>
      </c>
      <c r="U33" s="97">
        <f t="shared" si="8"/>
        <v>21.507340227509449</v>
      </c>
      <c r="V33" s="97">
        <f t="shared" si="9"/>
        <v>10.530616294573187</v>
      </c>
      <c r="W33" s="97"/>
      <c r="X33" s="97">
        <f t="shared" ref="X33" si="15">IF($K33&gt;0,B33/$K33*100,0)</f>
        <v>6.3851435234953555E-2</v>
      </c>
      <c r="Y33" s="97">
        <f t="shared" ref="Y33" si="16">IF($K33&gt;0,C33/$K33*100,0)</f>
        <v>1.9005303444526662</v>
      </c>
      <c r="Z33" s="97">
        <f t="shared" ref="Z33" si="17">IF($K33&gt;0,D33/$K33*100,0)</f>
        <v>6.9870740548478318</v>
      </c>
      <c r="AA33" s="97">
        <f t="shared" ref="AA33" si="18">IF($K33&gt;0,E33/$K33*100,0)</f>
        <v>3.4928329493597832</v>
      </c>
      <c r="AB33" s="97">
        <f t="shared" ref="AB33" si="19">IF($K33&gt;0,F33/$K33*100,0)</f>
        <v>2.9748342895677808</v>
      </c>
      <c r="AC33" s="97">
        <f t="shared" ref="AC33" si="20">IF($K33&gt;0,G33/$K33*100,0)</f>
        <v>20.759240458766698</v>
      </c>
      <c r="AD33" s="97">
        <f t="shared" ref="AD33" si="21">IF($K33&gt;0,H33/$K33*100,0)</f>
        <v>34.085528042208232</v>
      </c>
      <c r="AE33" s="97">
        <f t="shared" ref="AE33" si="22">IF($K33&gt;0,I33/$K33*100,0)</f>
        <v>21.874051717248527</v>
      </c>
      <c r="AF33" s="97">
        <f>IF($K33&gt;0,J33/$K33*100,0)</f>
        <v>7.8620567083135207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5.7983700881077338</v>
      </c>
      <c r="C35" s="310">
        <f t="shared" ref="C35:K35" si="24">SUM(C8:C33)</f>
        <v>37.687828288265386</v>
      </c>
      <c r="D35" s="310">
        <f t="shared" si="24"/>
        <v>78.939740657764645</v>
      </c>
      <c r="E35" s="310">
        <f t="shared" si="24"/>
        <v>24.16520328369521</v>
      </c>
      <c r="F35" s="310">
        <f t="shared" si="24"/>
        <v>19.495521706768692</v>
      </c>
      <c r="G35" s="310">
        <f t="shared" si="24"/>
        <v>100.7005169655109</v>
      </c>
      <c r="H35" s="310">
        <f t="shared" si="24"/>
        <v>92.361322988275091</v>
      </c>
      <c r="I35" s="310">
        <f t="shared" si="24"/>
        <v>44.220190349692729</v>
      </c>
      <c r="J35" s="310">
        <f t="shared" si="24"/>
        <v>16.149305671919642</v>
      </c>
      <c r="K35" s="310">
        <f t="shared" si="24"/>
        <v>419.51800000000014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1.3821504889200777</v>
      </c>
      <c r="Y35" s="98">
        <f t="shared" ref="Y35:AG35" si="26">IF($K35&gt;0,C35/$K35*100,0)</f>
        <v>8.9836022025909195</v>
      </c>
      <c r="Z35" s="98">
        <f t="shared" si="26"/>
        <v>18.816770831707966</v>
      </c>
      <c r="AA35" s="98">
        <f t="shared" si="26"/>
        <v>5.7602303795534882</v>
      </c>
      <c r="AB35" s="98">
        <f t="shared" si="26"/>
        <v>4.6471240105951797</v>
      </c>
      <c r="AC35" s="98">
        <f t="shared" si="26"/>
        <v>24.003860851146044</v>
      </c>
      <c r="AD35" s="98">
        <f t="shared" si="26"/>
        <v>22.016057234320115</v>
      </c>
      <c r="AE35" s="98">
        <f t="shared" si="26"/>
        <v>10.540713473484502</v>
      </c>
      <c r="AF35" s="98">
        <f t="shared" si="26"/>
        <v>3.8494905276816818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automation\Data\Results\Workbooks\LSIPs\NT_LSIP\[NT_LSIP_MainTables.Main.xlsm]Manager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automation\Data\Results\Workbooks\LSIPs\NT_LSIP\[NT_LSIP_MainTables.Main.xlsm]Manager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automation\Data\Results\Workbooks\LSIPs\NT_LSIP\[NT_LSIP_MainTables.Main.xlsm]Manager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automation\Data\Results\Workbooks\LSIPs\NT_LSIP\[NT_LSIP_MainTables.Main.xlsm]Manager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automation\Data\Results\Workbooks\LSIPs\NT_LSIP\[NT_LSIP_MainTables.Main.xlsm]Manager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automation\Data\Results\Workbooks\LSIPs\NT_LSIP\[NT_LSIP_MainTables.Main.xlsm]Manager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automation\Data\Results\Workbooks\LSIPs\NT_LSIP\[NT_LSIP_MainTables.Main.xlsm]Manager</v>
      </c>
      <c r="Y79" s="91" t="str">
        <f ca="1">CELL("filename")</f>
        <v>M:\IE\Projects\Nuffield via NFER AI and automation\Data\Results\Workbooks\LSIPs\NT_LSIP\[NT_LSIP_MainTables.Main.xlsm]Manager</v>
      </c>
      <c r="AW79" s="91" t="str">
        <f ca="1">CELL("filename")</f>
        <v>M:\IE\Projects\Nuffield via NFER AI and automation\Data\Results\Workbooks\LSIPs\NT_LSIP\[NT_LSIP_MainTables.Main.xlsm]Manager</v>
      </c>
      <c r="BU79" s="91" t="str">
        <f ca="1">CELL("filename")</f>
        <v>M:\IE\Projects\Nuffield via NFER AI and automation\Data\Results\Workbooks\LSIPs\NT_LSIP\[NT_LSIP_MainTables.Main.xlsm]Manager</v>
      </c>
      <c r="CS79" s="91" t="str">
        <f ca="1">CELL("filename")</f>
        <v>M:\IE\Projects\Nuffield via NFER AI and automation\Data\Results\Workbooks\LSIPs\NT_LSIP\[NT_LSIP_MainTables.Main.xlsm]Manager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automation\Data\Results\Workbooks\LSIPs\NT_LSIP\[NT_LSIP_MainTables.Main.xlsm]Manager</v>
      </c>
      <c r="Y96" s="91" t="str">
        <f ca="1">CELL("filename")</f>
        <v>M:\IE\Projects\Nuffield via NFER AI and automation\Data\Results\Workbooks\LSIPs\NT_LSIP\[NT_LSIP_MainTables.Main.xlsm]Manager</v>
      </c>
      <c r="AW96" s="91" t="str">
        <f ca="1">CELL("filename")</f>
        <v>M:\IE\Projects\Nuffield via NFER AI and automation\Data\Results\Workbooks\LSIPs\NT_LSIP\[NT_LSIP_MainTables.Main.xlsm]Manager</v>
      </c>
      <c r="BU96" s="91" t="str">
        <f ca="1">CELL("filename")</f>
        <v>M:\IE\Projects\Nuffield via NFER AI and automation\Data\Results\Workbooks\LSIPs\NT_LSIP\[NT_LSIP_MainTables.Main.xlsm]Manager</v>
      </c>
      <c r="CS96" s="91" t="str">
        <f ca="1">CELL("filename")</f>
        <v>M:\IE\Projects\Nuffield via NFER AI and automation\Data\Results\Workbooks\LSIPs\NT_LSIP\[NT_LSIP_MainTables.Main.xlsm]Manager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F0C3B4C-EEE2-4CE2-BB7E-80C48C8728B5}"/>
</file>

<file path=customXml/itemProps2.xml><?xml version="1.0" encoding="utf-8"?>
<ds:datastoreItem xmlns:ds="http://schemas.openxmlformats.org/officeDocument/2006/customXml" ds:itemID="{2ED85EA8-9897-4317-B196-01BA929D5558}"/>
</file>

<file path=customXml/itemProps3.xml><?xml version="1.0" encoding="utf-8"?>
<ds:datastoreItem xmlns:ds="http://schemas.openxmlformats.org/officeDocument/2006/customXml" ds:itemID="{D752D639-F0C2-4CDC-ADD9-9D0E0E59E41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